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s\LMA\plan_invatamant\planuri_master_noi\"/>
    </mc:Choice>
  </mc:AlternateContent>
  <bookViews>
    <workbookView xWindow="0" yWindow="150" windowWidth="20730" windowHeight="11700"/>
  </bookViews>
  <sheets>
    <sheet name="Sheet1" sheetId="1" r:id="rId1"/>
    <sheet name="DPPD" sheetId="2" r:id="rId2"/>
    <sheet name="Sheet3" sheetId="3" r:id="rId3"/>
  </sheets>
  <calcPr calcId="152511"/>
</workbook>
</file>

<file path=xl/calcChain.xml><?xml version="1.0" encoding="utf-8"?>
<calcChain xmlns="http://schemas.openxmlformats.org/spreadsheetml/2006/main">
  <c r="S144" i="1" l="1"/>
  <c r="S145" i="1"/>
  <c r="S146" i="1"/>
  <c r="S147" i="1"/>
  <c r="S148" i="1"/>
  <c r="Q140" i="1"/>
  <c r="Q141" i="1"/>
  <c r="Q142" i="1"/>
  <c r="Q143" i="1"/>
  <c r="Q144" i="1"/>
  <c r="Q145" i="1"/>
  <c r="Q146" i="1"/>
  <c r="Q147" i="1"/>
  <c r="M144" i="1"/>
  <c r="M145" i="1"/>
  <c r="M146" i="1"/>
  <c r="M147" i="1"/>
  <c r="L144" i="1"/>
  <c r="L145" i="1"/>
  <c r="L146" i="1"/>
  <c r="L147" i="1"/>
  <c r="K144" i="1"/>
  <c r="K145" i="1"/>
  <c r="K146" i="1"/>
  <c r="K147" i="1"/>
  <c r="J144" i="1"/>
  <c r="J145" i="1"/>
  <c r="J146" i="1"/>
  <c r="J147" i="1"/>
  <c r="S112" i="1"/>
  <c r="S113" i="1"/>
  <c r="S114" i="1"/>
  <c r="S115" i="1"/>
  <c r="R112" i="1"/>
  <c r="R113" i="1"/>
  <c r="R114" i="1"/>
  <c r="R115" i="1"/>
  <c r="Q112" i="1"/>
  <c r="Q113" i="1"/>
  <c r="Q114" i="1"/>
  <c r="Q115" i="1"/>
  <c r="M112" i="1"/>
  <c r="M113" i="1"/>
  <c r="M114" i="1"/>
  <c r="M115" i="1"/>
  <c r="L112" i="1"/>
  <c r="L113" i="1"/>
  <c r="L114" i="1"/>
  <c r="L115" i="1"/>
  <c r="K112" i="1"/>
  <c r="K113" i="1"/>
  <c r="K114" i="1"/>
  <c r="K115" i="1"/>
  <c r="J112" i="1"/>
  <c r="J113" i="1"/>
  <c r="J114" i="1"/>
  <c r="J115" i="1"/>
  <c r="M148" i="1" l="1"/>
  <c r="L148" i="1"/>
  <c r="K148" i="1"/>
  <c r="J148" i="1"/>
  <c r="S140" i="1"/>
  <c r="S141" i="1"/>
  <c r="S142" i="1"/>
  <c r="S143" i="1"/>
  <c r="R140" i="1"/>
  <c r="R141" i="1"/>
  <c r="R142" i="1"/>
  <c r="R143" i="1"/>
  <c r="R148" i="1"/>
  <c r="Q148" i="1"/>
  <c r="M140" i="1"/>
  <c r="M141" i="1"/>
  <c r="M142" i="1"/>
  <c r="M143" i="1"/>
  <c r="L140" i="1"/>
  <c r="L141" i="1"/>
  <c r="L142" i="1"/>
  <c r="L143" i="1"/>
  <c r="K140" i="1"/>
  <c r="K141" i="1"/>
  <c r="K142" i="1"/>
  <c r="K143" i="1"/>
  <c r="J140" i="1"/>
  <c r="J141" i="1"/>
  <c r="J142" i="1"/>
  <c r="J143" i="1"/>
  <c r="U80" i="1" l="1"/>
  <c r="Y3" i="1"/>
  <c r="M19" i="2" l="1"/>
  <c r="L19" i="2"/>
  <c r="K19" i="2"/>
  <c r="S18" i="2"/>
  <c r="R18" i="2"/>
  <c r="Q18" i="2"/>
  <c r="M18" i="2"/>
  <c r="L18" i="2"/>
  <c r="K18" i="2"/>
  <c r="J18" i="2"/>
  <c r="P15" i="2"/>
  <c r="N15" i="2"/>
  <c r="P14" i="2"/>
  <c r="O14" i="2" s="1"/>
  <c r="N14" i="2"/>
  <c r="P12" i="2"/>
  <c r="N12" i="2"/>
  <c r="O12" i="2" s="1"/>
  <c r="P11" i="2"/>
  <c r="O11" i="2" s="1"/>
  <c r="N11" i="2"/>
  <c r="P9" i="2"/>
  <c r="N9" i="2"/>
  <c r="O9" i="2" s="1"/>
  <c r="P8" i="2"/>
  <c r="P19" i="2" s="1"/>
  <c r="N8" i="2"/>
  <c r="M98" i="1"/>
  <c r="L98" i="1"/>
  <c r="K98" i="1"/>
  <c r="S97" i="1"/>
  <c r="R97" i="1"/>
  <c r="Q97" i="1"/>
  <c r="M97" i="1"/>
  <c r="L97" i="1"/>
  <c r="K97" i="1"/>
  <c r="J97" i="1"/>
  <c r="N19" i="2" l="1"/>
  <c r="O15" i="2"/>
  <c r="O18" i="2" s="1"/>
  <c r="K20" i="2"/>
  <c r="O8" i="2"/>
  <c r="N18" i="2"/>
  <c r="P18" i="2"/>
  <c r="U6" i="1"/>
  <c r="O19" i="2" l="1"/>
  <c r="N20" i="2" s="1"/>
  <c r="U5" i="1"/>
  <c r="U4" i="1"/>
  <c r="U3" i="1"/>
  <c r="T87" i="1" l="1"/>
  <c r="T73" i="1"/>
  <c r="T58" i="1"/>
  <c r="T46" i="1"/>
  <c r="U29" i="1" l="1"/>
  <c r="U28" i="1"/>
  <c r="S134" i="1" l="1"/>
  <c r="R134" i="1"/>
  <c r="Q134" i="1"/>
  <c r="M134" i="1"/>
  <c r="L134" i="1"/>
  <c r="K134" i="1"/>
  <c r="J134" i="1"/>
  <c r="S133" i="1"/>
  <c r="R133" i="1"/>
  <c r="Q133" i="1"/>
  <c r="M133" i="1"/>
  <c r="L133" i="1"/>
  <c r="K133" i="1"/>
  <c r="J133" i="1"/>
  <c r="S132" i="1"/>
  <c r="R132" i="1"/>
  <c r="Q132" i="1"/>
  <c r="M132" i="1"/>
  <c r="L132" i="1"/>
  <c r="K132" i="1"/>
  <c r="J132" i="1"/>
  <c r="S131" i="1"/>
  <c r="R131" i="1"/>
  <c r="Q131" i="1"/>
  <c r="M131" i="1"/>
  <c r="L131" i="1"/>
  <c r="K131" i="1"/>
  <c r="J131" i="1"/>
  <c r="S130" i="1"/>
  <c r="R130" i="1"/>
  <c r="Q130" i="1"/>
  <c r="M130" i="1"/>
  <c r="L130" i="1"/>
  <c r="K130" i="1"/>
  <c r="J130" i="1"/>
  <c r="S116" i="1" l="1"/>
  <c r="R116" i="1"/>
  <c r="Q116" i="1"/>
  <c r="M116" i="1"/>
  <c r="L116" i="1"/>
  <c r="K116" i="1"/>
  <c r="J116" i="1"/>
  <c r="P86" i="1"/>
  <c r="P85" i="1"/>
  <c r="P147" i="1" s="1"/>
  <c r="P84" i="1"/>
  <c r="P83" i="1"/>
  <c r="P115" i="1" s="1"/>
  <c r="P82" i="1"/>
  <c r="P81" i="1"/>
  <c r="P145" i="1" s="1"/>
  <c r="P80" i="1"/>
  <c r="P144" i="1" s="1"/>
  <c r="P79" i="1"/>
  <c r="P78" i="1"/>
  <c r="P148" i="1" l="1"/>
  <c r="P146" i="1"/>
  <c r="S139" i="1"/>
  <c r="R139" i="1"/>
  <c r="Q139" i="1"/>
  <c r="M139" i="1"/>
  <c r="L139" i="1"/>
  <c r="K139" i="1"/>
  <c r="J139" i="1"/>
  <c r="S138" i="1"/>
  <c r="R138" i="1"/>
  <c r="Q138" i="1"/>
  <c r="M138" i="1"/>
  <c r="L138" i="1"/>
  <c r="K138" i="1"/>
  <c r="J138" i="1"/>
  <c r="S137" i="1"/>
  <c r="R137" i="1"/>
  <c r="Q137" i="1"/>
  <c r="M137" i="1"/>
  <c r="L137" i="1"/>
  <c r="K137" i="1"/>
  <c r="J137" i="1"/>
  <c r="S136" i="1"/>
  <c r="R136" i="1"/>
  <c r="Q136" i="1"/>
  <c r="M136" i="1"/>
  <c r="L136" i="1"/>
  <c r="K136" i="1"/>
  <c r="J136" i="1"/>
  <c r="S135" i="1"/>
  <c r="R135" i="1"/>
  <c r="Q135" i="1"/>
  <c r="M135" i="1"/>
  <c r="L135" i="1"/>
  <c r="K135" i="1"/>
  <c r="J135" i="1"/>
  <c r="S129" i="1"/>
  <c r="R129" i="1"/>
  <c r="Q129" i="1"/>
  <c r="M129" i="1"/>
  <c r="L129" i="1"/>
  <c r="K129" i="1"/>
  <c r="J129" i="1"/>
  <c r="S128" i="1"/>
  <c r="R128" i="1"/>
  <c r="Q128" i="1"/>
  <c r="M128" i="1"/>
  <c r="L128" i="1"/>
  <c r="K128" i="1"/>
  <c r="J128" i="1"/>
  <c r="S127" i="1"/>
  <c r="R127" i="1"/>
  <c r="Q127" i="1"/>
  <c r="M127" i="1"/>
  <c r="L127" i="1"/>
  <c r="K127" i="1"/>
  <c r="J127" i="1"/>
  <c r="K149" i="1" l="1"/>
  <c r="K150" i="1" s="1"/>
  <c r="M149" i="1"/>
  <c r="M150" i="1" s="1"/>
  <c r="J149" i="1"/>
  <c r="L149" i="1"/>
  <c r="L150" i="1" s="1"/>
  <c r="Q149" i="1"/>
  <c r="S149" i="1"/>
  <c r="R149" i="1"/>
  <c r="Q108" i="1"/>
  <c r="R107" i="1"/>
  <c r="S107" i="1"/>
  <c r="K151" i="1" l="1"/>
  <c r="S111" i="1"/>
  <c r="R111" i="1"/>
  <c r="Q111" i="1"/>
  <c r="M111" i="1"/>
  <c r="L111" i="1"/>
  <c r="K111" i="1"/>
  <c r="J111" i="1"/>
  <c r="S110" i="1"/>
  <c r="R110" i="1"/>
  <c r="Q110" i="1"/>
  <c r="M110" i="1"/>
  <c r="L110" i="1"/>
  <c r="K110" i="1"/>
  <c r="J110" i="1"/>
  <c r="S109" i="1" l="1"/>
  <c r="R109" i="1"/>
  <c r="Q109" i="1"/>
  <c r="M109" i="1"/>
  <c r="L109" i="1"/>
  <c r="K109" i="1"/>
  <c r="J109" i="1"/>
  <c r="S108" i="1"/>
  <c r="R108" i="1"/>
  <c r="M108" i="1"/>
  <c r="L108" i="1"/>
  <c r="K108" i="1"/>
  <c r="J108" i="1"/>
  <c r="Q107" i="1"/>
  <c r="M107" i="1"/>
  <c r="L107" i="1"/>
  <c r="K107" i="1"/>
  <c r="J107" i="1"/>
  <c r="R117" i="1" l="1"/>
  <c r="Q117" i="1"/>
  <c r="S117" i="1"/>
  <c r="J117" i="1"/>
  <c r="L117" i="1"/>
  <c r="L118" i="1" s="1"/>
  <c r="K117" i="1"/>
  <c r="K118" i="1" s="1"/>
  <c r="M117" i="1"/>
  <c r="M118" i="1" s="1"/>
  <c r="N42" i="1"/>
  <c r="P42" i="1"/>
  <c r="P96" i="1"/>
  <c r="N94" i="1"/>
  <c r="N86" i="1"/>
  <c r="P72" i="1"/>
  <c r="N72" i="1"/>
  <c r="P56" i="1"/>
  <c r="N56" i="1"/>
  <c r="P55" i="1"/>
  <c r="N55" i="1"/>
  <c r="P45" i="1"/>
  <c r="N45" i="1"/>
  <c r="N96" i="1"/>
  <c r="P94" i="1"/>
  <c r="S87" i="1"/>
  <c r="R87" i="1"/>
  <c r="Q87" i="1"/>
  <c r="M87" i="1"/>
  <c r="L87" i="1"/>
  <c r="K87" i="1"/>
  <c r="J87" i="1"/>
  <c r="N85" i="1"/>
  <c r="N147" i="1" s="1"/>
  <c r="N84" i="1"/>
  <c r="N83" i="1"/>
  <c r="N82" i="1"/>
  <c r="N81" i="1"/>
  <c r="N80" i="1"/>
  <c r="N144" i="1" s="1"/>
  <c r="N79" i="1"/>
  <c r="N78" i="1"/>
  <c r="S73" i="1"/>
  <c r="R73" i="1"/>
  <c r="Q73" i="1"/>
  <c r="M73" i="1"/>
  <c r="L73" i="1"/>
  <c r="K73" i="1"/>
  <c r="J73" i="1"/>
  <c r="P71" i="1"/>
  <c r="N71" i="1"/>
  <c r="P70" i="1"/>
  <c r="N70" i="1"/>
  <c r="N134" i="1" s="1"/>
  <c r="P69" i="1"/>
  <c r="N69" i="1"/>
  <c r="P68" i="1"/>
  <c r="N68" i="1"/>
  <c r="N132" i="1" s="1"/>
  <c r="P67" i="1"/>
  <c r="N67" i="1"/>
  <c r="P66" i="1"/>
  <c r="P113" i="1" s="1"/>
  <c r="N66" i="1"/>
  <c r="N113" i="1" s="1"/>
  <c r="P65" i="1"/>
  <c r="N65" i="1"/>
  <c r="P64" i="1"/>
  <c r="N64" i="1"/>
  <c r="S58" i="1"/>
  <c r="R58" i="1"/>
  <c r="Q58" i="1"/>
  <c r="M58" i="1"/>
  <c r="L58" i="1"/>
  <c r="K58" i="1"/>
  <c r="J58" i="1"/>
  <c r="P57" i="1"/>
  <c r="N57" i="1"/>
  <c r="P54" i="1"/>
  <c r="N54" i="1"/>
  <c r="P53" i="1"/>
  <c r="N53" i="1"/>
  <c r="P52" i="1"/>
  <c r="P111" i="1" s="1"/>
  <c r="N52" i="1"/>
  <c r="N111" i="1" s="1"/>
  <c r="P51" i="1"/>
  <c r="N51" i="1"/>
  <c r="N44" i="1"/>
  <c r="N43" i="1"/>
  <c r="N41" i="1"/>
  <c r="N109" i="1" s="1"/>
  <c r="N40" i="1"/>
  <c r="N39" i="1"/>
  <c r="P44" i="1"/>
  <c r="P128" i="1" s="1"/>
  <c r="K46" i="1"/>
  <c r="P43" i="1"/>
  <c r="P41" i="1"/>
  <c r="P109" i="1" s="1"/>
  <c r="P40" i="1"/>
  <c r="S46" i="1"/>
  <c r="R46" i="1"/>
  <c r="Q46" i="1"/>
  <c r="P39" i="1"/>
  <c r="M46" i="1"/>
  <c r="L46" i="1"/>
  <c r="J46" i="1"/>
  <c r="N136" i="1" l="1"/>
  <c r="N130" i="1"/>
  <c r="P132" i="1"/>
  <c r="P138" i="1"/>
  <c r="P134" i="1"/>
  <c r="N148" i="1"/>
  <c r="N146" i="1"/>
  <c r="N135" i="1"/>
  <c r="N131" i="1"/>
  <c r="N138" i="1"/>
  <c r="N145" i="1"/>
  <c r="N129" i="1"/>
  <c r="P130" i="1"/>
  <c r="N128" i="1"/>
  <c r="P135" i="1"/>
  <c r="P136" i="1"/>
  <c r="P131" i="1"/>
  <c r="P129" i="1"/>
  <c r="P116" i="1"/>
  <c r="P112" i="1"/>
  <c r="P139" i="1"/>
  <c r="N133" i="1"/>
  <c r="N114" i="1"/>
  <c r="N115" i="1"/>
  <c r="N116" i="1"/>
  <c r="N112" i="1"/>
  <c r="P133" i="1"/>
  <c r="P114" i="1"/>
  <c r="N139" i="1"/>
  <c r="P141" i="1"/>
  <c r="P142" i="1"/>
  <c r="N143" i="1"/>
  <c r="N140" i="1"/>
  <c r="P140" i="1"/>
  <c r="P143" i="1"/>
  <c r="N141" i="1"/>
  <c r="N142" i="1"/>
  <c r="N110" i="1"/>
  <c r="P110" i="1"/>
  <c r="P98" i="1"/>
  <c r="N160" i="1" s="1"/>
  <c r="U160" i="1" s="1"/>
  <c r="P97" i="1"/>
  <c r="N97" i="1"/>
  <c r="N98" i="1"/>
  <c r="J160" i="1" s="1"/>
  <c r="H160" i="1" s="1"/>
  <c r="O94" i="1"/>
  <c r="S159" i="1"/>
  <c r="R159" i="1"/>
  <c r="R161" i="1" s="1"/>
  <c r="O69" i="1"/>
  <c r="U87" i="1"/>
  <c r="U46" i="1"/>
  <c r="N73" i="1"/>
  <c r="U73" i="1"/>
  <c r="U58" i="1"/>
  <c r="K119" i="1"/>
  <c r="O56" i="1"/>
  <c r="P73" i="1"/>
  <c r="O52" i="1"/>
  <c r="O111" i="1" s="1"/>
  <c r="O53" i="1"/>
  <c r="O54" i="1"/>
  <c r="O66" i="1"/>
  <c r="O113" i="1" s="1"/>
  <c r="O67" i="1"/>
  <c r="O96" i="1"/>
  <c r="N127" i="1"/>
  <c r="N107" i="1"/>
  <c r="P58" i="1"/>
  <c r="P137" i="1"/>
  <c r="P108" i="1"/>
  <c r="O79" i="1"/>
  <c r="O81" i="1"/>
  <c r="O83" i="1"/>
  <c r="O85" i="1"/>
  <c r="O147" i="1" s="1"/>
  <c r="O72" i="1"/>
  <c r="P127" i="1"/>
  <c r="P107" i="1"/>
  <c r="N137" i="1"/>
  <c r="N108" i="1"/>
  <c r="O42" i="1"/>
  <c r="O45" i="1"/>
  <c r="N46" i="1"/>
  <c r="O39" i="1"/>
  <c r="O44" i="1"/>
  <c r="O128" i="1" s="1"/>
  <c r="O64" i="1"/>
  <c r="O41" i="1"/>
  <c r="O109" i="1" s="1"/>
  <c r="N87" i="1"/>
  <c r="P46" i="1"/>
  <c r="O43" i="1"/>
  <c r="O51" i="1"/>
  <c r="O40" i="1"/>
  <c r="N58" i="1"/>
  <c r="O57" i="1"/>
  <c r="O65" i="1"/>
  <c r="O135" i="1" s="1"/>
  <c r="O68" i="1"/>
  <c r="O70" i="1"/>
  <c r="O71" i="1"/>
  <c r="O78" i="1"/>
  <c r="O80" i="1"/>
  <c r="O144" i="1" s="1"/>
  <c r="O82" i="1"/>
  <c r="O139" i="1" s="1"/>
  <c r="O84" i="1"/>
  <c r="O55" i="1"/>
  <c r="O129" i="1" s="1"/>
  <c r="O86" i="1"/>
  <c r="K99" i="1"/>
  <c r="P87" i="1"/>
  <c r="O130" i="1" l="1"/>
  <c r="O134" i="1"/>
  <c r="O148" i="1"/>
  <c r="O146" i="1"/>
  <c r="O138" i="1"/>
  <c r="O145" i="1"/>
  <c r="O131" i="1"/>
  <c r="O132" i="1"/>
  <c r="O136" i="1"/>
  <c r="O116" i="1"/>
  <c r="O112" i="1"/>
  <c r="O133" i="1"/>
  <c r="O114" i="1"/>
  <c r="O115" i="1"/>
  <c r="O142" i="1"/>
  <c r="O141" i="1"/>
  <c r="O140" i="1"/>
  <c r="O143" i="1"/>
  <c r="O110" i="1"/>
  <c r="O98" i="1"/>
  <c r="O97" i="1"/>
  <c r="J159" i="1"/>
  <c r="J161" i="1" s="1"/>
  <c r="H161" i="1" s="1"/>
  <c r="P160" i="1" s="1"/>
  <c r="N159" i="1"/>
  <c r="N161" i="1" s="1"/>
  <c r="S161" i="1"/>
  <c r="P149" i="1"/>
  <c r="P150" i="1" s="1"/>
  <c r="N149" i="1"/>
  <c r="N150" i="1" s="1"/>
  <c r="N117" i="1"/>
  <c r="N118" i="1" s="1"/>
  <c r="P117" i="1"/>
  <c r="P118" i="1" s="1"/>
  <c r="O137" i="1"/>
  <c r="O108" i="1"/>
  <c r="O127" i="1"/>
  <c r="O107" i="1"/>
  <c r="O58" i="1"/>
  <c r="O46" i="1"/>
  <c r="O87" i="1"/>
  <c r="O73" i="1"/>
  <c r="H159" i="1" l="1"/>
  <c r="P159" i="1" s="1"/>
  <c r="P161" i="1" s="1"/>
  <c r="N99" i="1"/>
  <c r="L160" i="1"/>
  <c r="L159" i="1" s="1"/>
  <c r="L161" i="1" s="1"/>
  <c r="O149" i="1"/>
  <c r="O150" i="1" s="1"/>
  <c r="N151" i="1" s="1"/>
  <c r="O117" i="1"/>
  <c r="O118" i="1" s="1"/>
  <c r="N119" i="1" s="1"/>
</calcChain>
</file>

<file path=xl/sharedStrings.xml><?xml version="1.0" encoding="utf-8"?>
<sst xmlns="http://schemas.openxmlformats.org/spreadsheetml/2006/main" count="485" uniqueCount="183">
  <si>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</si>
  <si>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</si>
  <si>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</si>
  <si>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</si>
  <si>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</si>
  <si>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</si>
  <si>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</si>
  <si>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</si>
  <si>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</si>
  <si>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</si>
  <si>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</si>
  <si>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</si>
  <si>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</si>
  <si>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</si>
  <si>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</si>
  <si>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</si>
  <si>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</si>
  <si>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</si>
  <si>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</si>
  <si>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</si>
  <si>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</si>
  <si>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</si>
  <si>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</si>
  <si>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</si>
  <si>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</si>
  <si>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</si>
  <si>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</si>
  <si>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</si>
  <si>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</si>
  <si>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</si>
  <si>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</si>
  <si>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</si>
  <si>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</si>
  <si>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</si>
  <si>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</si>
  <si>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</si>
  <si>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</si>
  <si>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</si>
  <si>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</si>
  <si>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</si>
  <si>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</si>
  <si>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</si>
  <si>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</si>
  <si>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</si>
  <si>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</si>
  <si>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</si>
  <si>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</si>
  <si>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</si>
  <si>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</si>
  <si>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 xml:space="preserve">Anexă la Planul de Învățământ specializarea / programul de studiu: </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</si>
  <si>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</si>
  <si>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</si>
  <si>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</si>
  <si>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</si>
  <si>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</si>
  <si>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</si>
  <si>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</si>
  <si>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</si>
  <si>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</si>
  <si>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</si>
  <si>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</si>
  <si>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I. CERINŢE PENTRU OBŢINEREA DIPLOMEI DE MASTER</t>
  </si>
  <si>
    <r>
      <rPr>
        <b/>
        <sz val="10"/>
        <color indexed="8"/>
        <rFont val="Times New Roman"/>
        <family val="1"/>
      </rPr>
      <t xml:space="preserve">10 </t>
    </r>
    <r>
      <rPr>
        <sz val="10"/>
        <color indexed="8"/>
        <rFont val="Times New Roman"/>
        <family val="1"/>
      </rPr>
      <t>credite la examenul de susținere a disertației</t>
    </r>
  </si>
  <si>
    <t>XND 1101</t>
  </si>
  <si>
    <t>XND 1102</t>
  </si>
  <si>
    <t>XND 1203</t>
  </si>
  <si>
    <t>XND 1204</t>
  </si>
  <si>
    <t>Examen de absolvire: Nivelul II</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</si>
  <si>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</si>
  <si>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</si>
  <si>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 xml:space="preserve">PROGRAM DE STUDII PSIHOPEDAGOGICE </t>
  </si>
  <si>
    <t>An I, Semestrul 1</t>
  </si>
  <si>
    <t>Psihopedagogia adolescenţilor, tinerilor şi adulţilor</t>
  </si>
  <si>
    <t>Proiectarea şi managementul programelor educaţionale</t>
  </si>
  <si>
    <t>An I, Semestrul 2</t>
  </si>
  <si>
    <t xml:space="preserve">Didactica domeniului şi dezvoltăriI în didactica specialităţii (învăţământ liceal, postliceal, universitar)
</t>
  </si>
  <si>
    <t>DP</t>
  </si>
  <si>
    <t>DO</t>
  </si>
  <si>
    <t>An II, Semestrul 3</t>
  </si>
  <si>
    <t>XND 2305</t>
  </si>
  <si>
    <t xml:space="preserve">Practică pedagogică (în învăţământul liceal, postliceal şi universitar)
</t>
  </si>
  <si>
    <t>XND 2306</t>
  </si>
  <si>
    <t>An II, Semestrul 4</t>
  </si>
  <si>
    <t xml:space="preserve">TOTAL CREDITE / ORE PE SĂPTĂMÂNĂ / EVALUĂRI </t>
  </si>
  <si>
    <t>DF – Discipline de extensie a pregătirii psihopedagogice fundamentale (obligatorii)</t>
  </si>
  <si>
    <t>DP – Discipline de extensie a pregătirii didactice şi practice de specialitate (obligatorii)</t>
  </si>
  <si>
    <t xml:space="preserve">DO - Discipline opţionale </t>
  </si>
  <si>
    <r>
      <t>Disciplină opțională 2</t>
    </r>
    <r>
      <rPr>
        <i/>
        <sz val="10"/>
        <color rgb="FFFF0000"/>
        <rFont val="Times New Roman"/>
        <family val="1"/>
      </rPr>
      <t xml:space="preserve">
</t>
    </r>
  </si>
  <si>
    <r>
      <t>Disciplină opțională 1</t>
    </r>
    <r>
      <rPr>
        <i/>
        <sz val="10"/>
        <color rgb="FFFF0000"/>
        <rFont val="Times New Roman"/>
        <family val="1"/>
      </rPr>
      <t xml:space="preserve">
</t>
    </r>
  </si>
  <si>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</si>
  <si>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ÎN TOATE TABELELE DIN ACEASTĂ MACHETĂ, TREBUIE SĂ INTRODUCEȚI  DATE NUMAI ÎN CELULELE MARCATE CU GALBEN</t>
  </si>
  <si>
    <r>
      <t xml:space="preserve">Pentru ca o disciplină să fie opțională, fiecare pachet trebuie să conțină cel puțin </t>
    </r>
    <r>
      <rPr>
        <i/>
        <sz val="10"/>
        <color indexed="8"/>
        <rFont val="Times New Roman"/>
        <family val="1"/>
      </rPr>
      <t>n+1</t>
    </r>
    <r>
      <rPr>
        <sz val="10"/>
        <color indexed="8"/>
        <rFont val="Times New Roman"/>
        <family val="1"/>
      </rPr>
      <t xml:space="preserve"> opțiuni, unde </t>
    </r>
    <r>
      <rPr>
        <i/>
        <sz val="10"/>
        <color indexed="8"/>
        <rFont val="Times New Roman"/>
        <family val="1"/>
      </rPr>
      <t>n</t>
    </r>
    <r>
      <rPr>
        <sz val="10"/>
        <color indexed="8"/>
        <rFont val="Times New Roman"/>
        <family val="1"/>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</si>
  <si>
    <t xml:space="preserve">SE RECOMANDA CA TOATE DISCIPLINELE DINTR-UN PACHET DE OPȚIONALE, SA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</si>
  <si>
    <t>Verificați standardele specifice domeniului dumneavoastră pentru a evita incongruențele.</t>
  </si>
  <si>
    <t>Tabelele/rândurile necompletate se șterg sau se ascund (dacă afectează formulele) HIDE</t>
  </si>
  <si>
    <t>PLAN DE ÎNVĂŢĂMÂNT  valabil începând din  anul universitar 2018-2019</t>
  </si>
  <si>
    <t>Titlul absolventului:  MASTER</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</si>
  <si>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</si>
  <si>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DA</t>
  </si>
  <si>
    <t>DSIN</t>
  </si>
  <si>
    <t>TOTAL CREDITE / ORE PE SĂPTĂMÂNĂ / EVALUĂRI</t>
  </si>
  <si>
    <t>FACULTATEA DE LITERE</t>
  </si>
  <si>
    <t>Domeniul: Filologie</t>
  </si>
  <si>
    <t xml:space="preserve">Specializarea/Programul de studiu: Masterat European de Traductologie-Terminologie </t>
  </si>
  <si>
    <t>Limba de predare: engleză, franceză, germană, română, spaniolă</t>
  </si>
  <si>
    <r>
      <rPr>
        <b/>
        <sz val="10"/>
        <color indexed="8"/>
        <rFont val="Times New Roman"/>
        <family val="1"/>
      </rPr>
      <t xml:space="preserve"> 114  </t>
    </r>
    <r>
      <rPr>
        <sz val="10"/>
        <color indexed="8"/>
        <rFont val="Times New Roman"/>
        <family val="1"/>
      </rPr>
      <t>de credite la disciplinele obligatorii;</t>
    </r>
  </si>
  <si>
    <r>
      <rPr>
        <b/>
        <sz val="10"/>
        <color indexed="8"/>
        <rFont val="Times New Roman"/>
        <family val="1"/>
      </rPr>
      <t xml:space="preserve">   6</t>
    </r>
    <r>
      <rPr>
        <sz val="10"/>
        <color indexed="8"/>
        <rFont val="Times New Roman"/>
        <family val="1"/>
      </rPr>
      <t xml:space="preserve"> credite la disciplinele opţionale;</t>
    </r>
  </si>
  <si>
    <r>
      <rPr>
        <b/>
        <sz val="10"/>
        <color indexed="8"/>
        <rFont val="Times New Roman"/>
        <family val="1"/>
      </rPr>
      <t>VI.  UNIVERSITĂŢI EUROPENE DE REFERINŢĂ:</t>
    </r>
    <r>
      <rPr>
        <sz val="10"/>
        <color indexed="8"/>
        <rFont val="Times New Roman"/>
        <family val="1"/>
      </rPr>
      <t xml:space="preserve">
ASTON UNIVERSITY, DURHAM UNIVERSITY, LONDON METROPOLITAN UNIVERSITY, UNIVERSITÉ RENNES 2, AIX-MARSEILLE UNIVERSITÉ, UNIVERSITÉ SORBONNE NOUVELLE – PARIS 3, UNIVERSITAT AUTÒNOMA DE BARCELONA, UNIVERSITAT POMPEU FABRA, UNIVERSIDAD DE ALCALÁ DE HENARES, UNIVERSITÄT WIEN</t>
    </r>
  </si>
  <si>
    <t>LMT1101</t>
  </si>
  <si>
    <t>LMT1102</t>
  </si>
  <si>
    <t>LMT1103</t>
  </si>
  <si>
    <t>LMT1104</t>
  </si>
  <si>
    <t>LMT1105</t>
  </si>
  <si>
    <t>LMT1106</t>
  </si>
  <si>
    <t>LMT1113</t>
  </si>
  <si>
    <t>Limba română contemporană 1</t>
  </si>
  <si>
    <t>Limbă şi studii culturale B 1</t>
  </si>
  <si>
    <t>Limbă şi studii culturale C 1</t>
  </si>
  <si>
    <t>Tehnologia informaţiei şi a comunicaţiilor 1</t>
  </si>
  <si>
    <t>Terminologie 1</t>
  </si>
  <si>
    <t>LMT1201</t>
  </si>
  <si>
    <t>LMT1202</t>
  </si>
  <si>
    <t>LMT1203</t>
  </si>
  <si>
    <t>LMT1204</t>
  </si>
  <si>
    <t>LMT1205</t>
  </si>
  <si>
    <t>LMT1206</t>
  </si>
  <si>
    <t>LMT1213</t>
  </si>
  <si>
    <t>Limba română contemporană 2</t>
  </si>
  <si>
    <t>Limbă şi studii culturale B 2</t>
  </si>
  <si>
    <t>Limbă şi studii culturale C 2</t>
  </si>
  <si>
    <t>Tehnologia informaţiei şi a comunicaţiilor 2</t>
  </si>
  <si>
    <t>Terminologie 2</t>
  </si>
  <si>
    <t>LMT2104</t>
  </si>
  <si>
    <t>LMT2106</t>
  </si>
  <si>
    <t>LMT2107</t>
  </si>
  <si>
    <t>LMT2108</t>
  </si>
  <si>
    <t>LMT2109</t>
  </si>
  <si>
    <t>LMT2110</t>
  </si>
  <si>
    <t>LMT2112</t>
  </si>
  <si>
    <t>LMX2101</t>
  </si>
  <si>
    <t>LMT2113</t>
  </si>
  <si>
    <t>Tehnologia informaţiei şi a comunicaţiilor 3</t>
  </si>
  <si>
    <t>Terminologie. Proiect terminologic 3</t>
  </si>
  <si>
    <t xml:space="preserve">Redactarea textelor funcţionale </t>
  </si>
  <si>
    <t>Traducerea - profesie europeană 1</t>
  </si>
  <si>
    <t>Curs optional 1</t>
  </si>
  <si>
    <t>LMT2204</t>
  </si>
  <si>
    <t>LMT2206</t>
  </si>
  <si>
    <t>LMT2208</t>
  </si>
  <si>
    <t>LMT2209</t>
  </si>
  <si>
    <t>LMT2210</t>
  </si>
  <si>
    <t>LMT2211</t>
  </si>
  <si>
    <t>LMT2212</t>
  </si>
  <si>
    <t>LMX2201</t>
  </si>
  <si>
    <t>LMT2213</t>
  </si>
  <si>
    <t>Tehnologia informaţiei şi a comunicaţiilor 4</t>
  </si>
  <si>
    <t>Terminologie. Proiect terminologic 4</t>
  </si>
  <si>
    <t>Traducerea - profesie europeană 2</t>
  </si>
  <si>
    <t>Editare şi revizie</t>
  </si>
  <si>
    <t>Curs optional 2</t>
  </si>
  <si>
    <t xml:space="preserve">CURS OPȚIONAL 3 (An II, Semestrul 3) </t>
  </si>
  <si>
    <t xml:space="preserve">CURS OPȚIONAL 4 (An II, Semestrul 4) </t>
  </si>
  <si>
    <t>LMT2215</t>
  </si>
  <si>
    <t>DISCIPLINE DE SINTEZĂ (DSIN)</t>
  </si>
  <si>
    <t>DISCIPLINE DE APROFUNDARE  (DA)</t>
  </si>
  <si>
    <t>LMT2214</t>
  </si>
  <si>
    <t>Traduceri specializate juridico-notariale. Proiect traductologic (A + B)</t>
  </si>
  <si>
    <t>Traduceri specializate juridico-notariale. Proiect traductologic (A + C)</t>
  </si>
  <si>
    <t>Traduceri specializate ştiinţifico-tehnice. Proiect traductologic (A + B)</t>
  </si>
  <si>
    <t>Traduceri specializate ştiinţifico-tehnice. Proiect traductologic (A + C)</t>
  </si>
  <si>
    <t>Simulare profesională globală. Management de proiect</t>
  </si>
  <si>
    <t>Simulare profesională globală. Plasament profesional</t>
  </si>
  <si>
    <t>Simulare profesionaă globală. Management de proiect</t>
  </si>
  <si>
    <t>Curs opţional (din lista de opţiuni a Facultăţii/Universităţii)</t>
  </si>
  <si>
    <t>Sem. 3: LMX2110 Discipline Opţionale din oferta  Facultăţii/Universităţii</t>
  </si>
  <si>
    <t>Sem. 4: LMX2210 Discipline Opţionale din oferta  Facultăţii/Universităţii</t>
  </si>
  <si>
    <t>LMT2216</t>
  </si>
  <si>
    <t>LMT2217</t>
  </si>
  <si>
    <t>LMT2218</t>
  </si>
  <si>
    <t>Teorii contemporane ale traducerii. Proiect traductologic</t>
  </si>
  <si>
    <t>Teorii contemporane ale traducerii</t>
  </si>
  <si>
    <t>Traduceri audiovizuale. Subtitrare/Localizare (A + B + C) 1</t>
  </si>
  <si>
    <t>Traduceri audiovizuale. Subtitrare/Localizare  (A + B + C)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</si>
</sst>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i/>
      <sz val="10"/>
      <color rgb="FFFF0000"/>
      <name val="Times New Roman"/>
      <family val="1"/>
    </font>
    <font>
      <b/>
      <sz val="10"/>
      <name val="Times New Roman"/>
      <family val="1"/>
    </font>
    <font>
      <sz val="10"/>
      <color rgb="FFFF0000"/>
      <name val="Times New Roman"/>
      <family val="1"/>
    </font>
    <font>
      <i/>
      <sz val="10"/>
      <color indexed="8"/>
      <name val="Times New Roman"/>
      <family val="1"/>
    </font>
    <font>
      <sz val="14"/>
      <color indexed="8"/>
      <name val="Times New Roman"/>
      <family val="1"/>
    </font>
    <font>
      <sz val="14"/>
      <color theme="1"/>
      <name val="Calibri"/>
      <family val="2"/>
      <charset val="238"/>
      <scheme val="minor"/>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25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0" borderId="4" xfId="0" applyFont="1" applyBorder="1" applyAlignment="1" applyProtection="1">
      <alignment horizontal="center" vertical="center" wrapText="1"/>
      <protection locked="0"/>
    </xf>
    <xf numFmtId="0" fontId="2" fillId="0" borderId="4" xfId="0" applyFont="1" applyBorder="1" applyProtection="1">
      <protection locked="0"/>
    </xf>
    <xf numFmtId="0" fontId="1" fillId="0" borderId="4"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1"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3" borderId="3"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5" borderId="1"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xf>
    <xf numFmtId="1" fontId="1" fillId="5" borderId="1" xfId="0"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xf>
    <xf numFmtId="1" fontId="2" fillId="5" borderId="1" xfId="0" applyNumberFormat="1" applyFont="1" applyFill="1" applyBorder="1" applyAlignment="1" applyProtection="1">
      <alignment horizontal="center" vertical="center"/>
    </xf>
    <xf numFmtId="1" fontId="11"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0" fontId="12" fillId="0" borderId="0" xfId="0" applyFont="1" applyProtection="1">
      <protection locked="0"/>
    </xf>
    <xf numFmtId="0" fontId="1" fillId="3" borderId="1" xfId="0" applyFont="1" applyFill="1" applyBorder="1" applyAlignment="1" applyProtection="1">
      <alignment horizontal="left" vertical="center"/>
      <protection locked="0"/>
    </xf>
    <xf numFmtId="0" fontId="1" fillId="0" borderId="0" xfId="0" applyFont="1" applyProtection="1">
      <protection locked="0"/>
    </xf>
    <xf numFmtId="1" fontId="9" fillId="0" borderId="1" xfId="0" applyNumberFormat="1" applyFont="1" applyBorder="1" applyAlignment="1" applyProtection="1">
      <alignment horizontal="center" vertical="center"/>
    </xf>
    <xf numFmtId="1" fontId="8" fillId="0" borderId="1" xfId="0" applyNumberFormat="1" applyFont="1" applyBorder="1" applyAlignment="1" applyProtection="1">
      <alignment horizontal="center" vertical="center"/>
    </xf>
    <xf numFmtId="0" fontId="1" fillId="0" borderId="1" xfId="0" applyFont="1" applyBorder="1" applyAlignment="1" applyProtection="1">
      <alignment horizontal="center"/>
    </xf>
    <xf numFmtId="1" fontId="1" fillId="5"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0" xfId="0" applyFont="1" applyProtection="1">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4" borderId="14" xfId="0" applyFont="1" applyFill="1" applyBorder="1" applyAlignment="1" applyProtection="1">
      <alignment wrapText="1"/>
    </xf>
    <xf numFmtId="0" fontId="1" fillId="4" borderId="0" xfId="0" applyFont="1" applyFill="1" applyBorder="1" applyAlignment="1" applyProtection="1">
      <alignment wrapText="1"/>
    </xf>
    <xf numFmtId="0" fontId="1" fillId="0" borderId="0" xfId="0" applyFont="1" applyAlignment="1" applyProtection="1">
      <alignment wrapText="1"/>
    </xf>
    <xf numFmtId="0" fontId="2" fillId="8" borderId="0" xfId="0" applyFont="1" applyFill="1" applyAlignment="1" applyProtection="1">
      <alignment horizontal="left" vertical="top" wrapText="1"/>
      <protection locked="0"/>
    </xf>
    <xf numFmtId="0" fontId="1" fillId="7" borderId="14" xfId="0" applyFont="1" applyFill="1" applyBorder="1" applyAlignment="1" applyProtection="1">
      <alignment vertical="center" wrapText="1"/>
      <protection locked="0"/>
    </xf>
    <xf numFmtId="0" fontId="1" fillId="7" borderId="0" xfId="0" applyFont="1" applyFill="1" applyBorder="1" applyAlignment="1" applyProtection="1">
      <alignment vertical="center" wrapText="1"/>
      <protection locked="0"/>
    </xf>
    <xf numFmtId="0" fontId="1" fillId="7" borderId="14" xfId="0" applyFont="1" applyFill="1" applyBorder="1" applyAlignment="1" applyProtection="1">
      <alignment vertical="top" wrapText="1"/>
      <protection locked="0"/>
    </xf>
    <xf numFmtId="0" fontId="1" fillId="7" borderId="0" xfId="0" applyFont="1" applyFill="1" applyBorder="1" applyAlignment="1" applyProtection="1">
      <alignment vertical="top" wrapText="1"/>
      <protection locked="0"/>
    </xf>
    <xf numFmtId="0" fontId="1" fillId="7" borderId="15" xfId="0" applyFont="1" applyFill="1" applyBorder="1" applyAlignment="1" applyProtection="1">
      <alignment vertical="top" wrapText="1"/>
      <protection locked="0"/>
    </xf>
    <xf numFmtId="0" fontId="8" fillId="0" borderId="2"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9" fontId="8" fillId="0" borderId="2" xfId="0" applyNumberFormat="1" applyFont="1" applyBorder="1" applyAlignment="1" applyProtection="1">
      <alignment horizontal="center" vertical="center"/>
    </xf>
    <xf numFmtId="9" fontId="8" fillId="0" borderId="6" xfId="0" applyNumberFormat="1"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9" fillId="0" borderId="2" xfId="0" applyNumberFormat="1" applyFont="1" applyBorder="1" applyAlignment="1" applyProtection="1">
      <alignment horizontal="center"/>
    </xf>
    <xf numFmtId="9" fontId="9" fillId="0" borderId="6" xfId="0" applyNumberFormat="1" applyFont="1" applyBorder="1" applyAlignment="1" applyProtection="1">
      <alignment horizontal="center"/>
    </xf>
    <xf numFmtId="0" fontId="9" fillId="0" borderId="2" xfId="0" applyFont="1" applyBorder="1" applyAlignment="1" applyProtection="1">
      <alignment horizontal="center" vertical="center"/>
    </xf>
    <xf numFmtId="0" fontId="9" fillId="0" borderId="6" xfId="0" applyFont="1" applyBorder="1" applyAlignment="1" applyProtection="1">
      <alignment horizontal="center" vertical="center"/>
    </xf>
    <xf numFmtId="1" fontId="1" fillId="0" borderId="1" xfId="0" applyNumberFormat="1"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2" fontId="9" fillId="0" borderId="9" xfId="0" applyNumberFormat="1" applyFont="1" applyBorder="1" applyAlignment="1">
      <alignment horizontal="center" vertical="center"/>
    </xf>
    <xf numFmtId="2" fontId="9" fillId="0" borderId="4" xfId="0" applyNumberFormat="1" applyFont="1" applyBorder="1" applyAlignment="1">
      <alignment horizontal="center" vertical="center"/>
    </xf>
    <xf numFmtId="2" fontId="9" fillId="0" borderId="10" xfId="0" applyNumberFormat="1" applyFont="1" applyBorder="1" applyAlignment="1">
      <alignment horizontal="center" vertical="center"/>
    </xf>
    <xf numFmtId="2" fontId="9" fillId="0" borderId="11" xfId="0" applyNumberFormat="1" applyFont="1" applyBorder="1" applyAlignment="1">
      <alignment horizontal="center" vertical="center"/>
    </xf>
    <xf numFmtId="2" fontId="9" fillId="0" borderId="7" xfId="0" applyNumberFormat="1" applyFont="1" applyBorder="1" applyAlignment="1">
      <alignment horizontal="center" vertical="center"/>
    </xf>
    <xf numFmtId="2" fontId="9" fillId="0" borderId="8" xfId="0" applyNumberFormat="1" applyFont="1" applyBorder="1" applyAlignment="1">
      <alignment horizontal="center" vertical="center"/>
    </xf>
    <xf numFmtId="1" fontId="8" fillId="0" borderId="2" xfId="0" applyNumberFormat="1" applyFont="1" applyBorder="1" applyAlignment="1">
      <alignment horizontal="center" vertical="center"/>
    </xf>
    <xf numFmtId="1" fontId="8" fillId="0" borderId="5" xfId="0" applyNumberFormat="1" applyFont="1" applyBorder="1" applyAlignment="1">
      <alignment horizontal="center" vertical="center"/>
    </xf>
    <xf numFmtId="1" fontId="8" fillId="0" borderId="6" xfId="0" applyNumberFormat="1" applyFont="1" applyBorder="1" applyAlignment="1">
      <alignment horizontal="center" vertical="center"/>
    </xf>
    <xf numFmtId="1" fontId="8" fillId="0" borderId="2" xfId="0" applyNumberFormat="1" applyFont="1" applyBorder="1" applyAlignment="1">
      <alignment horizontal="center"/>
    </xf>
    <xf numFmtId="1" fontId="8" fillId="0" borderId="5" xfId="0" applyNumberFormat="1" applyFont="1" applyBorder="1" applyAlignment="1">
      <alignment horizontal="center"/>
    </xf>
    <xf numFmtId="1" fontId="8" fillId="0" borderId="6" xfId="0" applyNumberFormat="1" applyFont="1" applyBorder="1" applyAlignment="1">
      <alignment horizontal="center"/>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2" fillId="0" borderId="7" xfId="0" applyFont="1" applyBorder="1" applyProtection="1">
      <protection locked="0"/>
    </xf>
    <xf numFmtId="0" fontId="8"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0"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0" xfId="0" applyFont="1" applyProtection="1">
      <protection locked="0"/>
    </xf>
    <xf numFmtId="0" fontId="2" fillId="7" borderId="0" xfId="0" applyFont="1" applyFill="1" applyAlignment="1" applyProtection="1">
      <alignment horizontal="left" vertical="center" wrapText="1"/>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7" borderId="0" xfId="0" applyFont="1" applyFill="1" applyBorder="1" applyAlignment="1" applyProtection="1">
      <alignment horizontal="left" vertical="top" wrapText="1"/>
      <protection locked="0"/>
    </xf>
    <xf numFmtId="0" fontId="2" fillId="0" borderId="0" xfId="0" applyFont="1" applyFill="1" applyBorder="1" applyAlignment="1" applyProtection="1">
      <alignment vertical="center" wrapText="1"/>
      <protection locked="0"/>
    </xf>
    <xf numFmtId="0" fontId="2" fillId="0" borderId="1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1" fillId="7" borderId="0" xfId="0" applyFont="1" applyFill="1" applyAlignment="1" applyProtection="1">
      <alignment vertical="center"/>
      <protection locked="0"/>
    </xf>
    <xf numFmtId="0" fontId="1" fillId="7" borderId="0" xfId="0" applyFont="1" applyFill="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 fillId="7" borderId="0" xfId="0" applyFont="1" applyFill="1" applyAlignment="1" applyProtection="1">
      <alignment vertical="center" wrapText="1"/>
      <protection locked="0"/>
    </xf>
    <xf numFmtId="0" fontId="2" fillId="0" borderId="5" xfId="0" applyFont="1" applyBorder="1" applyAlignment="1" applyProtection="1">
      <alignment horizontal="center" vertical="center"/>
    </xf>
    <xf numFmtId="0" fontId="14" fillId="6" borderId="0" xfId="0" applyFont="1" applyFill="1" applyAlignment="1" applyProtection="1">
      <alignment vertical="center" wrapText="1"/>
      <protection locked="0"/>
    </xf>
    <xf numFmtId="0" fontId="15" fillId="6" borderId="0" xfId="0" applyFont="1" applyFill="1" applyAlignment="1">
      <alignment vertical="center" wrapText="1"/>
    </xf>
    <xf numFmtId="0" fontId="15" fillId="0" borderId="0" xfId="0" applyFont="1" applyAlignment="1"/>
    <xf numFmtId="0" fontId="14" fillId="8" borderId="0" xfId="0" applyFont="1" applyFill="1" applyAlignment="1" applyProtection="1">
      <alignment wrapText="1"/>
      <protection locked="0"/>
    </xf>
    <xf numFmtId="0" fontId="0" fillId="8" borderId="0" xfId="0" applyFill="1" applyAlignment="1">
      <alignment wrapText="1"/>
    </xf>
    <xf numFmtId="0" fontId="0" fillId="0" borderId="0" xfId="0" applyAlignment="1">
      <alignment wrapText="1"/>
    </xf>
    <xf numFmtId="0" fontId="1" fillId="0" borderId="1" xfId="0" applyFont="1" applyBorder="1" applyAlignment="1" applyProtection="1">
      <alignment horizontal="center" vertical="center"/>
      <protection locked="0"/>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protection locked="0"/>
    </xf>
    <xf numFmtId="1" fontId="1" fillId="5" borderId="6" xfId="0" applyNumberFormat="1" applyFont="1" applyFill="1" applyBorder="1" applyAlignment="1" applyProtection="1">
      <alignment horizontal="left" vertical="center"/>
      <protection locked="0"/>
    </xf>
    <xf numFmtId="1" fontId="1" fillId="5" borderId="1" xfId="0" applyNumberFormat="1" applyFont="1" applyFill="1" applyBorder="1" applyAlignment="1" applyProtection="1">
      <alignment horizontal="left" vertical="center"/>
      <protection locked="0"/>
    </xf>
    <xf numFmtId="0" fontId="9" fillId="0" borderId="0" xfId="0" applyFont="1"/>
    <xf numFmtId="0" fontId="2" fillId="5" borderId="1" xfId="0" applyNumberFormat="1" applyFont="1" applyFill="1" applyBorder="1" applyAlignment="1" applyProtection="1">
      <alignment horizontal="center" vertical="center"/>
      <protection locked="0"/>
    </xf>
    <xf numFmtId="1" fontId="2" fillId="5" borderId="2" xfId="0" applyNumberFormat="1" applyFont="1" applyFill="1" applyBorder="1" applyAlignment="1" applyProtection="1">
      <alignment horizontal="center" vertical="center"/>
      <protection locked="0"/>
    </xf>
    <xf numFmtId="1" fontId="2" fillId="5" borderId="5" xfId="0" applyNumberFormat="1" applyFont="1" applyFill="1" applyBorder="1" applyAlignment="1" applyProtection="1">
      <alignment horizontal="center" vertical="center"/>
      <protection locked="0"/>
    </xf>
    <xf numFmtId="1" fontId="2" fillId="5" borderId="6" xfId="0" applyNumberFormat="1" applyFont="1" applyFill="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2"/>
  <sheetViews>
    <sheetView tabSelected="1" view="pageLayout" topLeftCell="A136" zoomScaleNormal="100" workbookViewId="0">
      <selection activeCell="B148" sqref="B148:I148"/>
    </sheetView>
  </sheetViews>
  <sheetFormatPr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6.140625" style="1" customWidth="1"/>
    <col min="13" max="13" width="5.5703125" style="1" customWidth="1"/>
    <col min="14" max="18" width="6" style="1" customWidth="1"/>
    <col min="19" max="19" width="6.140625" style="1" customWidth="1"/>
    <col min="20" max="20" width="9.28515625" style="1" customWidth="1"/>
    <col min="21" max="26" width="9.140625" style="1"/>
    <col min="27" max="27" width="10.28515625" style="1" customWidth="1"/>
    <col min="28" max="16384" width="9.140625" style="1"/>
  </cols>
  <sheetData>
    <row r="1" spans="1:26" ht="15.75" customHeight="1" x14ac:dyDescent="0.2">
      <c r="A1" s="174" t="s">
        <v>95</v>
      </c>
      <c r="B1" s="174"/>
      <c r="C1" s="174"/>
      <c r="D1" s="174"/>
      <c r="E1" s="174"/>
      <c r="F1" s="174"/>
      <c r="G1" s="174"/>
      <c r="H1" s="174"/>
      <c r="I1" s="174"/>
      <c r="J1" s="174"/>
      <c r="K1" s="174"/>
      <c r="M1" s="183" t="s">
        <v>19</v>
      </c>
      <c r="N1" s="183"/>
      <c r="O1" s="183"/>
      <c r="P1" s="183"/>
      <c r="Q1" s="183"/>
      <c r="R1" s="183"/>
      <c r="S1" s="183"/>
      <c r="T1" s="183"/>
    </row>
    <row r="2" spans="1:26" ht="6.75" customHeight="1" x14ac:dyDescent="0.2">
      <c r="A2" s="174"/>
      <c r="B2" s="174"/>
      <c r="C2" s="174"/>
      <c r="D2" s="174"/>
      <c r="E2" s="174"/>
      <c r="F2" s="174"/>
      <c r="G2" s="174"/>
      <c r="H2" s="174"/>
      <c r="I2" s="174"/>
      <c r="J2" s="174"/>
      <c r="K2" s="174"/>
    </row>
    <row r="3" spans="1:26" ht="45.75" customHeight="1" x14ac:dyDescent="0.2">
      <c r="A3" s="175" t="s">
        <v>0</v>
      </c>
      <c r="B3" s="175"/>
      <c r="C3" s="175"/>
      <c r="D3" s="175"/>
      <c r="E3" s="175"/>
      <c r="F3" s="175"/>
      <c r="G3" s="175"/>
      <c r="H3" s="175"/>
      <c r="I3" s="175"/>
      <c r="J3" s="175"/>
      <c r="K3" s="175"/>
      <c r="M3" s="189"/>
      <c r="N3" s="190"/>
      <c r="O3" s="193" t="s">
        <v>35</v>
      </c>
      <c r="P3" s="194"/>
      <c r="Q3" s="195"/>
      <c r="R3" s="193" t="s">
        <v>36</v>
      </c>
      <c r="S3" s="194"/>
      <c r="T3" s="195"/>
      <c r="U3" s="66" t="str">
        <f>IF(O4&gt;=12,"Corect","Trebuie alocate cel puțin 12 de ore pe săptămână")</f>
        <v>Corect</v>
      </c>
      <c r="V3" s="67"/>
      <c r="W3" s="67"/>
      <c r="X3" s="67"/>
      <c r="Y3" s="1">
        <f>70*14</f>
        <v>980</v>
      </c>
    </row>
    <row r="4" spans="1:26" ht="17.25" customHeight="1" x14ac:dyDescent="0.2">
      <c r="A4" s="184" t="s">
        <v>101</v>
      </c>
      <c r="B4" s="184"/>
      <c r="C4" s="184"/>
      <c r="D4" s="184"/>
      <c r="E4" s="184"/>
      <c r="F4" s="184"/>
      <c r="G4" s="184"/>
      <c r="H4" s="184"/>
      <c r="I4" s="184"/>
      <c r="J4" s="184"/>
      <c r="K4" s="184"/>
      <c r="M4" s="191" t="s">
        <v>14</v>
      </c>
      <c r="N4" s="192"/>
      <c r="O4" s="208">
        <v>16</v>
      </c>
      <c r="P4" s="209"/>
      <c r="Q4" s="210"/>
      <c r="R4" s="208">
        <v>18</v>
      </c>
      <c r="S4" s="209"/>
      <c r="T4" s="210"/>
      <c r="U4" s="66" t="str">
        <f>IF(R4&gt;=12,"Corect","Trebuie alocate cel puțin 12 de ore pe săptămână")</f>
        <v>Corect</v>
      </c>
      <c r="V4" s="67"/>
      <c r="W4" s="67"/>
      <c r="X4" s="67"/>
    </row>
    <row r="5" spans="1:26" ht="16.5" customHeight="1" x14ac:dyDescent="0.2">
      <c r="A5" s="184"/>
      <c r="B5" s="184"/>
      <c r="C5" s="184"/>
      <c r="D5" s="184"/>
      <c r="E5" s="184"/>
      <c r="F5" s="184"/>
      <c r="G5" s="184"/>
      <c r="H5" s="184"/>
      <c r="I5" s="184"/>
      <c r="J5" s="184"/>
      <c r="K5" s="184"/>
      <c r="M5" s="191" t="s">
        <v>15</v>
      </c>
      <c r="N5" s="192"/>
      <c r="O5" s="208">
        <v>20</v>
      </c>
      <c r="P5" s="209"/>
      <c r="Q5" s="210"/>
      <c r="R5" s="208">
        <v>18</v>
      </c>
      <c r="S5" s="209"/>
      <c r="T5" s="210"/>
      <c r="U5" s="66" t="str">
        <f>IF(R5&gt;=12,"Corect","Trebuie alocate cel puțin 12 de ore pe săptămână")</f>
        <v>Corect</v>
      </c>
      <c r="V5" s="67"/>
      <c r="W5" s="67"/>
      <c r="X5" s="67"/>
    </row>
    <row r="6" spans="1:26" ht="15" customHeight="1" x14ac:dyDescent="0.2">
      <c r="A6" s="207" t="s">
        <v>102</v>
      </c>
      <c r="B6" s="207"/>
      <c r="C6" s="207"/>
      <c r="D6" s="207"/>
      <c r="E6" s="207"/>
      <c r="F6" s="207"/>
      <c r="G6" s="207"/>
      <c r="H6" s="207"/>
      <c r="I6" s="207"/>
      <c r="J6" s="207"/>
      <c r="K6" s="207"/>
      <c r="M6" s="212"/>
      <c r="N6" s="212"/>
      <c r="O6" s="211"/>
      <c r="P6" s="211"/>
      <c r="Q6" s="211"/>
      <c r="R6" s="211"/>
      <c r="S6" s="211"/>
      <c r="T6" s="211"/>
      <c r="U6" s="66" t="str">
        <f>IF(O5&gt;=12,"Corect","Trebuie alocate cel puțin 12 de ore pe săptămână")</f>
        <v>Corect</v>
      </c>
      <c r="V6" s="67"/>
      <c r="W6" s="67"/>
      <c r="X6" s="67"/>
    </row>
    <row r="7" spans="1:26" ht="18" customHeight="1" x14ac:dyDescent="0.2">
      <c r="A7" s="213" t="s">
        <v>103</v>
      </c>
      <c r="B7" s="213"/>
      <c r="C7" s="213"/>
      <c r="D7" s="213"/>
      <c r="E7" s="213"/>
      <c r="F7" s="213"/>
      <c r="G7" s="213"/>
      <c r="H7" s="213"/>
      <c r="I7" s="213"/>
      <c r="J7" s="213"/>
      <c r="K7" s="213"/>
    </row>
    <row r="8" spans="1:26" ht="18.75" customHeight="1" x14ac:dyDescent="0.2">
      <c r="A8" s="206" t="s">
        <v>104</v>
      </c>
      <c r="B8" s="206"/>
      <c r="C8" s="206"/>
      <c r="D8" s="206"/>
      <c r="E8" s="206"/>
      <c r="F8" s="206"/>
      <c r="G8" s="206"/>
      <c r="H8" s="206"/>
      <c r="I8" s="206"/>
      <c r="J8" s="206"/>
      <c r="K8" s="206"/>
      <c r="M8" s="203" t="s">
        <v>89</v>
      </c>
      <c r="N8" s="203"/>
      <c r="O8" s="203"/>
      <c r="P8" s="203"/>
      <c r="Q8" s="203"/>
      <c r="R8" s="203"/>
      <c r="S8" s="203"/>
      <c r="T8" s="203"/>
    </row>
    <row r="9" spans="1:26" ht="15" customHeight="1" x14ac:dyDescent="0.2">
      <c r="A9" s="188" t="s">
        <v>96</v>
      </c>
      <c r="B9" s="188"/>
      <c r="C9" s="188"/>
      <c r="D9" s="188"/>
      <c r="E9" s="188"/>
      <c r="F9" s="188"/>
      <c r="G9" s="188"/>
      <c r="H9" s="188"/>
      <c r="I9" s="188"/>
      <c r="J9" s="188"/>
      <c r="K9" s="188"/>
      <c r="M9" s="203"/>
      <c r="N9" s="203"/>
      <c r="O9" s="203"/>
      <c r="P9" s="203"/>
      <c r="Q9" s="203"/>
      <c r="R9" s="203"/>
      <c r="S9" s="203"/>
      <c r="T9" s="203"/>
    </row>
    <row r="10" spans="1:26" ht="16.5" customHeight="1" x14ac:dyDescent="0.2">
      <c r="A10" s="188" t="s">
        <v>59</v>
      </c>
      <c r="B10" s="188"/>
      <c r="C10" s="188"/>
      <c r="D10" s="188"/>
      <c r="E10" s="188"/>
      <c r="F10" s="188"/>
      <c r="G10" s="188"/>
      <c r="H10" s="188"/>
      <c r="I10" s="188"/>
      <c r="J10" s="188"/>
      <c r="K10" s="188"/>
      <c r="M10" s="203"/>
      <c r="N10" s="203"/>
      <c r="O10" s="203"/>
      <c r="P10" s="203"/>
      <c r="Q10" s="203"/>
      <c r="R10" s="203"/>
      <c r="S10" s="203"/>
      <c r="T10" s="203"/>
    </row>
    <row r="11" spans="1:26" x14ac:dyDescent="0.2">
      <c r="A11" s="188" t="s">
        <v>17</v>
      </c>
      <c r="B11" s="188"/>
      <c r="C11" s="188"/>
      <c r="D11" s="188"/>
      <c r="E11" s="188"/>
      <c r="F11" s="188"/>
      <c r="G11" s="188"/>
      <c r="H11" s="188"/>
      <c r="I11" s="188"/>
      <c r="J11" s="188"/>
      <c r="K11" s="188"/>
      <c r="M11" s="203"/>
      <c r="N11" s="203"/>
      <c r="O11" s="203"/>
      <c r="P11" s="203"/>
      <c r="Q11" s="203"/>
      <c r="R11" s="203"/>
      <c r="S11" s="203"/>
      <c r="T11" s="203"/>
      <c r="U11" s="215" t="s">
        <v>93</v>
      </c>
      <c r="V11" s="216"/>
      <c r="W11" s="216"/>
      <c r="X11" s="217"/>
      <c r="Y11" s="217"/>
      <c r="Z11" s="217"/>
    </row>
    <row r="12" spans="1:26" ht="10.5" customHeight="1" x14ac:dyDescent="0.2">
      <c r="A12" s="188"/>
      <c r="B12" s="188"/>
      <c r="C12" s="188"/>
      <c r="D12" s="188"/>
      <c r="E12" s="188"/>
      <c r="F12" s="188"/>
      <c r="G12" s="188"/>
      <c r="H12" s="188"/>
      <c r="I12" s="188"/>
      <c r="J12" s="188"/>
      <c r="K12" s="188"/>
      <c r="M12" s="2"/>
      <c r="N12" s="2"/>
      <c r="O12" s="2"/>
      <c r="P12" s="2"/>
      <c r="Q12" s="2"/>
      <c r="R12" s="2"/>
      <c r="U12" s="216"/>
      <c r="V12" s="216"/>
      <c r="W12" s="216"/>
      <c r="X12" s="217"/>
      <c r="Y12" s="217"/>
      <c r="Z12" s="217"/>
    </row>
    <row r="13" spans="1:26" x14ac:dyDescent="0.2">
      <c r="A13" s="205" t="s">
        <v>61</v>
      </c>
      <c r="B13" s="205"/>
      <c r="C13" s="205"/>
      <c r="D13" s="205"/>
      <c r="E13" s="205"/>
      <c r="F13" s="205"/>
      <c r="G13" s="205"/>
      <c r="H13" s="205"/>
      <c r="I13" s="205"/>
      <c r="J13" s="205"/>
      <c r="K13" s="205"/>
      <c r="M13" s="199" t="s">
        <v>20</v>
      </c>
      <c r="N13" s="199"/>
      <c r="O13" s="199"/>
      <c r="P13" s="199"/>
      <c r="Q13" s="199"/>
      <c r="R13" s="199"/>
      <c r="S13" s="199"/>
      <c r="T13" s="199"/>
      <c r="U13" s="216"/>
      <c r="V13" s="216"/>
      <c r="W13" s="216"/>
      <c r="X13" s="217"/>
      <c r="Y13" s="217"/>
      <c r="Z13" s="217"/>
    </row>
    <row r="14" spans="1:26" ht="28.5" customHeight="1" x14ac:dyDescent="0.2">
      <c r="A14" s="205" t="s">
        <v>60</v>
      </c>
      <c r="B14" s="205"/>
      <c r="C14" s="205"/>
      <c r="D14" s="205"/>
      <c r="E14" s="205"/>
      <c r="F14" s="205"/>
      <c r="G14" s="205"/>
      <c r="H14" s="205"/>
      <c r="I14" s="205"/>
      <c r="J14" s="205"/>
      <c r="K14" s="205"/>
      <c r="M14" s="71" t="s">
        <v>174</v>
      </c>
      <c r="N14" s="71"/>
      <c r="O14" s="71"/>
      <c r="P14" s="71"/>
      <c r="Q14" s="71"/>
      <c r="R14" s="71"/>
      <c r="S14" s="71"/>
      <c r="T14" s="71"/>
      <c r="U14" s="216"/>
      <c r="V14" s="216"/>
      <c r="W14" s="216"/>
      <c r="X14" s="217"/>
      <c r="Y14" s="217"/>
      <c r="Z14" s="217"/>
    </row>
    <row r="15" spans="1:26" ht="27" customHeight="1" x14ac:dyDescent="0.2">
      <c r="A15" s="206" t="s">
        <v>105</v>
      </c>
      <c r="B15" s="206"/>
      <c r="C15" s="206"/>
      <c r="D15" s="206"/>
      <c r="E15" s="206"/>
      <c r="F15" s="206"/>
      <c r="G15" s="206"/>
      <c r="H15" s="206"/>
      <c r="I15" s="206"/>
      <c r="J15" s="206"/>
      <c r="K15" s="206"/>
      <c r="M15" s="71" t="s">
        <v>175</v>
      </c>
      <c r="N15" s="71"/>
      <c r="O15" s="71"/>
      <c r="P15" s="71"/>
      <c r="Q15" s="71"/>
      <c r="R15" s="71"/>
      <c r="S15" s="71"/>
      <c r="T15" s="71"/>
    </row>
    <row r="16" spans="1:26" ht="12.75" customHeight="1" x14ac:dyDescent="0.2">
      <c r="A16" s="206" t="s">
        <v>106</v>
      </c>
      <c r="B16" s="206"/>
      <c r="C16" s="206"/>
      <c r="D16" s="206"/>
      <c r="E16" s="206"/>
      <c r="F16" s="206"/>
      <c r="G16" s="206"/>
      <c r="H16" s="206"/>
      <c r="I16" s="206"/>
      <c r="J16" s="206"/>
      <c r="K16" s="206"/>
      <c r="M16" s="71"/>
      <c r="N16" s="71"/>
      <c r="O16" s="71"/>
      <c r="P16" s="71"/>
      <c r="Q16" s="71"/>
      <c r="R16" s="71"/>
      <c r="S16" s="71"/>
      <c r="T16" s="71"/>
    </row>
    <row r="17" spans="1:27" ht="12.75" customHeight="1" x14ac:dyDescent="0.2">
      <c r="A17" s="188" t="s">
        <v>1</v>
      </c>
      <c r="B17" s="188"/>
      <c r="C17" s="188"/>
      <c r="D17" s="188"/>
      <c r="E17" s="188"/>
      <c r="F17" s="188"/>
      <c r="G17" s="188"/>
      <c r="H17" s="188"/>
      <c r="I17" s="188"/>
      <c r="J17" s="188"/>
      <c r="K17" s="188"/>
      <c r="M17" s="198"/>
      <c r="N17" s="198"/>
      <c r="O17" s="198"/>
      <c r="P17" s="198"/>
      <c r="Q17" s="198"/>
      <c r="R17" s="198"/>
      <c r="S17" s="198"/>
      <c r="T17" s="198"/>
      <c r="U17" s="69" t="s">
        <v>90</v>
      </c>
      <c r="V17" s="69"/>
      <c r="W17" s="69"/>
      <c r="X17" s="69"/>
      <c r="Y17" s="69"/>
      <c r="Z17" s="69"/>
    </row>
    <row r="18" spans="1:27" ht="14.25" customHeight="1" x14ac:dyDescent="0.2">
      <c r="A18" s="188" t="s">
        <v>62</v>
      </c>
      <c r="B18" s="188"/>
      <c r="C18" s="188"/>
      <c r="D18" s="188"/>
      <c r="E18" s="188"/>
      <c r="F18" s="188"/>
      <c r="G18" s="188"/>
      <c r="H18" s="188"/>
      <c r="I18" s="188"/>
      <c r="J18" s="188"/>
      <c r="K18" s="188"/>
      <c r="M18" s="179"/>
      <c r="N18" s="179"/>
      <c r="O18" s="179"/>
      <c r="P18" s="179"/>
      <c r="Q18" s="179"/>
      <c r="R18" s="179"/>
      <c r="S18" s="179"/>
      <c r="T18" s="179"/>
      <c r="U18" s="69"/>
      <c r="V18" s="69"/>
      <c r="W18" s="69"/>
      <c r="X18" s="69"/>
      <c r="Y18" s="69"/>
      <c r="Z18" s="69"/>
      <c r="AA18" s="53"/>
    </row>
    <row r="19" spans="1:27" x14ac:dyDescent="0.2">
      <c r="A19" s="187"/>
      <c r="B19" s="187"/>
      <c r="C19" s="187"/>
      <c r="D19" s="187"/>
      <c r="E19" s="187"/>
      <c r="F19" s="187"/>
      <c r="G19" s="187"/>
      <c r="H19" s="187"/>
      <c r="I19" s="187"/>
      <c r="J19" s="187"/>
      <c r="K19" s="187"/>
      <c r="M19" s="179"/>
      <c r="N19" s="179"/>
      <c r="O19" s="179"/>
      <c r="P19" s="179"/>
      <c r="Q19" s="179"/>
      <c r="R19" s="179"/>
      <c r="S19" s="179"/>
      <c r="T19" s="179"/>
      <c r="U19" s="69"/>
      <c r="V19" s="69"/>
      <c r="W19" s="69"/>
      <c r="X19" s="69"/>
      <c r="Y19" s="69"/>
      <c r="Z19" s="69"/>
    </row>
    <row r="20" spans="1:27" ht="7.5" customHeight="1" x14ac:dyDescent="0.2">
      <c r="A20" s="203" t="s">
        <v>68</v>
      </c>
      <c r="B20" s="203"/>
      <c r="C20" s="203"/>
      <c r="D20" s="203"/>
      <c r="E20" s="203"/>
      <c r="F20" s="203"/>
      <c r="G20" s="203"/>
      <c r="H20" s="203"/>
      <c r="I20" s="203"/>
      <c r="J20" s="203"/>
      <c r="K20" s="203"/>
      <c r="M20" s="2"/>
      <c r="N20" s="2"/>
      <c r="O20" s="2"/>
      <c r="P20" s="2"/>
      <c r="Q20" s="2"/>
      <c r="R20" s="2"/>
    </row>
    <row r="21" spans="1:27" ht="15" customHeight="1" x14ac:dyDescent="0.2">
      <c r="A21" s="203"/>
      <c r="B21" s="203"/>
      <c r="C21" s="203"/>
      <c r="D21" s="203"/>
      <c r="E21" s="203"/>
      <c r="F21" s="203"/>
      <c r="G21" s="203"/>
      <c r="H21" s="203"/>
      <c r="I21" s="203"/>
      <c r="J21" s="203"/>
      <c r="K21" s="203"/>
      <c r="M21" s="204" t="s">
        <v>97</v>
      </c>
      <c r="N21" s="204"/>
      <c r="O21" s="204"/>
      <c r="P21" s="204"/>
      <c r="Q21" s="204"/>
      <c r="R21" s="204"/>
      <c r="S21" s="204"/>
      <c r="T21" s="204"/>
    </row>
    <row r="22" spans="1:27" ht="15" customHeight="1" x14ac:dyDescent="0.2">
      <c r="A22" s="203"/>
      <c r="B22" s="203"/>
      <c r="C22" s="203"/>
      <c r="D22" s="203"/>
      <c r="E22" s="203"/>
      <c r="F22" s="203"/>
      <c r="G22" s="203"/>
      <c r="H22" s="203"/>
      <c r="I22" s="203"/>
      <c r="J22" s="203"/>
      <c r="K22" s="203"/>
      <c r="M22" s="204"/>
      <c r="N22" s="204"/>
      <c r="O22" s="204"/>
      <c r="P22" s="204"/>
      <c r="Q22" s="204"/>
      <c r="R22" s="204"/>
      <c r="S22" s="204"/>
      <c r="T22" s="204"/>
      <c r="U22" s="218" t="s">
        <v>94</v>
      </c>
      <c r="V22" s="219"/>
      <c r="W22" s="219"/>
      <c r="X22" s="219"/>
      <c r="Y22" s="219"/>
      <c r="Z22" s="219"/>
      <c r="AA22" s="220"/>
    </row>
    <row r="23" spans="1:27" ht="20.25" customHeight="1" x14ac:dyDescent="0.2">
      <c r="A23" s="203"/>
      <c r="B23" s="203"/>
      <c r="C23" s="203"/>
      <c r="D23" s="203"/>
      <c r="E23" s="203"/>
      <c r="F23" s="203"/>
      <c r="G23" s="203"/>
      <c r="H23" s="203"/>
      <c r="I23" s="203"/>
      <c r="J23" s="203"/>
      <c r="K23" s="203"/>
      <c r="M23" s="204"/>
      <c r="N23" s="204"/>
      <c r="O23" s="204"/>
      <c r="P23" s="204"/>
      <c r="Q23" s="204"/>
      <c r="R23" s="204"/>
      <c r="S23" s="204"/>
      <c r="T23" s="204"/>
      <c r="U23" s="220"/>
      <c r="V23" s="220"/>
      <c r="W23" s="220"/>
      <c r="X23" s="220"/>
      <c r="Y23" s="220"/>
      <c r="Z23" s="220"/>
      <c r="AA23" s="220"/>
    </row>
    <row r="24" spans="1:27" ht="10.5" customHeight="1" x14ac:dyDescent="0.2">
      <c r="A24" s="2"/>
      <c r="B24" s="2"/>
      <c r="C24" s="2"/>
      <c r="D24" s="2"/>
      <c r="E24" s="2"/>
      <c r="F24" s="2"/>
      <c r="G24" s="2"/>
      <c r="H24" s="2"/>
      <c r="I24" s="2"/>
      <c r="J24" s="2"/>
      <c r="K24" s="2"/>
      <c r="M24" s="3"/>
      <c r="N24" s="3"/>
      <c r="O24" s="3"/>
      <c r="P24" s="3"/>
      <c r="Q24" s="3"/>
      <c r="R24" s="3"/>
      <c r="U24" s="220"/>
      <c r="V24" s="220"/>
      <c r="W24" s="220"/>
      <c r="X24" s="220"/>
      <c r="Y24" s="220"/>
      <c r="Z24" s="220"/>
      <c r="AA24" s="220"/>
    </row>
    <row r="25" spans="1:27" x14ac:dyDescent="0.2">
      <c r="A25" s="122" t="s">
        <v>16</v>
      </c>
      <c r="B25" s="122"/>
      <c r="C25" s="122"/>
      <c r="D25" s="122"/>
      <c r="E25" s="122"/>
      <c r="F25" s="122"/>
      <c r="G25" s="122"/>
      <c r="M25" s="202" t="s">
        <v>107</v>
      </c>
      <c r="N25" s="202"/>
      <c r="O25" s="202"/>
      <c r="P25" s="202"/>
      <c r="Q25" s="202"/>
      <c r="R25" s="202"/>
      <c r="S25" s="202"/>
      <c r="T25" s="202"/>
      <c r="U25" s="220"/>
      <c r="V25" s="220"/>
      <c r="W25" s="220"/>
      <c r="X25" s="220"/>
      <c r="Y25" s="220"/>
      <c r="Z25" s="220"/>
      <c r="AA25" s="220"/>
    </row>
    <row r="26" spans="1:27" ht="26.25" customHeight="1" x14ac:dyDescent="0.2">
      <c r="A26" s="4"/>
      <c r="B26" s="193" t="s">
        <v>2</v>
      </c>
      <c r="C26" s="195"/>
      <c r="D26" s="193" t="s">
        <v>3</v>
      </c>
      <c r="E26" s="194"/>
      <c r="F26" s="195"/>
      <c r="G26" s="169" t="s">
        <v>18</v>
      </c>
      <c r="H26" s="169" t="s">
        <v>10</v>
      </c>
      <c r="I26" s="193" t="s">
        <v>4</v>
      </c>
      <c r="J26" s="194"/>
      <c r="K26" s="195"/>
      <c r="M26" s="202"/>
      <c r="N26" s="202"/>
      <c r="O26" s="202"/>
      <c r="P26" s="202"/>
      <c r="Q26" s="202"/>
      <c r="R26" s="202"/>
      <c r="S26" s="202"/>
      <c r="T26" s="202"/>
    </row>
    <row r="27" spans="1:27" ht="14.25" customHeight="1" x14ac:dyDescent="0.2">
      <c r="A27" s="4"/>
      <c r="B27" s="5" t="s">
        <v>5</v>
      </c>
      <c r="C27" s="5" t="s">
        <v>6</v>
      </c>
      <c r="D27" s="5" t="s">
        <v>7</v>
      </c>
      <c r="E27" s="5" t="s">
        <v>8</v>
      </c>
      <c r="F27" s="5" t="s">
        <v>9</v>
      </c>
      <c r="G27" s="170"/>
      <c r="H27" s="170"/>
      <c r="I27" s="5" t="s">
        <v>11</v>
      </c>
      <c r="J27" s="5" t="s">
        <v>12</v>
      </c>
      <c r="K27" s="5" t="s">
        <v>13</v>
      </c>
      <c r="M27" s="202"/>
      <c r="N27" s="202"/>
      <c r="O27" s="202"/>
      <c r="P27" s="202"/>
      <c r="Q27" s="202"/>
      <c r="R27" s="202"/>
      <c r="S27" s="202"/>
      <c r="T27" s="202"/>
    </row>
    <row r="28" spans="1:27" ht="17.25" customHeight="1" x14ac:dyDescent="0.2">
      <c r="A28" s="6" t="s">
        <v>14</v>
      </c>
      <c r="B28" s="7">
        <v>14</v>
      </c>
      <c r="C28" s="7">
        <v>14</v>
      </c>
      <c r="D28" s="25">
        <v>3</v>
      </c>
      <c r="E28" s="25">
        <v>3</v>
      </c>
      <c r="F28" s="25">
        <v>1</v>
      </c>
      <c r="G28" s="25"/>
      <c r="H28" s="42"/>
      <c r="I28" s="25">
        <v>3</v>
      </c>
      <c r="J28" s="25">
        <v>2</v>
      </c>
      <c r="K28" s="25">
        <v>12</v>
      </c>
      <c r="M28" s="202"/>
      <c r="N28" s="202"/>
      <c r="O28" s="202"/>
      <c r="P28" s="202"/>
      <c r="Q28" s="202"/>
      <c r="R28" s="202"/>
      <c r="S28" s="202"/>
      <c r="T28" s="202"/>
      <c r="U28" s="68" t="str">
        <f>IF(SUM(B28:K28)=52,"Corect","Suma trebuie să fie 52")</f>
        <v>Corect</v>
      </c>
      <c r="V28" s="68"/>
    </row>
    <row r="29" spans="1:27" ht="15" customHeight="1" x14ac:dyDescent="0.2">
      <c r="A29" s="6" t="s">
        <v>15</v>
      </c>
      <c r="B29" s="7">
        <v>14</v>
      </c>
      <c r="C29" s="7">
        <v>14</v>
      </c>
      <c r="D29" s="25">
        <v>3</v>
      </c>
      <c r="E29" s="25">
        <v>3</v>
      </c>
      <c r="F29" s="25">
        <v>1</v>
      </c>
      <c r="G29" s="25"/>
      <c r="H29" s="25"/>
      <c r="I29" s="25">
        <v>3</v>
      </c>
      <c r="J29" s="25">
        <v>2</v>
      </c>
      <c r="K29" s="25">
        <v>12</v>
      </c>
      <c r="M29" s="202"/>
      <c r="N29" s="202"/>
      <c r="O29" s="202"/>
      <c r="P29" s="202"/>
      <c r="Q29" s="202"/>
      <c r="R29" s="202"/>
      <c r="S29" s="202"/>
      <c r="T29" s="202"/>
      <c r="U29" s="68" t="str">
        <f>IF(SUM(B29:K29)=52,"Corect","Suma trebuie să fie 52")</f>
        <v>Corect</v>
      </c>
      <c r="V29" s="68"/>
    </row>
    <row r="30" spans="1:27" ht="15.75" customHeight="1" x14ac:dyDescent="0.2">
      <c r="A30" s="35"/>
      <c r="B30" s="34"/>
      <c r="C30" s="34"/>
      <c r="D30" s="34"/>
      <c r="E30" s="34"/>
      <c r="F30" s="34"/>
      <c r="G30" s="34"/>
      <c r="H30" s="34"/>
      <c r="I30" s="34"/>
      <c r="J30" s="34"/>
      <c r="K30" s="36"/>
      <c r="M30" s="202"/>
      <c r="N30" s="202"/>
      <c r="O30" s="202"/>
      <c r="P30" s="202"/>
      <c r="Q30" s="202"/>
      <c r="R30" s="202"/>
      <c r="S30" s="202"/>
      <c r="T30" s="202"/>
    </row>
    <row r="31" spans="1:27" ht="15" customHeight="1" x14ac:dyDescent="0.2">
      <c r="B31" s="2"/>
      <c r="C31" s="2"/>
      <c r="D31" s="2"/>
      <c r="E31" s="2"/>
      <c r="F31" s="2"/>
      <c r="G31" s="2"/>
      <c r="M31" s="8"/>
      <c r="N31" s="8"/>
      <c r="O31" s="8"/>
      <c r="P31" s="8"/>
      <c r="Q31" s="8"/>
      <c r="R31" s="8"/>
      <c r="S31" s="8"/>
    </row>
    <row r="32" spans="1:27" x14ac:dyDescent="0.2">
      <c r="B32" s="8"/>
      <c r="C32" s="8"/>
      <c r="D32" s="8"/>
      <c r="E32" s="8"/>
      <c r="F32" s="8"/>
      <c r="G32" s="8"/>
      <c r="M32" s="8"/>
      <c r="N32" s="8"/>
      <c r="O32" s="8"/>
      <c r="P32" s="8"/>
      <c r="Q32" s="8"/>
      <c r="R32" s="8"/>
      <c r="S32" s="8"/>
    </row>
    <row r="34" spans="1:23" ht="16.5" customHeight="1" x14ac:dyDescent="0.2">
      <c r="A34" s="185" t="s">
        <v>21</v>
      </c>
      <c r="B34" s="186"/>
      <c r="C34" s="186"/>
      <c r="D34" s="186"/>
      <c r="E34" s="186"/>
      <c r="F34" s="186"/>
      <c r="G34" s="186"/>
      <c r="H34" s="186"/>
      <c r="I34" s="186"/>
      <c r="J34" s="186"/>
      <c r="K34" s="186"/>
      <c r="L34" s="186"/>
      <c r="M34" s="186"/>
      <c r="N34" s="186"/>
      <c r="O34" s="186"/>
      <c r="P34" s="186"/>
      <c r="Q34" s="186"/>
      <c r="R34" s="186"/>
      <c r="S34" s="186"/>
      <c r="T34" s="186"/>
    </row>
    <row r="35" spans="1:23" ht="8.25" hidden="1" customHeight="1" x14ac:dyDescent="0.2">
      <c r="N35" s="9"/>
      <c r="O35" s="10" t="s">
        <v>37</v>
      </c>
      <c r="P35" s="10" t="s">
        <v>38</v>
      </c>
      <c r="Q35" s="10" t="s">
        <v>39</v>
      </c>
      <c r="R35" s="10" t="s">
        <v>98</v>
      </c>
      <c r="S35" s="10" t="s">
        <v>99</v>
      </c>
      <c r="T35" s="10"/>
    </row>
    <row r="36" spans="1:23" ht="17.25" customHeight="1" x14ac:dyDescent="0.2">
      <c r="A36" s="201" t="s">
        <v>42</v>
      </c>
      <c r="B36" s="201"/>
      <c r="C36" s="201"/>
      <c r="D36" s="201"/>
      <c r="E36" s="201"/>
      <c r="F36" s="201"/>
      <c r="G36" s="201"/>
      <c r="H36" s="201"/>
      <c r="I36" s="201"/>
      <c r="J36" s="201"/>
      <c r="K36" s="201"/>
      <c r="L36" s="201"/>
      <c r="M36" s="201"/>
      <c r="N36" s="201"/>
      <c r="O36" s="201"/>
      <c r="P36" s="201"/>
      <c r="Q36" s="201"/>
      <c r="R36" s="201"/>
      <c r="S36" s="201"/>
      <c r="T36" s="201"/>
    </row>
    <row r="37" spans="1:23" ht="25.5" customHeight="1" x14ac:dyDescent="0.2">
      <c r="A37" s="172" t="s">
        <v>27</v>
      </c>
      <c r="B37" s="154" t="s">
        <v>26</v>
      </c>
      <c r="C37" s="155"/>
      <c r="D37" s="155"/>
      <c r="E37" s="155"/>
      <c r="F37" s="155"/>
      <c r="G37" s="155"/>
      <c r="H37" s="155"/>
      <c r="I37" s="156"/>
      <c r="J37" s="169" t="s">
        <v>40</v>
      </c>
      <c r="K37" s="176" t="s">
        <v>24</v>
      </c>
      <c r="L37" s="177"/>
      <c r="M37" s="178"/>
      <c r="N37" s="176" t="s">
        <v>41</v>
      </c>
      <c r="O37" s="196"/>
      <c r="P37" s="197"/>
      <c r="Q37" s="176" t="s">
        <v>23</v>
      </c>
      <c r="R37" s="177"/>
      <c r="S37" s="178"/>
      <c r="T37" s="200" t="s">
        <v>22</v>
      </c>
    </row>
    <row r="38" spans="1:23" ht="13.5" customHeight="1" x14ac:dyDescent="0.2">
      <c r="A38" s="173"/>
      <c r="B38" s="157"/>
      <c r="C38" s="158"/>
      <c r="D38" s="158"/>
      <c r="E38" s="158"/>
      <c r="F38" s="158"/>
      <c r="G38" s="158"/>
      <c r="H38" s="158"/>
      <c r="I38" s="159"/>
      <c r="J38" s="170"/>
      <c r="K38" s="5" t="s">
        <v>28</v>
      </c>
      <c r="L38" s="5" t="s">
        <v>29</v>
      </c>
      <c r="M38" s="5" t="s">
        <v>30</v>
      </c>
      <c r="N38" s="5" t="s">
        <v>34</v>
      </c>
      <c r="O38" s="5" t="s">
        <v>7</v>
      </c>
      <c r="P38" s="5" t="s">
        <v>31</v>
      </c>
      <c r="Q38" s="5" t="s">
        <v>32</v>
      </c>
      <c r="R38" s="5" t="s">
        <v>28</v>
      </c>
      <c r="S38" s="5" t="s">
        <v>33</v>
      </c>
      <c r="T38" s="170"/>
    </row>
    <row r="39" spans="1:23" x14ac:dyDescent="0.2">
      <c r="A39" s="41" t="s">
        <v>108</v>
      </c>
      <c r="B39" s="180" t="s">
        <v>115</v>
      </c>
      <c r="C39" s="181"/>
      <c r="D39" s="181"/>
      <c r="E39" s="181"/>
      <c r="F39" s="181"/>
      <c r="G39" s="181"/>
      <c r="H39" s="181"/>
      <c r="I39" s="182"/>
      <c r="J39" s="11">
        <v>4</v>
      </c>
      <c r="K39" s="11">
        <v>1</v>
      </c>
      <c r="L39" s="11">
        <v>1</v>
      </c>
      <c r="M39" s="11">
        <v>0</v>
      </c>
      <c r="N39" s="19">
        <f t="shared" ref="N39:N45" si="0">K39+L39+M39</f>
        <v>2</v>
      </c>
      <c r="O39" s="20">
        <f t="shared" ref="O39:O45" si="1">P39-N39</f>
        <v>5</v>
      </c>
      <c r="P39" s="20">
        <f t="shared" ref="P39:P45" si="2">ROUND(PRODUCT(J39,25)/14,0)</f>
        <v>7</v>
      </c>
      <c r="Q39" s="24" t="s">
        <v>32</v>
      </c>
      <c r="R39" s="11"/>
      <c r="S39" s="25"/>
      <c r="T39" s="11" t="s">
        <v>99</v>
      </c>
    </row>
    <row r="40" spans="1:23" x14ac:dyDescent="0.2">
      <c r="A40" s="31" t="s">
        <v>109</v>
      </c>
      <c r="B40" s="180" t="s">
        <v>116</v>
      </c>
      <c r="C40" s="181"/>
      <c r="D40" s="181"/>
      <c r="E40" s="181"/>
      <c r="F40" s="181"/>
      <c r="G40" s="181"/>
      <c r="H40" s="181"/>
      <c r="I40" s="182"/>
      <c r="J40" s="11">
        <v>4</v>
      </c>
      <c r="K40" s="11">
        <v>1</v>
      </c>
      <c r="L40" s="11">
        <v>1</v>
      </c>
      <c r="M40" s="11">
        <v>0</v>
      </c>
      <c r="N40" s="19">
        <f t="shared" si="0"/>
        <v>2</v>
      </c>
      <c r="O40" s="20">
        <f t="shared" si="1"/>
        <v>5</v>
      </c>
      <c r="P40" s="20">
        <f t="shared" si="2"/>
        <v>7</v>
      </c>
      <c r="Q40" s="24" t="s">
        <v>32</v>
      </c>
      <c r="R40" s="11"/>
      <c r="S40" s="25"/>
      <c r="T40" s="11" t="s">
        <v>99</v>
      </c>
    </row>
    <row r="41" spans="1:23" x14ac:dyDescent="0.2">
      <c r="A41" s="31" t="s">
        <v>110</v>
      </c>
      <c r="B41" s="180" t="s">
        <v>117</v>
      </c>
      <c r="C41" s="181"/>
      <c r="D41" s="181"/>
      <c r="E41" s="181"/>
      <c r="F41" s="181"/>
      <c r="G41" s="181"/>
      <c r="H41" s="181"/>
      <c r="I41" s="182"/>
      <c r="J41" s="11">
        <v>4</v>
      </c>
      <c r="K41" s="11">
        <v>1</v>
      </c>
      <c r="L41" s="11">
        <v>1</v>
      </c>
      <c r="M41" s="11">
        <v>0</v>
      </c>
      <c r="N41" s="19">
        <f t="shared" si="0"/>
        <v>2</v>
      </c>
      <c r="O41" s="20">
        <f t="shared" si="1"/>
        <v>5</v>
      </c>
      <c r="P41" s="20">
        <f t="shared" si="2"/>
        <v>7</v>
      </c>
      <c r="Q41" s="24" t="s">
        <v>32</v>
      </c>
      <c r="R41" s="11"/>
      <c r="S41" s="25"/>
      <c r="T41" s="11" t="s">
        <v>99</v>
      </c>
    </row>
    <row r="42" spans="1:23" x14ac:dyDescent="0.2">
      <c r="A42" s="31" t="s">
        <v>111</v>
      </c>
      <c r="B42" s="180" t="s">
        <v>118</v>
      </c>
      <c r="C42" s="181"/>
      <c r="D42" s="181"/>
      <c r="E42" s="181"/>
      <c r="F42" s="181"/>
      <c r="G42" s="181"/>
      <c r="H42" s="181"/>
      <c r="I42" s="182"/>
      <c r="J42" s="11">
        <v>5</v>
      </c>
      <c r="K42" s="11">
        <v>0</v>
      </c>
      <c r="L42" s="11">
        <v>0</v>
      </c>
      <c r="M42" s="11">
        <v>3</v>
      </c>
      <c r="N42" s="19">
        <f t="shared" si="0"/>
        <v>3</v>
      </c>
      <c r="O42" s="20">
        <f t="shared" si="1"/>
        <v>6</v>
      </c>
      <c r="P42" s="20">
        <f t="shared" si="2"/>
        <v>9</v>
      </c>
      <c r="Q42" s="24"/>
      <c r="R42" s="11"/>
      <c r="S42" s="25" t="s">
        <v>33</v>
      </c>
      <c r="T42" s="11" t="s">
        <v>98</v>
      </c>
    </row>
    <row r="43" spans="1:23" x14ac:dyDescent="0.2">
      <c r="A43" s="31" t="s">
        <v>112</v>
      </c>
      <c r="B43" s="180" t="s">
        <v>180</v>
      </c>
      <c r="C43" s="181"/>
      <c r="D43" s="181"/>
      <c r="E43" s="181"/>
      <c r="F43" s="181"/>
      <c r="G43" s="181"/>
      <c r="H43" s="181"/>
      <c r="I43" s="182"/>
      <c r="J43" s="11">
        <v>5</v>
      </c>
      <c r="K43" s="11">
        <v>1</v>
      </c>
      <c r="L43" s="11">
        <v>1</v>
      </c>
      <c r="M43" s="11">
        <v>1</v>
      </c>
      <c r="N43" s="19">
        <f t="shared" si="0"/>
        <v>3</v>
      </c>
      <c r="O43" s="20">
        <f t="shared" si="1"/>
        <v>6</v>
      </c>
      <c r="P43" s="20">
        <f t="shared" si="2"/>
        <v>9</v>
      </c>
      <c r="Q43" s="24" t="s">
        <v>32</v>
      </c>
      <c r="R43" s="11"/>
      <c r="S43" s="25"/>
      <c r="T43" s="11" t="s">
        <v>98</v>
      </c>
    </row>
    <row r="44" spans="1:23" x14ac:dyDescent="0.2">
      <c r="A44" s="31" t="s">
        <v>113</v>
      </c>
      <c r="B44" s="180" t="s">
        <v>119</v>
      </c>
      <c r="C44" s="181"/>
      <c r="D44" s="181"/>
      <c r="E44" s="181"/>
      <c r="F44" s="181"/>
      <c r="G44" s="181"/>
      <c r="H44" s="181"/>
      <c r="I44" s="182"/>
      <c r="J44" s="11">
        <v>5</v>
      </c>
      <c r="K44" s="11">
        <v>1</v>
      </c>
      <c r="L44" s="11">
        <v>0</v>
      </c>
      <c r="M44" s="11">
        <v>1</v>
      </c>
      <c r="N44" s="19">
        <f t="shared" si="0"/>
        <v>2</v>
      </c>
      <c r="O44" s="20">
        <f t="shared" si="1"/>
        <v>7</v>
      </c>
      <c r="P44" s="20">
        <f t="shared" si="2"/>
        <v>9</v>
      </c>
      <c r="Q44" s="24" t="s">
        <v>32</v>
      </c>
      <c r="R44" s="11"/>
      <c r="S44" s="25"/>
      <c r="T44" s="11" t="s">
        <v>98</v>
      </c>
    </row>
    <row r="45" spans="1:23" x14ac:dyDescent="0.2">
      <c r="A45" s="31" t="s">
        <v>114</v>
      </c>
      <c r="B45" s="180" t="s">
        <v>170</v>
      </c>
      <c r="C45" s="181"/>
      <c r="D45" s="181"/>
      <c r="E45" s="181"/>
      <c r="F45" s="181"/>
      <c r="G45" s="181"/>
      <c r="H45" s="181"/>
      <c r="I45" s="182"/>
      <c r="J45" s="11">
        <v>3</v>
      </c>
      <c r="K45" s="11">
        <v>1</v>
      </c>
      <c r="L45" s="11">
        <v>0</v>
      </c>
      <c r="M45" s="11">
        <v>1</v>
      </c>
      <c r="N45" s="19">
        <f t="shared" si="0"/>
        <v>2</v>
      </c>
      <c r="O45" s="20">
        <f t="shared" si="1"/>
        <v>3</v>
      </c>
      <c r="P45" s="20">
        <f t="shared" si="2"/>
        <v>5</v>
      </c>
      <c r="Q45" s="24"/>
      <c r="R45" s="11"/>
      <c r="S45" s="25" t="s">
        <v>33</v>
      </c>
      <c r="T45" s="11" t="s">
        <v>98</v>
      </c>
    </row>
    <row r="46" spans="1:23" x14ac:dyDescent="0.2">
      <c r="A46" s="22" t="s">
        <v>25</v>
      </c>
      <c r="B46" s="79"/>
      <c r="C46" s="214"/>
      <c r="D46" s="214"/>
      <c r="E46" s="214"/>
      <c r="F46" s="214"/>
      <c r="G46" s="214"/>
      <c r="H46" s="214"/>
      <c r="I46" s="80"/>
      <c r="J46" s="22">
        <f t="shared" ref="J46:P46" si="3">SUM(J39:J45)</f>
        <v>30</v>
      </c>
      <c r="K46" s="22">
        <f t="shared" si="3"/>
        <v>6</v>
      </c>
      <c r="L46" s="22">
        <f t="shared" si="3"/>
        <v>4</v>
      </c>
      <c r="M46" s="22">
        <f t="shared" si="3"/>
        <v>6</v>
      </c>
      <c r="N46" s="22">
        <f t="shared" si="3"/>
        <v>16</v>
      </c>
      <c r="O46" s="22">
        <f t="shared" si="3"/>
        <v>37</v>
      </c>
      <c r="P46" s="22">
        <f t="shared" si="3"/>
        <v>53</v>
      </c>
      <c r="Q46" s="22">
        <f>COUNTIF(Q39:Q45,"E")</f>
        <v>5</v>
      </c>
      <c r="R46" s="22">
        <f>COUNTIF(R39:R45,"C")</f>
        <v>0</v>
      </c>
      <c r="S46" s="22">
        <f>COUNTIF(S39:S45,"VP")</f>
        <v>2</v>
      </c>
      <c r="T46" s="58">
        <f>COUNTA(T39:T45)</f>
        <v>7</v>
      </c>
      <c r="U46" s="62" t="str">
        <f>IF(Q46&gt;=SUM(R46:S46),"Corect","E trebuie să fie cel puțin egal cu C+VP")</f>
        <v>Corect</v>
      </c>
      <c r="V46" s="63"/>
      <c r="W46" s="63"/>
    </row>
    <row r="47" spans="1:23" ht="19.5" customHeight="1" x14ac:dyDescent="0.2"/>
    <row r="48" spans="1:23" ht="16.5" customHeight="1" x14ac:dyDescent="0.2">
      <c r="A48" s="201" t="s">
        <v>43</v>
      </c>
      <c r="B48" s="201"/>
      <c r="C48" s="201"/>
      <c r="D48" s="201"/>
      <c r="E48" s="201"/>
      <c r="F48" s="201"/>
      <c r="G48" s="201"/>
      <c r="H48" s="201"/>
      <c r="I48" s="201"/>
      <c r="J48" s="201"/>
      <c r="K48" s="201"/>
      <c r="L48" s="201"/>
      <c r="M48" s="201"/>
      <c r="N48" s="201"/>
      <c r="O48" s="201"/>
      <c r="P48" s="201"/>
      <c r="Q48" s="201"/>
      <c r="R48" s="201"/>
      <c r="S48" s="201"/>
      <c r="T48" s="201"/>
    </row>
    <row r="49" spans="1:23" ht="26.25" customHeight="1" x14ac:dyDescent="0.2">
      <c r="A49" s="172" t="s">
        <v>27</v>
      </c>
      <c r="B49" s="154" t="s">
        <v>26</v>
      </c>
      <c r="C49" s="155"/>
      <c r="D49" s="155"/>
      <c r="E49" s="155"/>
      <c r="F49" s="155"/>
      <c r="G49" s="155"/>
      <c r="H49" s="155"/>
      <c r="I49" s="156"/>
      <c r="J49" s="169" t="s">
        <v>40</v>
      </c>
      <c r="K49" s="176" t="s">
        <v>24</v>
      </c>
      <c r="L49" s="177"/>
      <c r="M49" s="178"/>
      <c r="N49" s="176" t="s">
        <v>41</v>
      </c>
      <c r="O49" s="196"/>
      <c r="P49" s="197"/>
      <c r="Q49" s="176" t="s">
        <v>23</v>
      </c>
      <c r="R49" s="177"/>
      <c r="S49" s="178"/>
      <c r="T49" s="200" t="s">
        <v>22</v>
      </c>
    </row>
    <row r="50" spans="1:23" ht="12.75" customHeight="1" x14ac:dyDescent="0.2">
      <c r="A50" s="173"/>
      <c r="B50" s="157"/>
      <c r="C50" s="158"/>
      <c r="D50" s="158"/>
      <c r="E50" s="158"/>
      <c r="F50" s="158"/>
      <c r="G50" s="158"/>
      <c r="H50" s="158"/>
      <c r="I50" s="159"/>
      <c r="J50" s="170"/>
      <c r="K50" s="5" t="s">
        <v>28</v>
      </c>
      <c r="L50" s="5" t="s">
        <v>29</v>
      </c>
      <c r="M50" s="5" t="s">
        <v>30</v>
      </c>
      <c r="N50" s="5" t="s">
        <v>34</v>
      </c>
      <c r="O50" s="5" t="s">
        <v>7</v>
      </c>
      <c r="P50" s="5" t="s">
        <v>31</v>
      </c>
      <c r="Q50" s="5" t="s">
        <v>32</v>
      </c>
      <c r="R50" s="5" t="s">
        <v>28</v>
      </c>
      <c r="S50" s="5" t="s">
        <v>33</v>
      </c>
      <c r="T50" s="170"/>
    </row>
    <row r="51" spans="1:23" x14ac:dyDescent="0.2">
      <c r="A51" s="41" t="s">
        <v>120</v>
      </c>
      <c r="B51" s="180" t="s">
        <v>127</v>
      </c>
      <c r="C51" s="181"/>
      <c r="D51" s="181"/>
      <c r="E51" s="181"/>
      <c r="F51" s="181"/>
      <c r="G51" s="181"/>
      <c r="H51" s="181"/>
      <c r="I51" s="182"/>
      <c r="J51" s="11">
        <v>4</v>
      </c>
      <c r="K51" s="11">
        <v>1</v>
      </c>
      <c r="L51" s="11">
        <v>1</v>
      </c>
      <c r="M51" s="11">
        <v>0</v>
      </c>
      <c r="N51" s="19">
        <f t="shared" ref="N51:N57" si="4">K51+L51+M51</f>
        <v>2</v>
      </c>
      <c r="O51" s="20">
        <f t="shared" ref="O51:O57" si="5">P51-N51</f>
        <v>5</v>
      </c>
      <c r="P51" s="20">
        <f t="shared" ref="P51:P57" si="6">ROUND(PRODUCT(J51,25)/14,0)</f>
        <v>7</v>
      </c>
      <c r="Q51" s="24" t="s">
        <v>32</v>
      </c>
      <c r="R51" s="11"/>
      <c r="S51" s="25"/>
      <c r="T51" s="11" t="s">
        <v>99</v>
      </c>
    </row>
    <row r="52" spans="1:23" x14ac:dyDescent="0.2">
      <c r="A52" s="31" t="s">
        <v>121</v>
      </c>
      <c r="B52" s="180" t="s">
        <v>128</v>
      </c>
      <c r="C52" s="181"/>
      <c r="D52" s="181"/>
      <c r="E52" s="181"/>
      <c r="F52" s="181"/>
      <c r="G52" s="181"/>
      <c r="H52" s="181"/>
      <c r="I52" s="182"/>
      <c r="J52" s="11">
        <v>4</v>
      </c>
      <c r="K52" s="11">
        <v>1</v>
      </c>
      <c r="L52" s="11">
        <v>1</v>
      </c>
      <c r="M52" s="11">
        <v>0</v>
      </c>
      <c r="N52" s="19">
        <f t="shared" si="4"/>
        <v>2</v>
      </c>
      <c r="O52" s="20">
        <f t="shared" si="5"/>
        <v>5</v>
      </c>
      <c r="P52" s="20">
        <f t="shared" si="6"/>
        <v>7</v>
      </c>
      <c r="Q52" s="24" t="s">
        <v>32</v>
      </c>
      <c r="R52" s="11"/>
      <c r="S52" s="25"/>
      <c r="T52" s="11" t="s">
        <v>99</v>
      </c>
    </row>
    <row r="53" spans="1:23" x14ac:dyDescent="0.2">
      <c r="A53" s="31" t="s">
        <v>122</v>
      </c>
      <c r="B53" s="180" t="s">
        <v>129</v>
      </c>
      <c r="C53" s="181"/>
      <c r="D53" s="181"/>
      <c r="E53" s="181"/>
      <c r="F53" s="181"/>
      <c r="G53" s="181"/>
      <c r="H53" s="181"/>
      <c r="I53" s="182"/>
      <c r="J53" s="11">
        <v>4</v>
      </c>
      <c r="K53" s="11">
        <v>1</v>
      </c>
      <c r="L53" s="11">
        <v>1</v>
      </c>
      <c r="M53" s="11">
        <v>0</v>
      </c>
      <c r="N53" s="19">
        <f t="shared" si="4"/>
        <v>2</v>
      </c>
      <c r="O53" s="20">
        <f t="shared" si="5"/>
        <v>5</v>
      </c>
      <c r="P53" s="20">
        <f t="shared" si="6"/>
        <v>7</v>
      </c>
      <c r="Q53" s="24" t="s">
        <v>32</v>
      </c>
      <c r="R53" s="11"/>
      <c r="S53" s="25"/>
      <c r="T53" s="11" t="s">
        <v>99</v>
      </c>
    </row>
    <row r="54" spans="1:23" x14ac:dyDescent="0.2">
      <c r="A54" s="31" t="s">
        <v>123</v>
      </c>
      <c r="B54" s="180" t="s">
        <v>130</v>
      </c>
      <c r="C54" s="181"/>
      <c r="D54" s="181"/>
      <c r="E54" s="181"/>
      <c r="F54" s="181"/>
      <c r="G54" s="181"/>
      <c r="H54" s="181"/>
      <c r="I54" s="182"/>
      <c r="J54" s="11">
        <v>4</v>
      </c>
      <c r="K54" s="11">
        <v>0</v>
      </c>
      <c r="L54" s="11">
        <v>0</v>
      </c>
      <c r="M54" s="11">
        <v>3</v>
      </c>
      <c r="N54" s="19">
        <f t="shared" si="4"/>
        <v>3</v>
      </c>
      <c r="O54" s="20">
        <f t="shared" si="5"/>
        <v>4</v>
      </c>
      <c r="P54" s="20">
        <f t="shared" si="6"/>
        <v>7</v>
      </c>
      <c r="Q54" s="24"/>
      <c r="R54" s="11"/>
      <c r="S54" s="25" t="s">
        <v>33</v>
      </c>
      <c r="T54" s="11" t="s">
        <v>98</v>
      </c>
    </row>
    <row r="55" spans="1:23" x14ac:dyDescent="0.2">
      <c r="A55" s="31" t="s">
        <v>124</v>
      </c>
      <c r="B55" s="180" t="s">
        <v>179</v>
      </c>
      <c r="C55" s="181"/>
      <c r="D55" s="181"/>
      <c r="E55" s="181"/>
      <c r="F55" s="181"/>
      <c r="G55" s="181"/>
      <c r="H55" s="181"/>
      <c r="I55" s="182"/>
      <c r="J55" s="11">
        <v>5</v>
      </c>
      <c r="K55" s="11">
        <v>1</v>
      </c>
      <c r="L55" s="11">
        <v>0</v>
      </c>
      <c r="M55" s="11">
        <v>2</v>
      </c>
      <c r="N55" s="19">
        <f t="shared" si="4"/>
        <v>3</v>
      </c>
      <c r="O55" s="20">
        <f t="shared" si="5"/>
        <v>6</v>
      </c>
      <c r="P55" s="20">
        <f t="shared" si="6"/>
        <v>9</v>
      </c>
      <c r="Q55" s="24" t="s">
        <v>32</v>
      </c>
      <c r="R55" s="11"/>
      <c r="S55" s="25"/>
      <c r="T55" s="11" t="s">
        <v>98</v>
      </c>
    </row>
    <row r="56" spans="1:23" x14ac:dyDescent="0.2">
      <c r="A56" s="31" t="s">
        <v>125</v>
      </c>
      <c r="B56" s="180" t="s">
        <v>131</v>
      </c>
      <c r="C56" s="181"/>
      <c r="D56" s="181"/>
      <c r="E56" s="181"/>
      <c r="F56" s="181"/>
      <c r="G56" s="181"/>
      <c r="H56" s="181"/>
      <c r="I56" s="182"/>
      <c r="J56" s="11">
        <v>5</v>
      </c>
      <c r="K56" s="11">
        <v>1</v>
      </c>
      <c r="L56" s="11">
        <v>0</v>
      </c>
      <c r="M56" s="11">
        <v>1</v>
      </c>
      <c r="N56" s="19">
        <f t="shared" si="4"/>
        <v>2</v>
      </c>
      <c r="O56" s="20">
        <f t="shared" si="5"/>
        <v>7</v>
      </c>
      <c r="P56" s="20">
        <f t="shared" si="6"/>
        <v>9</v>
      </c>
      <c r="Q56" s="24" t="s">
        <v>32</v>
      </c>
      <c r="R56" s="11"/>
      <c r="S56" s="25"/>
      <c r="T56" s="11" t="s">
        <v>98</v>
      </c>
    </row>
    <row r="57" spans="1:23" x14ac:dyDescent="0.2">
      <c r="A57" s="31" t="s">
        <v>126</v>
      </c>
      <c r="B57" s="180" t="s">
        <v>171</v>
      </c>
      <c r="C57" s="181"/>
      <c r="D57" s="181"/>
      <c r="E57" s="181"/>
      <c r="F57" s="181"/>
      <c r="G57" s="181"/>
      <c r="H57" s="181"/>
      <c r="I57" s="182"/>
      <c r="J57" s="11">
        <v>4</v>
      </c>
      <c r="K57" s="11">
        <v>1</v>
      </c>
      <c r="L57" s="11">
        <v>0</v>
      </c>
      <c r="M57" s="11">
        <v>3</v>
      </c>
      <c r="N57" s="19">
        <f t="shared" si="4"/>
        <v>4</v>
      </c>
      <c r="O57" s="20">
        <f t="shared" si="5"/>
        <v>3</v>
      </c>
      <c r="P57" s="20">
        <f t="shared" si="6"/>
        <v>7</v>
      </c>
      <c r="Q57" s="24"/>
      <c r="R57" s="11"/>
      <c r="S57" s="25" t="s">
        <v>33</v>
      </c>
      <c r="T57" s="11" t="s">
        <v>98</v>
      </c>
    </row>
    <row r="58" spans="1:23" x14ac:dyDescent="0.2">
      <c r="A58" s="22" t="s">
        <v>25</v>
      </c>
      <c r="B58" s="79"/>
      <c r="C58" s="214"/>
      <c r="D58" s="214"/>
      <c r="E58" s="214"/>
      <c r="F58" s="214"/>
      <c r="G58" s="214"/>
      <c r="H58" s="214"/>
      <c r="I58" s="80"/>
      <c r="J58" s="22">
        <f t="shared" ref="J58:P58" si="7">SUM(J51:J57)</f>
        <v>30</v>
      </c>
      <c r="K58" s="22">
        <f t="shared" si="7"/>
        <v>6</v>
      </c>
      <c r="L58" s="22">
        <f t="shared" si="7"/>
        <v>3</v>
      </c>
      <c r="M58" s="22">
        <f t="shared" si="7"/>
        <v>9</v>
      </c>
      <c r="N58" s="22">
        <f t="shared" si="7"/>
        <v>18</v>
      </c>
      <c r="O58" s="22">
        <f t="shared" si="7"/>
        <v>35</v>
      </c>
      <c r="P58" s="22">
        <f t="shared" si="7"/>
        <v>53</v>
      </c>
      <c r="Q58" s="22">
        <f>COUNTIF(Q51:Q57,"E")</f>
        <v>5</v>
      </c>
      <c r="R58" s="22">
        <f>COUNTIF(R51:R57,"C")</f>
        <v>0</v>
      </c>
      <c r="S58" s="22">
        <f>COUNTIF(S51:S57,"VP")</f>
        <v>2</v>
      </c>
      <c r="T58" s="58">
        <f>COUNTA(T51:T57)</f>
        <v>7</v>
      </c>
      <c r="U58" s="62" t="str">
        <f>IF(Q58&gt;=SUM(R58:S58),"Corect","E trebuie să fie cel puțin egal cu C+VP")</f>
        <v>Corect</v>
      </c>
      <c r="V58" s="63"/>
      <c r="W58" s="63"/>
    </row>
    <row r="59" spans="1:23" ht="11.25" customHeight="1" x14ac:dyDescent="0.2"/>
    <row r="61" spans="1:23" ht="18" customHeight="1" x14ac:dyDescent="0.2">
      <c r="A61" s="201" t="s">
        <v>44</v>
      </c>
      <c r="B61" s="201"/>
      <c r="C61" s="201"/>
      <c r="D61" s="201"/>
      <c r="E61" s="201"/>
      <c r="F61" s="201"/>
      <c r="G61" s="201"/>
      <c r="H61" s="201"/>
      <c r="I61" s="201"/>
      <c r="J61" s="201"/>
      <c r="K61" s="201"/>
      <c r="L61" s="201"/>
      <c r="M61" s="201"/>
      <c r="N61" s="201"/>
      <c r="O61" s="201"/>
      <c r="P61" s="201"/>
      <c r="Q61" s="201"/>
      <c r="R61" s="201"/>
      <c r="S61" s="201"/>
      <c r="T61" s="201"/>
    </row>
    <row r="62" spans="1:23" ht="25.5" customHeight="1" x14ac:dyDescent="0.2">
      <c r="A62" s="172" t="s">
        <v>27</v>
      </c>
      <c r="B62" s="154" t="s">
        <v>26</v>
      </c>
      <c r="C62" s="155"/>
      <c r="D62" s="155"/>
      <c r="E62" s="155"/>
      <c r="F62" s="155"/>
      <c r="G62" s="155"/>
      <c r="H62" s="155"/>
      <c r="I62" s="156"/>
      <c r="J62" s="169" t="s">
        <v>40</v>
      </c>
      <c r="K62" s="176" t="s">
        <v>24</v>
      </c>
      <c r="L62" s="177"/>
      <c r="M62" s="178"/>
      <c r="N62" s="176" t="s">
        <v>41</v>
      </c>
      <c r="O62" s="196"/>
      <c r="P62" s="197"/>
      <c r="Q62" s="176" t="s">
        <v>23</v>
      </c>
      <c r="R62" s="177"/>
      <c r="S62" s="178"/>
      <c r="T62" s="200" t="s">
        <v>22</v>
      </c>
    </row>
    <row r="63" spans="1:23" ht="16.5" customHeight="1" x14ac:dyDescent="0.2">
      <c r="A63" s="173"/>
      <c r="B63" s="157"/>
      <c r="C63" s="158"/>
      <c r="D63" s="158"/>
      <c r="E63" s="158"/>
      <c r="F63" s="158"/>
      <c r="G63" s="158"/>
      <c r="H63" s="158"/>
      <c r="I63" s="159"/>
      <c r="J63" s="170"/>
      <c r="K63" s="5" t="s">
        <v>28</v>
      </c>
      <c r="L63" s="5" t="s">
        <v>29</v>
      </c>
      <c r="M63" s="5" t="s">
        <v>30</v>
      </c>
      <c r="N63" s="5" t="s">
        <v>34</v>
      </c>
      <c r="O63" s="5" t="s">
        <v>7</v>
      </c>
      <c r="P63" s="5" t="s">
        <v>31</v>
      </c>
      <c r="Q63" s="5" t="s">
        <v>32</v>
      </c>
      <c r="R63" s="5" t="s">
        <v>28</v>
      </c>
      <c r="S63" s="5" t="s">
        <v>33</v>
      </c>
      <c r="T63" s="170"/>
    </row>
    <row r="64" spans="1:23" x14ac:dyDescent="0.2">
      <c r="A64" s="41" t="s">
        <v>132</v>
      </c>
      <c r="B64" s="180" t="s">
        <v>141</v>
      </c>
      <c r="C64" s="181"/>
      <c r="D64" s="181"/>
      <c r="E64" s="181"/>
      <c r="F64" s="181"/>
      <c r="G64" s="181"/>
      <c r="H64" s="181"/>
      <c r="I64" s="182"/>
      <c r="J64" s="11">
        <v>3</v>
      </c>
      <c r="K64" s="11">
        <v>1</v>
      </c>
      <c r="L64" s="11">
        <v>0</v>
      </c>
      <c r="M64" s="11">
        <v>1</v>
      </c>
      <c r="N64" s="19">
        <f t="shared" ref="N64:N72" si="8">K64+L64+M64</f>
        <v>2</v>
      </c>
      <c r="O64" s="20">
        <f t="shared" ref="O64:O72" si="9">P64-N64</f>
        <v>3</v>
      </c>
      <c r="P64" s="20">
        <f t="shared" ref="P64:P72" si="10">ROUND(PRODUCT(J64,25)/14,0)</f>
        <v>5</v>
      </c>
      <c r="Q64" s="24"/>
      <c r="R64" s="11"/>
      <c r="S64" s="25" t="s">
        <v>33</v>
      </c>
      <c r="T64" s="11" t="s">
        <v>98</v>
      </c>
    </row>
    <row r="65" spans="1:23" x14ac:dyDescent="0.2">
      <c r="A65" s="31" t="s">
        <v>133</v>
      </c>
      <c r="B65" s="180" t="s">
        <v>142</v>
      </c>
      <c r="C65" s="181"/>
      <c r="D65" s="181"/>
      <c r="E65" s="181"/>
      <c r="F65" s="181"/>
      <c r="G65" s="181"/>
      <c r="H65" s="181"/>
      <c r="I65" s="182"/>
      <c r="J65" s="11">
        <v>3</v>
      </c>
      <c r="K65" s="11">
        <v>1</v>
      </c>
      <c r="L65" s="11">
        <v>0</v>
      </c>
      <c r="M65" s="11">
        <v>1</v>
      </c>
      <c r="N65" s="19">
        <f t="shared" si="8"/>
        <v>2</v>
      </c>
      <c r="O65" s="20">
        <f t="shared" si="9"/>
        <v>3</v>
      </c>
      <c r="P65" s="20">
        <f t="shared" si="10"/>
        <v>5</v>
      </c>
      <c r="Q65" s="24" t="s">
        <v>32</v>
      </c>
      <c r="R65" s="11"/>
      <c r="S65" s="25"/>
      <c r="T65" s="11" t="s">
        <v>98</v>
      </c>
    </row>
    <row r="66" spans="1:23" x14ac:dyDescent="0.2">
      <c r="A66" s="31" t="s">
        <v>134</v>
      </c>
      <c r="B66" s="180" t="s">
        <v>143</v>
      </c>
      <c r="C66" s="181"/>
      <c r="D66" s="181"/>
      <c r="E66" s="181"/>
      <c r="F66" s="181"/>
      <c r="G66" s="181"/>
      <c r="H66" s="181"/>
      <c r="I66" s="182"/>
      <c r="J66" s="11">
        <v>3</v>
      </c>
      <c r="K66" s="11">
        <v>0</v>
      </c>
      <c r="L66" s="11">
        <v>0</v>
      </c>
      <c r="M66" s="11">
        <v>2</v>
      </c>
      <c r="N66" s="19">
        <f t="shared" si="8"/>
        <v>2</v>
      </c>
      <c r="O66" s="20">
        <f t="shared" si="9"/>
        <v>3</v>
      </c>
      <c r="P66" s="20">
        <f t="shared" si="10"/>
        <v>5</v>
      </c>
      <c r="Q66" s="24"/>
      <c r="R66" s="11"/>
      <c r="S66" s="25" t="s">
        <v>33</v>
      </c>
      <c r="T66" s="11" t="s">
        <v>99</v>
      </c>
    </row>
    <row r="67" spans="1:23" x14ac:dyDescent="0.2">
      <c r="A67" s="31" t="s">
        <v>135</v>
      </c>
      <c r="B67" s="180" t="s">
        <v>166</v>
      </c>
      <c r="C67" s="181"/>
      <c r="D67" s="181"/>
      <c r="E67" s="181"/>
      <c r="F67" s="181"/>
      <c r="G67" s="181"/>
      <c r="H67" s="181"/>
      <c r="I67" s="182"/>
      <c r="J67" s="11">
        <v>4</v>
      </c>
      <c r="K67" s="11">
        <v>1</v>
      </c>
      <c r="L67" s="11">
        <v>0</v>
      </c>
      <c r="M67" s="11">
        <v>1</v>
      </c>
      <c r="N67" s="19">
        <f t="shared" si="8"/>
        <v>2</v>
      </c>
      <c r="O67" s="20">
        <f t="shared" si="9"/>
        <v>5</v>
      </c>
      <c r="P67" s="20">
        <f t="shared" si="10"/>
        <v>7</v>
      </c>
      <c r="Q67" s="24" t="s">
        <v>32</v>
      </c>
      <c r="R67" s="11"/>
      <c r="S67" s="25"/>
      <c r="T67" s="11" t="s">
        <v>98</v>
      </c>
    </row>
    <row r="68" spans="1:23" x14ac:dyDescent="0.2">
      <c r="A68" s="31" t="s">
        <v>136</v>
      </c>
      <c r="B68" s="180" t="s">
        <v>167</v>
      </c>
      <c r="C68" s="181"/>
      <c r="D68" s="181"/>
      <c r="E68" s="181"/>
      <c r="F68" s="181"/>
      <c r="G68" s="181"/>
      <c r="H68" s="181"/>
      <c r="I68" s="182"/>
      <c r="J68" s="11">
        <v>4</v>
      </c>
      <c r="K68" s="11">
        <v>1</v>
      </c>
      <c r="L68" s="11">
        <v>0</v>
      </c>
      <c r="M68" s="11">
        <v>1</v>
      </c>
      <c r="N68" s="19">
        <f t="shared" si="8"/>
        <v>2</v>
      </c>
      <c r="O68" s="20">
        <f t="shared" si="9"/>
        <v>5</v>
      </c>
      <c r="P68" s="20">
        <f t="shared" si="10"/>
        <v>7</v>
      </c>
      <c r="Q68" s="24" t="s">
        <v>32</v>
      </c>
      <c r="R68" s="11"/>
      <c r="S68" s="25"/>
      <c r="T68" s="11" t="s">
        <v>98</v>
      </c>
    </row>
    <row r="69" spans="1:23" x14ac:dyDescent="0.2">
      <c r="A69" s="31" t="s">
        <v>137</v>
      </c>
      <c r="B69" s="180" t="s">
        <v>144</v>
      </c>
      <c r="C69" s="181"/>
      <c r="D69" s="181"/>
      <c r="E69" s="181"/>
      <c r="F69" s="181"/>
      <c r="G69" s="181"/>
      <c r="H69" s="181"/>
      <c r="I69" s="182"/>
      <c r="J69" s="11">
        <v>3</v>
      </c>
      <c r="K69" s="11">
        <v>1</v>
      </c>
      <c r="L69" s="11">
        <v>0</v>
      </c>
      <c r="M69" s="11">
        <v>1</v>
      </c>
      <c r="N69" s="19">
        <f t="shared" si="8"/>
        <v>2</v>
      </c>
      <c r="O69" s="20">
        <f t="shared" si="9"/>
        <v>3</v>
      </c>
      <c r="P69" s="20">
        <f t="shared" si="10"/>
        <v>5</v>
      </c>
      <c r="Q69" s="24" t="s">
        <v>32</v>
      </c>
      <c r="R69" s="11"/>
      <c r="S69" s="25"/>
      <c r="T69" s="11" t="s">
        <v>99</v>
      </c>
    </row>
    <row r="70" spans="1:23" x14ac:dyDescent="0.2">
      <c r="A70" s="31" t="s">
        <v>138</v>
      </c>
      <c r="B70" s="180" t="s">
        <v>181</v>
      </c>
      <c r="C70" s="181"/>
      <c r="D70" s="181"/>
      <c r="E70" s="181"/>
      <c r="F70" s="181"/>
      <c r="G70" s="181"/>
      <c r="H70" s="181"/>
      <c r="I70" s="182"/>
      <c r="J70" s="11">
        <v>4</v>
      </c>
      <c r="K70" s="11">
        <v>1</v>
      </c>
      <c r="L70" s="11">
        <v>0</v>
      </c>
      <c r="M70" s="11">
        <v>1</v>
      </c>
      <c r="N70" s="19">
        <f t="shared" si="8"/>
        <v>2</v>
      </c>
      <c r="O70" s="20">
        <f t="shared" si="9"/>
        <v>5</v>
      </c>
      <c r="P70" s="20">
        <f t="shared" si="10"/>
        <v>7</v>
      </c>
      <c r="Q70" s="24" t="s">
        <v>32</v>
      </c>
      <c r="R70" s="11"/>
      <c r="S70" s="25"/>
      <c r="T70" s="11" t="s">
        <v>98</v>
      </c>
    </row>
    <row r="71" spans="1:23" x14ac:dyDescent="0.2">
      <c r="A71" s="31" t="s">
        <v>139</v>
      </c>
      <c r="B71" s="180" t="s">
        <v>145</v>
      </c>
      <c r="C71" s="181"/>
      <c r="D71" s="181"/>
      <c r="E71" s="181"/>
      <c r="F71" s="181"/>
      <c r="G71" s="181"/>
      <c r="H71" s="181"/>
      <c r="I71" s="182"/>
      <c r="J71" s="11">
        <v>3</v>
      </c>
      <c r="K71" s="11">
        <v>1</v>
      </c>
      <c r="L71" s="11">
        <v>1</v>
      </c>
      <c r="M71" s="11">
        <v>0</v>
      </c>
      <c r="N71" s="19">
        <f t="shared" si="8"/>
        <v>2</v>
      </c>
      <c r="O71" s="20">
        <f t="shared" si="9"/>
        <v>3</v>
      </c>
      <c r="P71" s="20">
        <f t="shared" si="10"/>
        <v>5</v>
      </c>
      <c r="Q71" s="24"/>
      <c r="R71" s="11" t="s">
        <v>28</v>
      </c>
      <c r="S71" s="25"/>
      <c r="T71" s="11" t="s">
        <v>98</v>
      </c>
    </row>
    <row r="72" spans="1:23" x14ac:dyDescent="0.2">
      <c r="A72" s="31" t="s">
        <v>140</v>
      </c>
      <c r="B72" s="180" t="s">
        <v>171</v>
      </c>
      <c r="C72" s="181"/>
      <c r="D72" s="181"/>
      <c r="E72" s="181"/>
      <c r="F72" s="181"/>
      <c r="G72" s="181"/>
      <c r="H72" s="181"/>
      <c r="I72" s="182"/>
      <c r="J72" s="11">
        <v>3</v>
      </c>
      <c r="K72" s="11">
        <v>1</v>
      </c>
      <c r="L72" s="11">
        <v>0</v>
      </c>
      <c r="M72" s="11">
        <v>3</v>
      </c>
      <c r="N72" s="19">
        <f t="shared" si="8"/>
        <v>4</v>
      </c>
      <c r="O72" s="20">
        <f t="shared" si="9"/>
        <v>1</v>
      </c>
      <c r="P72" s="20">
        <f t="shared" si="10"/>
        <v>5</v>
      </c>
      <c r="Q72" s="24"/>
      <c r="R72" s="11"/>
      <c r="S72" s="25" t="s">
        <v>33</v>
      </c>
      <c r="T72" s="11" t="s">
        <v>98</v>
      </c>
    </row>
    <row r="73" spans="1:23" x14ac:dyDescent="0.2">
      <c r="A73" s="22" t="s">
        <v>25</v>
      </c>
      <c r="B73" s="79"/>
      <c r="C73" s="214"/>
      <c r="D73" s="214"/>
      <c r="E73" s="214"/>
      <c r="F73" s="214"/>
      <c r="G73" s="214"/>
      <c r="H73" s="214"/>
      <c r="I73" s="80"/>
      <c r="J73" s="22">
        <f t="shared" ref="J73:P73" si="11">SUM(J64:J72)</f>
        <v>30</v>
      </c>
      <c r="K73" s="22">
        <f t="shared" si="11"/>
        <v>8</v>
      </c>
      <c r="L73" s="22">
        <f t="shared" si="11"/>
        <v>1</v>
      </c>
      <c r="M73" s="22">
        <f t="shared" si="11"/>
        <v>11</v>
      </c>
      <c r="N73" s="22">
        <f t="shared" si="11"/>
        <v>20</v>
      </c>
      <c r="O73" s="22">
        <f t="shared" si="11"/>
        <v>31</v>
      </c>
      <c r="P73" s="22">
        <f t="shared" si="11"/>
        <v>51</v>
      </c>
      <c r="Q73" s="22">
        <f>COUNTIF(Q64:Q72,"E")</f>
        <v>5</v>
      </c>
      <c r="R73" s="22">
        <f>COUNTIF(R64:R72,"C")</f>
        <v>1</v>
      </c>
      <c r="S73" s="22">
        <f>COUNTIF(S64:S72,"VP")</f>
        <v>3</v>
      </c>
      <c r="T73" s="58">
        <f>COUNTA(T64:T72)</f>
        <v>9</v>
      </c>
      <c r="U73" s="62" t="str">
        <f>IF(Q73&gt;=SUM(R73:S73),"Corect","E trebuie să fie cel puțin egal cu C+VP")</f>
        <v>Corect</v>
      </c>
      <c r="V73" s="63"/>
      <c r="W73" s="63"/>
    </row>
    <row r="74" spans="1:23" ht="21.75" customHeight="1" x14ac:dyDescent="0.2"/>
    <row r="75" spans="1:23" ht="18.75" customHeight="1" x14ac:dyDescent="0.2">
      <c r="A75" s="201" t="s">
        <v>45</v>
      </c>
      <c r="B75" s="201"/>
      <c r="C75" s="201"/>
      <c r="D75" s="201"/>
      <c r="E75" s="201"/>
      <c r="F75" s="201"/>
      <c r="G75" s="201"/>
      <c r="H75" s="201"/>
      <c r="I75" s="201"/>
      <c r="J75" s="201"/>
      <c r="K75" s="201"/>
      <c r="L75" s="201"/>
      <c r="M75" s="201"/>
      <c r="N75" s="201"/>
      <c r="O75" s="201"/>
      <c r="P75" s="201"/>
      <c r="Q75" s="201"/>
      <c r="R75" s="201"/>
      <c r="S75" s="201"/>
      <c r="T75" s="201"/>
    </row>
    <row r="76" spans="1:23" ht="24.75" customHeight="1" x14ac:dyDescent="0.2">
      <c r="A76" s="172" t="s">
        <v>27</v>
      </c>
      <c r="B76" s="154" t="s">
        <v>26</v>
      </c>
      <c r="C76" s="155"/>
      <c r="D76" s="155"/>
      <c r="E76" s="155"/>
      <c r="F76" s="155"/>
      <c r="G76" s="155"/>
      <c r="H76" s="155"/>
      <c r="I76" s="156"/>
      <c r="J76" s="169" t="s">
        <v>40</v>
      </c>
      <c r="K76" s="176" t="s">
        <v>24</v>
      </c>
      <c r="L76" s="177"/>
      <c r="M76" s="178"/>
      <c r="N76" s="176" t="s">
        <v>41</v>
      </c>
      <c r="O76" s="196"/>
      <c r="P76" s="197"/>
      <c r="Q76" s="176" t="s">
        <v>23</v>
      </c>
      <c r="R76" s="177"/>
      <c r="S76" s="178"/>
      <c r="T76" s="200" t="s">
        <v>22</v>
      </c>
    </row>
    <row r="77" spans="1:23" x14ac:dyDescent="0.2">
      <c r="A77" s="173"/>
      <c r="B77" s="157"/>
      <c r="C77" s="158"/>
      <c r="D77" s="158"/>
      <c r="E77" s="158"/>
      <c r="F77" s="158"/>
      <c r="G77" s="158"/>
      <c r="H77" s="158"/>
      <c r="I77" s="159"/>
      <c r="J77" s="170"/>
      <c r="K77" s="5" t="s">
        <v>28</v>
      </c>
      <c r="L77" s="5" t="s">
        <v>29</v>
      </c>
      <c r="M77" s="5" t="s">
        <v>30</v>
      </c>
      <c r="N77" s="5" t="s">
        <v>34</v>
      </c>
      <c r="O77" s="5" t="s">
        <v>7</v>
      </c>
      <c r="P77" s="5" t="s">
        <v>31</v>
      </c>
      <c r="Q77" s="5" t="s">
        <v>32</v>
      </c>
      <c r="R77" s="5" t="s">
        <v>28</v>
      </c>
      <c r="S77" s="5" t="s">
        <v>33</v>
      </c>
      <c r="T77" s="170"/>
    </row>
    <row r="78" spans="1:23" x14ac:dyDescent="0.2">
      <c r="A78" s="54" t="s">
        <v>146</v>
      </c>
      <c r="B78" s="180" t="s">
        <v>155</v>
      </c>
      <c r="C78" s="181"/>
      <c r="D78" s="181"/>
      <c r="E78" s="181"/>
      <c r="F78" s="181"/>
      <c r="G78" s="181"/>
      <c r="H78" s="181"/>
      <c r="I78" s="182"/>
      <c r="J78" s="11">
        <v>3</v>
      </c>
      <c r="K78" s="11">
        <v>1</v>
      </c>
      <c r="L78" s="11">
        <v>0</v>
      </c>
      <c r="M78" s="11">
        <v>1</v>
      </c>
      <c r="N78" s="19">
        <f t="shared" ref="N78:N86" si="12">K78+L78+M78</f>
        <v>2</v>
      </c>
      <c r="O78" s="20">
        <f t="shared" ref="O78:O86" si="13">P78-N78</f>
        <v>3</v>
      </c>
      <c r="P78" s="20">
        <f t="shared" ref="P78:P86" si="14">ROUND(PRODUCT(J78,25)/14,0)</f>
        <v>5</v>
      </c>
      <c r="Q78" s="24"/>
      <c r="R78" s="11"/>
      <c r="S78" s="25" t="s">
        <v>33</v>
      </c>
      <c r="T78" s="11" t="s">
        <v>98</v>
      </c>
    </row>
    <row r="79" spans="1:23" x14ac:dyDescent="0.2">
      <c r="A79" s="31" t="s">
        <v>147</v>
      </c>
      <c r="B79" s="180" t="s">
        <v>156</v>
      </c>
      <c r="C79" s="181"/>
      <c r="D79" s="181"/>
      <c r="E79" s="181"/>
      <c r="F79" s="181"/>
      <c r="G79" s="181"/>
      <c r="H79" s="181"/>
      <c r="I79" s="182"/>
      <c r="J79" s="11">
        <v>3</v>
      </c>
      <c r="K79" s="11">
        <v>1</v>
      </c>
      <c r="L79" s="11">
        <v>0</v>
      </c>
      <c r="M79" s="11">
        <v>1</v>
      </c>
      <c r="N79" s="19">
        <f t="shared" si="12"/>
        <v>2</v>
      </c>
      <c r="O79" s="20">
        <f t="shared" si="13"/>
        <v>3</v>
      </c>
      <c r="P79" s="20">
        <f t="shared" si="14"/>
        <v>5</v>
      </c>
      <c r="Q79" s="24" t="s">
        <v>32</v>
      </c>
      <c r="R79" s="11"/>
      <c r="S79" s="25"/>
      <c r="T79" s="11" t="s">
        <v>98</v>
      </c>
    </row>
    <row r="80" spans="1:23" x14ac:dyDescent="0.2">
      <c r="A80" s="31" t="s">
        <v>148</v>
      </c>
      <c r="B80" s="180" t="s">
        <v>168</v>
      </c>
      <c r="C80" s="181"/>
      <c r="D80" s="181"/>
      <c r="E80" s="181"/>
      <c r="F80" s="181"/>
      <c r="G80" s="181"/>
      <c r="H80" s="181"/>
      <c r="I80" s="182"/>
      <c r="J80" s="11">
        <v>4</v>
      </c>
      <c r="K80" s="11">
        <v>1</v>
      </c>
      <c r="L80" s="11">
        <v>0</v>
      </c>
      <c r="M80" s="11">
        <v>1</v>
      </c>
      <c r="N80" s="19">
        <f t="shared" si="12"/>
        <v>2</v>
      </c>
      <c r="O80" s="20">
        <f t="shared" si="13"/>
        <v>5</v>
      </c>
      <c r="P80" s="20">
        <f t="shared" si="14"/>
        <v>7</v>
      </c>
      <c r="Q80" s="24" t="s">
        <v>32</v>
      </c>
      <c r="R80" s="11"/>
      <c r="S80" s="25"/>
      <c r="T80" s="11" t="s">
        <v>98</v>
      </c>
      <c r="U80" s="1">
        <f>208*14</f>
        <v>2912</v>
      </c>
    </row>
    <row r="81" spans="1:25" x14ac:dyDescent="0.2">
      <c r="A81" s="31" t="s">
        <v>149</v>
      </c>
      <c r="B81" s="180" t="s">
        <v>169</v>
      </c>
      <c r="C81" s="181"/>
      <c r="D81" s="181"/>
      <c r="E81" s="181"/>
      <c r="F81" s="181"/>
      <c r="G81" s="181"/>
      <c r="H81" s="181"/>
      <c r="I81" s="182"/>
      <c r="J81" s="11">
        <v>4</v>
      </c>
      <c r="K81" s="11">
        <v>1</v>
      </c>
      <c r="L81" s="11">
        <v>0</v>
      </c>
      <c r="M81" s="11">
        <v>1</v>
      </c>
      <c r="N81" s="19">
        <f t="shared" si="12"/>
        <v>2</v>
      </c>
      <c r="O81" s="20">
        <f t="shared" si="13"/>
        <v>5</v>
      </c>
      <c r="P81" s="20">
        <f t="shared" si="14"/>
        <v>7</v>
      </c>
      <c r="Q81" s="24" t="s">
        <v>32</v>
      </c>
      <c r="R81" s="11"/>
      <c r="S81" s="25"/>
      <c r="T81" s="11" t="s">
        <v>98</v>
      </c>
    </row>
    <row r="82" spans="1:25" x14ac:dyDescent="0.2">
      <c r="A82" s="31" t="s">
        <v>150</v>
      </c>
      <c r="B82" s="180" t="s">
        <v>157</v>
      </c>
      <c r="C82" s="181"/>
      <c r="D82" s="181"/>
      <c r="E82" s="181"/>
      <c r="F82" s="181"/>
      <c r="G82" s="181"/>
      <c r="H82" s="181"/>
      <c r="I82" s="182"/>
      <c r="J82" s="11">
        <v>3</v>
      </c>
      <c r="K82" s="11">
        <v>1</v>
      </c>
      <c r="L82" s="11">
        <v>0</v>
      </c>
      <c r="M82" s="11">
        <v>1</v>
      </c>
      <c r="N82" s="19">
        <f t="shared" si="12"/>
        <v>2</v>
      </c>
      <c r="O82" s="20">
        <f t="shared" si="13"/>
        <v>3</v>
      </c>
      <c r="P82" s="20">
        <f t="shared" si="14"/>
        <v>5</v>
      </c>
      <c r="Q82" s="24" t="s">
        <v>32</v>
      </c>
      <c r="R82" s="11"/>
      <c r="S82" s="25"/>
      <c r="T82" s="11" t="s">
        <v>99</v>
      </c>
    </row>
    <row r="83" spans="1:25" x14ac:dyDescent="0.2">
      <c r="A83" s="31" t="s">
        <v>151</v>
      </c>
      <c r="B83" s="180" t="s">
        <v>158</v>
      </c>
      <c r="C83" s="181"/>
      <c r="D83" s="181"/>
      <c r="E83" s="181"/>
      <c r="F83" s="181"/>
      <c r="G83" s="181"/>
      <c r="H83" s="181"/>
      <c r="I83" s="182"/>
      <c r="J83" s="11">
        <v>3</v>
      </c>
      <c r="K83" s="11">
        <v>0</v>
      </c>
      <c r="L83" s="11">
        <v>0</v>
      </c>
      <c r="M83" s="11">
        <v>2</v>
      </c>
      <c r="N83" s="19">
        <f t="shared" si="12"/>
        <v>2</v>
      </c>
      <c r="O83" s="20">
        <f t="shared" si="13"/>
        <v>3</v>
      </c>
      <c r="P83" s="20">
        <f t="shared" si="14"/>
        <v>5</v>
      </c>
      <c r="Q83" s="24"/>
      <c r="R83" s="11"/>
      <c r="S83" s="25" t="s">
        <v>33</v>
      </c>
      <c r="T83" s="11" t="s">
        <v>99</v>
      </c>
    </row>
    <row r="84" spans="1:25" x14ac:dyDescent="0.2">
      <c r="A84" s="31" t="s">
        <v>152</v>
      </c>
      <c r="B84" s="180" t="s">
        <v>182</v>
      </c>
      <c r="C84" s="181"/>
      <c r="D84" s="181"/>
      <c r="E84" s="181"/>
      <c r="F84" s="181"/>
      <c r="G84" s="181"/>
      <c r="H84" s="181"/>
      <c r="I84" s="182"/>
      <c r="J84" s="11">
        <v>4</v>
      </c>
      <c r="K84" s="11">
        <v>1</v>
      </c>
      <c r="L84" s="11">
        <v>0</v>
      </c>
      <c r="M84" s="11">
        <v>1</v>
      </c>
      <c r="N84" s="19">
        <f t="shared" si="12"/>
        <v>2</v>
      </c>
      <c r="O84" s="20">
        <f t="shared" si="13"/>
        <v>5</v>
      </c>
      <c r="P84" s="20">
        <f t="shared" si="14"/>
        <v>7</v>
      </c>
      <c r="Q84" s="24" t="s">
        <v>32</v>
      </c>
      <c r="R84" s="11"/>
      <c r="S84" s="25"/>
      <c r="T84" s="11" t="s">
        <v>98</v>
      </c>
    </row>
    <row r="85" spans="1:25" x14ac:dyDescent="0.2">
      <c r="A85" s="31" t="s">
        <v>153</v>
      </c>
      <c r="B85" s="180" t="s">
        <v>159</v>
      </c>
      <c r="C85" s="181"/>
      <c r="D85" s="181"/>
      <c r="E85" s="181"/>
      <c r="F85" s="181"/>
      <c r="G85" s="181"/>
      <c r="H85" s="181"/>
      <c r="I85" s="182"/>
      <c r="J85" s="11">
        <v>3</v>
      </c>
      <c r="K85" s="11">
        <v>1</v>
      </c>
      <c r="L85" s="11">
        <v>1</v>
      </c>
      <c r="M85" s="11">
        <v>0</v>
      </c>
      <c r="N85" s="19">
        <f t="shared" si="12"/>
        <v>2</v>
      </c>
      <c r="O85" s="20">
        <f t="shared" si="13"/>
        <v>3</v>
      </c>
      <c r="P85" s="20">
        <f t="shared" si="14"/>
        <v>5</v>
      </c>
      <c r="Q85" s="24"/>
      <c r="R85" s="11" t="s">
        <v>28</v>
      </c>
      <c r="S85" s="25"/>
      <c r="T85" s="11" t="s">
        <v>98</v>
      </c>
    </row>
    <row r="86" spans="1:25" x14ac:dyDescent="0.2">
      <c r="A86" s="31" t="s">
        <v>154</v>
      </c>
      <c r="B86" s="180" t="s">
        <v>172</v>
      </c>
      <c r="C86" s="181"/>
      <c r="D86" s="181"/>
      <c r="E86" s="181"/>
      <c r="F86" s="181"/>
      <c r="G86" s="181"/>
      <c r="H86" s="181"/>
      <c r="I86" s="182"/>
      <c r="J86" s="11">
        <v>3</v>
      </c>
      <c r="K86" s="11">
        <v>1</v>
      </c>
      <c r="L86" s="11">
        <v>0</v>
      </c>
      <c r="M86" s="11">
        <v>1</v>
      </c>
      <c r="N86" s="19">
        <f t="shared" si="12"/>
        <v>2</v>
      </c>
      <c r="O86" s="20">
        <f t="shared" si="13"/>
        <v>3</v>
      </c>
      <c r="P86" s="20">
        <f t="shared" si="14"/>
        <v>5</v>
      </c>
      <c r="Q86" s="24"/>
      <c r="R86" s="11"/>
      <c r="S86" s="25" t="s">
        <v>33</v>
      </c>
      <c r="T86" s="11" t="s">
        <v>98</v>
      </c>
    </row>
    <row r="87" spans="1:25" x14ac:dyDescent="0.2">
      <c r="A87" s="22" t="s">
        <v>25</v>
      </c>
      <c r="B87" s="79"/>
      <c r="C87" s="214"/>
      <c r="D87" s="214"/>
      <c r="E87" s="214"/>
      <c r="F87" s="214"/>
      <c r="G87" s="214"/>
      <c r="H87" s="214"/>
      <c r="I87" s="80"/>
      <c r="J87" s="22">
        <f t="shared" ref="J87:P87" si="15">SUM(J78:J86)</f>
        <v>30</v>
      </c>
      <c r="K87" s="22">
        <f t="shared" si="15"/>
        <v>8</v>
      </c>
      <c r="L87" s="22">
        <f t="shared" si="15"/>
        <v>1</v>
      </c>
      <c r="M87" s="22">
        <f t="shared" si="15"/>
        <v>9</v>
      </c>
      <c r="N87" s="22">
        <f t="shared" si="15"/>
        <v>18</v>
      </c>
      <c r="O87" s="22">
        <f t="shared" si="15"/>
        <v>33</v>
      </c>
      <c r="P87" s="22">
        <f t="shared" si="15"/>
        <v>51</v>
      </c>
      <c r="Q87" s="22">
        <f>COUNTIF(Q78:Q86,"E")</f>
        <v>5</v>
      </c>
      <c r="R87" s="22">
        <f>COUNTIF(R78:R86,"C")</f>
        <v>1</v>
      </c>
      <c r="S87" s="22">
        <f>COUNTIF(S78:S86,"VP")</f>
        <v>3</v>
      </c>
      <c r="T87" s="58">
        <f>COUNTA(T78:T86)</f>
        <v>9</v>
      </c>
      <c r="U87" s="62" t="str">
        <f>IF(Q87&gt;=SUM(R87:S87),"Corect","E trebuie să fie cel puțin egal cu C+VP")</f>
        <v>Corect</v>
      </c>
      <c r="V87" s="63"/>
      <c r="W87" s="63"/>
    </row>
    <row r="88" spans="1:25" ht="9" customHeight="1" x14ac:dyDescent="0.2"/>
    <row r="90" spans="1:25" ht="19.5" customHeight="1" x14ac:dyDescent="0.2">
      <c r="A90" s="186" t="s">
        <v>46</v>
      </c>
      <c r="B90" s="186"/>
      <c r="C90" s="186"/>
      <c r="D90" s="186"/>
      <c r="E90" s="186"/>
      <c r="F90" s="186"/>
      <c r="G90" s="186"/>
      <c r="H90" s="186"/>
      <c r="I90" s="186"/>
      <c r="J90" s="186"/>
      <c r="K90" s="186"/>
      <c r="L90" s="186"/>
      <c r="M90" s="186"/>
      <c r="N90" s="186"/>
      <c r="O90" s="186"/>
      <c r="P90" s="186"/>
      <c r="Q90" s="186"/>
      <c r="R90" s="186"/>
      <c r="S90" s="186"/>
      <c r="T90" s="186"/>
    </row>
    <row r="91" spans="1:25" ht="27.75" customHeight="1" x14ac:dyDescent="0.2">
      <c r="A91" s="172" t="s">
        <v>27</v>
      </c>
      <c r="B91" s="154" t="s">
        <v>26</v>
      </c>
      <c r="C91" s="155"/>
      <c r="D91" s="155"/>
      <c r="E91" s="155"/>
      <c r="F91" s="155"/>
      <c r="G91" s="155"/>
      <c r="H91" s="155"/>
      <c r="I91" s="156"/>
      <c r="J91" s="169" t="s">
        <v>40</v>
      </c>
      <c r="K91" s="132" t="s">
        <v>24</v>
      </c>
      <c r="L91" s="132"/>
      <c r="M91" s="132"/>
      <c r="N91" s="132" t="s">
        <v>41</v>
      </c>
      <c r="O91" s="171"/>
      <c r="P91" s="171"/>
      <c r="Q91" s="132" t="s">
        <v>23</v>
      </c>
      <c r="R91" s="132"/>
      <c r="S91" s="132"/>
      <c r="T91" s="132" t="s">
        <v>22</v>
      </c>
    </row>
    <row r="92" spans="1:25" ht="12.75" customHeight="1" x14ac:dyDescent="0.2">
      <c r="A92" s="173"/>
      <c r="B92" s="157"/>
      <c r="C92" s="158"/>
      <c r="D92" s="158"/>
      <c r="E92" s="158"/>
      <c r="F92" s="158"/>
      <c r="G92" s="158"/>
      <c r="H92" s="158"/>
      <c r="I92" s="159"/>
      <c r="J92" s="170"/>
      <c r="K92" s="5" t="s">
        <v>28</v>
      </c>
      <c r="L92" s="5" t="s">
        <v>29</v>
      </c>
      <c r="M92" s="5" t="s">
        <v>30</v>
      </c>
      <c r="N92" s="5" t="s">
        <v>34</v>
      </c>
      <c r="O92" s="5" t="s">
        <v>7</v>
      </c>
      <c r="P92" s="5" t="s">
        <v>31</v>
      </c>
      <c r="Q92" s="5" t="s">
        <v>32</v>
      </c>
      <c r="R92" s="5" t="s">
        <v>28</v>
      </c>
      <c r="S92" s="5" t="s">
        <v>33</v>
      </c>
      <c r="T92" s="132"/>
    </row>
    <row r="93" spans="1:25" x14ac:dyDescent="0.2">
      <c r="A93" s="160" t="s">
        <v>160</v>
      </c>
      <c r="B93" s="161"/>
      <c r="C93" s="161"/>
      <c r="D93" s="161"/>
      <c r="E93" s="161"/>
      <c r="F93" s="161"/>
      <c r="G93" s="161"/>
      <c r="H93" s="161"/>
      <c r="I93" s="161"/>
      <c r="J93" s="161"/>
      <c r="K93" s="161"/>
      <c r="L93" s="161"/>
      <c r="M93" s="161"/>
      <c r="N93" s="161"/>
      <c r="O93" s="161"/>
      <c r="P93" s="161"/>
      <c r="Q93" s="161"/>
      <c r="R93" s="161"/>
      <c r="S93" s="161"/>
      <c r="T93" s="162"/>
    </row>
    <row r="94" spans="1:25" x14ac:dyDescent="0.2">
      <c r="A94" s="32" t="s">
        <v>139</v>
      </c>
      <c r="B94" s="166" t="s">
        <v>173</v>
      </c>
      <c r="C94" s="167"/>
      <c r="D94" s="167"/>
      <c r="E94" s="167"/>
      <c r="F94" s="167"/>
      <c r="G94" s="167"/>
      <c r="H94" s="167"/>
      <c r="I94" s="168"/>
      <c r="J94" s="26">
        <v>3</v>
      </c>
      <c r="K94" s="26">
        <v>1</v>
      </c>
      <c r="L94" s="26">
        <v>1</v>
      </c>
      <c r="M94" s="26">
        <v>0</v>
      </c>
      <c r="N94" s="20">
        <f>K94+L94+M94</f>
        <v>2</v>
      </c>
      <c r="O94" s="20">
        <f>P94-N94</f>
        <v>3</v>
      </c>
      <c r="P94" s="20">
        <f>ROUND(PRODUCT(J94,25)/14,0)</f>
        <v>5</v>
      </c>
      <c r="Q94" s="26"/>
      <c r="R94" s="26" t="s">
        <v>28</v>
      </c>
      <c r="S94" s="27"/>
      <c r="T94" s="11" t="s">
        <v>98</v>
      </c>
      <c r="U94" s="70" t="s">
        <v>91</v>
      </c>
      <c r="V94" s="71"/>
      <c r="W94" s="71"/>
      <c r="X94" s="71"/>
      <c r="Y94" s="71"/>
    </row>
    <row r="95" spans="1:25" x14ac:dyDescent="0.2">
      <c r="A95" s="163" t="s">
        <v>161</v>
      </c>
      <c r="B95" s="164"/>
      <c r="C95" s="164"/>
      <c r="D95" s="164"/>
      <c r="E95" s="164"/>
      <c r="F95" s="164"/>
      <c r="G95" s="164"/>
      <c r="H95" s="164"/>
      <c r="I95" s="164"/>
      <c r="J95" s="164"/>
      <c r="K95" s="164"/>
      <c r="L95" s="164"/>
      <c r="M95" s="164"/>
      <c r="N95" s="164"/>
      <c r="O95" s="164"/>
      <c r="P95" s="164"/>
      <c r="Q95" s="164"/>
      <c r="R95" s="164"/>
      <c r="S95" s="164"/>
      <c r="T95" s="165"/>
      <c r="U95" s="72" t="s">
        <v>92</v>
      </c>
      <c r="V95" s="73"/>
      <c r="W95" s="73"/>
      <c r="X95" s="73"/>
      <c r="Y95" s="74"/>
    </row>
    <row r="96" spans="1:25" x14ac:dyDescent="0.2">
      <c r="A96" s="32" t="s">
        <v>153</v>
      </c>
      <c r="B96" s="166" t="s">
        <v>173</v>
      </c>
      <c r="C96" s="167"/>
      <c r="D96" s="167"/>
      <c r="E96" s="167"/>
      <c r="F96" s="167"/>
      <c r="G96" s="167"/>
      <c r="H96" s="167"/>
      <c r="I96" s="168"/>
      <c r="J96" s="26">
        <v>3</v>
      </c>
      <c r="K96" s="26">
        <v>1</v>
      </c>
      <c r="L96" s="26">
        <v>1</v>
      </c>
      <c r="M96" s="26">
        <v>0</v>
      </c>
      <c r="N96" s="20">
        <f>K96+L96+M96</f>
        <v>2</v>
      </c>
      <c r="O96" s="20">
        <f>P96-N96</f>
        <v>3</v>
      </c>
      <c r="P96" s="20">
        <f>ROUND(PRODUCT(J96,25)/14,0)</f>
        <v>5</v>
      </c>
      <c r="Q96" s="26"/>
      <c r="R96" s="26" t="s">
        <v>28</v>
      </c>
      <c r="S96" s="27"/>
      <c r="T96" s="11" t="s">
        <v>98</v>
      </c>
      <c r="U96" s="72"/>
      <c r="V96" s="73"/>
      <c r="W96" s="73"/>
      <c r="X96" s="73"/>
      <c r="Y96" s="74"/>
    </row>
    <row r="97" spans="1:20" ht="24.75" customHeight="1" x14ac:dyDescent="0.2">
      <c r="A97" s="145" t="s">
        <v>83</v>
      </c>
      <c r="B97" s="146"/>
      <c r="C97" s="146"/>
      <c r="D97" s="146"/>
      <c r="E97" s="146"/>
      <c r="F97" s="146"/>
      <c r="G97" s="146"/>
      <c r="H97" s="146"/>
      <c r="I97" s="147"/>
      <c r="J97" s="23">
        <f t="shared" ref="J97:P97" si="16">SUM(J94,J96)</f>
        <v>6</v>
      </c>
      <c r="K97" s="23">
        <f t="shared" si="16"/>
        <v>2</v>
      </c>
      <c r="L97" s="23">
        <f t="shared" si="16"/>
        <v>2</v>
      </c>
      <c r="M97" s="23">
        <f t="shared" si="16"/>
        <v>0</v>
      </c>
      <c r="N97" s="23">
        <f t="shared" si="16"/>
        <v>4</v>
      </c>
      <c r="O97" s="23">
        <f t="shared" si="16"/>
        <v>6</v>
      </c>
      <c r="P97" s="23">
        <f t="shared" si="16"/>
        <v>10</v>
      </c>
      <c r="Q97" s="23">
        <f>COUNTIF(Q94,"E")+COUNTIF(Q96,"E")</f>
        <v>0</v>
      </c>
      <c r="R97" s="23">
        <f>COUNTIF(R94,"C")+COUNTIF(R96,"C")</f>
        <v>2</v>
      </c>
      <c r="S97" s="23">
        <f>COUNTIF(S94,"VP")+COUNTIF(S96,"VP")</f>
        <v>0</v>
      </c>
      <c r="T97" s="28"/>
    </row>
    <row r="98" spans="1:20" ht="13.5" customHeight="1" x14ac:dyDescent="0.2">
      <c r="A98" s="148" t="s">
        <v>48</v>
      </c>
      <c r="B98" s="149"/>
      <c r="C98" s="149"/>
      <c r="D98" s="149"/>
      <c r="E98" s="149"/>
      <c r="F98" s="149"/>
      <c r="G98" s="149"/>
      <c r="H98" s="149"/>
      <c r="I98" s="149"/>
      <c r="J98" s="150"/>
      <c r="K98" s="23">
        <f t="shared" ref="K98:P98" si="17">SUM(K94,K96)*14</f>
        <v>28</v>
      </c>
      <c r="L98" s="23">
        <f t="shared" si="17"/>
        <v>28</v>
      </c>
      <c r="M98" s="23">
        <f t="shared" si="17"/>
        <v>0</v>
      </c>
      <c r="N98" s="23">
        <f t="shared" si="17"/>
        <v>56</v>
      </c>
      <c r="O98" s="23">
        <f t="shared" si="17"/>
        <v>84</v>
      </c>
      <c r="P98" s="23">
        <f t="shared" si="17"/>
        <v>140</v>
      </c>
      <c r="Q98" s="139"/>
      <c r="R98" s="140"/>
      <c r="S98" s="140"/>
      <c r="T98" s="141"/>
    </row>
    <row r="99" spans="1:20" x14ac:dyDescent="0.2">
      <c r="A99" s="151"/>
      <c r="B99" s="152"/>
      <c r="C99" s="152"/>
      <c r="D99" s="152"/>
      <c r="E99" s="152"/>
      <c r="F99" s="152"/>
      <c r="G99" s="152"/>
      <c r="H99" s="152"/>
      <c r="I99" s="152"/>
      <c r="J99" s="153"/>
      <c r="K99" s="133">
        <f>SUM(K98:M98)</f>
        <v>56</v>
      </c>
      <c r="L99" s="134"/>
      <c r="M99" s="135"/>
      <c r="N99" s="136">
        <f>SUM(N98:O98)</f>
        <v>140</v>
      </c>
      <c r="O99" s="137"/>
      <c r="P99" s="138"/>
      <c r="Q99" s="142"/>
      <c r="R99" s="143"/>
      <c r="S99" s="143"/>
      <c r="T99" s="144"/>
    </row>
    <row r="100" spans="1:20" x14ac:dyDescent="0.2">
      <c r="A100" s="12"/>
      <c r="B100" s="12"/>
      <c r="C100" s="12"/>
      <c r="D100" s="12"/>
      <c r="E100" s="12"/>
      <c r="F100" s="12"/>
      <c r="G100" s="12"/>
      <c r="H100" s="12"/>
      <c r="I100" s="12"/>
      <c r="J100" s="12"/>
      <c r="K100" s="13"/>
      <c r="L100" s="13"/>
      <c r="M100" s="13"/>
      <c r="N100" s="14"/>
      <c r="O100" s="14"/>
      <c r="P100" s="14"/>
      <c r="Q100" s="15"/>
      <c r="R100" s="15"/>
      <c r="S100" s="15"/>
      <c r="T100" s="15"/>
    </row>
    <row r="101" spans="1:20" x14ac:dyDescent="0.2">
      <c r="B101" s="2"/>
      <c r="C101" s="2"/>
      <c r="D101" s="2"/>
      <c r="E101" s="2"/>
      <c r="F101" s="2"/>
      <c r="G101" s="2"/>
      <c r="M101" s="8"/>
      <c r="N101" s="8"/>
      <c r="O101" s="8"/>
      <c r="P101" s="8"/>
      <c r="Q101" s="8"/>
      <c r="R101" s="8"/>
      <c r="S101" s="8"/>
    </row>
    <row r="102" spans="1:20" ht="15" customHeight="1" x14ac:dyDescent="0.2">
      <c r="A102" s="12"/>
      <c r="B102" s="12"/>
      <c r="C102" s="12"/>
      <c r="D102" s="12"/>
      <c r="E102" s="12"/>
      <c r="F102" s="12"/>
      <c r="G102" s="12"/>
      <c r="H102" s="12"/>
      <c r="I102" s="12"/>
      <c r="J102" s="12"/>
      <c r="K102" s="13"/>
      <c r="L102" s="13"/>
      <c r="M102" s="13"/>
      <c r="N102" s="16"/>
      <c r="O102" s="16"/>
      <c r="P102" s="16"/>
      <c r="Q102" s="16"/>
      <c r="R102" s="16"/>
      <c r="S102" s="16"/>
      <c r="T102" s="16"/>
    </row>
    <row r="103" spans="1:20" ht="24" customHeight="1" x14ac:dyDescent="0.2">
      <c r="A103" s="158" t="s">
        <v>49</v>
      </c>
      <c r="B103" s="158"/>
      <c r="C103" s="158"/>
      <c r="D103" s="158"/>
      <c r="E103" s="158"/>
      <c r="F103" s="158"/>
      <c r="G103" s="158"/>
      <c r="H103" s="158"/>
      <c r="I103" s="158"/>
      <c r="J103" s="158"/>
      <c r="K103" s="158"/>
      <c r="L103" s="158"/>
      <c r="M103" s="158"/>
      <c r="N103" s="158"/>
      <c r="O103" s="158"/>
      <c r="P103" s="158"/>
      <c r="Q103" s="158"/>
      <c r="R103" s="158"/>
      <c r="S103" s="158"/>
      <c r="T103" s="158"/>
    </row>
    <row r="104" spans="1:20" ht="16.5" customHeight="1" x14ac:dyDescent="0.2">
      <c r="A104" s="79" t="s">
        <v>163</v>
      </c>
      <c r="B104" s="214"/>
      <c r="C104" s="214"/>
      <c r="D104" s="214"/>
      <c r="E104" s="214"/>
      <c r="F104" s="214"/>
      <c r="G104" s="214"/>
      <c r="H104" s="214"/>
      <c r="I104" s="214"/>
      <c r="J104" s="214"/>
      <c r="K104" s="214"/>
      <c r="L104" s="214"/>
      <c r="M104" s="214"/>
      <c r="N104" s="214"/>
      <c r="O104" s="214"/>
      <c r="P104" s="214"/>
      <c r="Q104" s="214"/>
      <c r="R104" s="214"/>
      <c r="S104" s="214"/>
      <c r="T104" s="80"/>
    </row>
    <row r="105" spans="1:20" ht="34.5" customHeight="1" x14ac:dyDescent="0.2">
      <c r="A105" s="131" t="s">
        <v>27</v>
      </c>
      <c r="B105" s="131" t="s">
        <v>26</v>
      </c>
      <c r="C105" s="131"/>
      <c r="D105" s="131"/>
      <c r="E105" s="131"/>
      <c r="F105" s="131"/>
      <c r="G105" s="131"/>
      <c r="H105" s="131"/>
      <c r="I105" s="131"/>
      <c r="J105" s="78" t="s">
        <v>40</v>
      </c>
      <c r="K105" s="78" t="s">
        <v>24</v>
      </c>
      <c r="L105" s="78"/>
      <c r="M105" s="78"/>
      <c r="N105" s="78" t="s">
        <v>41</v>
      </c>
      <c r="O105" s="78"/>
      <c r="P105" s="78"/>
      <c r="Q105" s="78" t="s">
        <v>23</v>
      </c>
      <c r="R105" s="78"/>
      <c r="S105" s="78"/>
      <c r="T105" s="78" t="s">
        <v>22</v>
      </c>
    </row>
    <row r="106" spans="1:20" x14ac:dyDescent="0.2">
      <c r="A106" s="131"/>
      <c r="B106" s="131"/>
      <c r="C106" s="131"/>
      <c r="D106" s="131"/>
      <c r="E106" s="131"/>
      <c r="F106" s="131"/>
      <c r="G106" s="131"/>
      <c r="H106" s="131"/>
      <c r="I106" s="131"/>
      <c r="J106" s="78"/>
      <c r="K106" s="30" t="s">
        <v>28</v>
      </c>
      <c r="L106" s="30" t="s">
        <v>29</v>
      </c>
      <c r="M106" s="30" t="s">
        <v>30</v>
      </c>
      <c r="N106" s="30" t="s">
        <v>34</v>
      </c>
      <c r="O106" s="30" t="s">
        <v>7</v>
      </c>
      <c r="P106" s="30" t="s">
        <v>31</v>
      </c>
      <c r="Q106" s="30" t="s">
        <v>32</v>
      </c>
      <c r="R106" s="30" t="s">
        <v>28</v>
      </c>
      <c r="S106" s="30" t="s">
        <v>33</v>
      </c>
      <c r="T106" s="78"/>
    </row>
    <row r="107" spans="1:20" x14ac:dyDescent="0.2">
      <c r="A107" s="33" t="s">
        <v>108</v>
      </c>
      <c r="B107" s="130" t="s">
        <v>115</v>
      </c>
      <c r="C107" s="130"/>
      <c r="D107" s="130"/>
      <c r="E107" s="130"/>
      <c r="F107" s="130"/>
      <c r="G107" s="130"/>
      <c r="H107" s="130"/>
      <c r="I107" s="130"/>
      <c r="J107" s="20">
        <f>IF(ISNA(INDEX($A$36:$T$101,MATCH($B107,$B$36:$B$101,0),10)),"",INDEX($A$36:$T$101,MATCH($B107,$B$36:$B$101,0),10))</f>
        <v>4</v>
      </c>
      <c r="K107" s="20">
        <f>IF(ISNA(INDEX($A$36:$T$101,MATCH($B107,$B$36:$B$101,0),11)),"",INDEX($A$36:$T$101,MATCH($B107,$B$36:$B$101,0),11))</f>
        <v>1</v>
      </c>
      <c r="L107" s="20">
        <f>IF(ISNA(INDEX($A$36:$T$101,MATCH($B107,$B$36:$B$101,0),12)),"",INDEX($A$36:$T$101,MATCH($B107,$B$36:$B$101,0),12))</f>
        <v>1</v>
      </c>
      <c r="M107" s="20">
        <f>IF(ISNA(INDEX($A$36:$T$101,MATCH($B107,$B$36:$B$101,0),13)),"",INDEX($A$36:$T$101,MATCH($B107,$B$36:$B$101,0),13))</f>
        <v>0</v>
      </c>
      <c r="N107" s="20">
        <f>IF(ISNA(INDEX($A$36:$T$101,MATCH($B107,$B$36:$B$101,0),14)),"",INDEX($A$36:$T$101,MATCH($B107,$B$36:$B$101,0),14))</f>
        <v>2</v>
      </c>
      <c r="O107" s="20">
        <f>IF(ISNA(INDEX($A$36:$T$101,MATCH($B107,$B$36:$B$101,0),15)),"",INDEX($A$36:$T$101,MATCH($B107,$B$36:$B$101,0),15))</f>
        <v>5</v>
      </c>
      <c r="P107" s="20">
        <f>IF(ISNA(INDEX($A$36:$T$101,MATCH($B107,$B$36:$B$101,0),16)),"",INDEX($A$36:$T$101,MATCH($B107,$B$36:$B$101,0),16))</f>
        <v>7</v>
      </c>
      <c r="Q107" s="29" t="str">
        <f>IF(ISNA(INDEX($A$36:$T$101,MATCH($B107,$B$36:$B$101,0),17)),"",INDEX($A$36:$T$101,MATCH($B107,$B$36:$B$101,0),17))</f>
        <v>E</v>
      </c>
      <c r="R107" s="29">
        <f>IF(ISNA(INDEX($A$36:$T$101,MATCH($B107,$B$36:$B$101,0),18)),"",INDEX($A$36:$T$101,MATCH($B107,$B$36:$B$101,0),18))</f>
        <v>0</v>
      </c>
      <c r="S107" s="29">
        <f>IF(ISNA(INDEX($A$36:$T$101,MATCH($B107,$B$36:$B$101,0),19)),"",INDEX($A$36:$T$101,MATCH($B107,$B$36:$B$101,0),19))</f>
        <v>0</v>
      </c>
      <c r="T107" s="21" t="s">
        <v>99</v>
      </c>
    </row>
    <row r="108" spans="1:20" x14ac:dyDescent="0.2">
      <c r="A108" s="33" t="s">
        <v>109</v>
      </c>
      <c r="B108" s="130" t="s">
        <v>116</v>
      </c>
      <c r="C108" s="130"/>
      <c r="D108" s="130"/>
      <c r="E108" s="130"/>
      <c r="F108" s="130"/>
      <c r="G108" s="130"/>
      <c r="H108" s="130"/>
      <c r="I108" s="130"/>
      <c r="J108" s="20">
        <f>IF(ISNA(INDEX($A$36:$T$101,MATCH($B108,$B$36:$B$101,0),10)),"",INDEX($A$36:$T$101,MATCH($B108,$B$36:$B$101,0),10))</f>
        <v>4</v>
      </c>
      <c r="K108" s="20">
        <f>IF(ISNA(INDEX($A$36:$T$101,MATCH($B108,$B$36:$B$101,0),11)),"",INDEX($A$36:$T$101,MATCH($B108,$B$36:$B$101,0),11))</f>
        <v>1</v>
      </c>
      <c r="L108" s="20">
        <f>IF(ISNA(INDEX($A$36:$T$101,MATCH($B108,$B$36:$B$101,0),12)),"",INDEX($A$36:$T$101,MATCH($B108,$B$36:$B$101,0),12))</f>
        <v>1</v>
      </c>
      <c r="M108" s="20">
        <f>IF(ISNA(INDEX($A$36:$T$101,MATCH($B108,$B$36:$B$101,0),13)),"",INDEX($A$36:$T$101,MATCH($B108,$B$36:$B$101,0),13))</f>
        <v>0</v>
      </c>
      <c r="N108" s="20">
        <f>IF(ISNA(INDEX($A$36:$T$101,MATCH($B108,$B$36:$B$101,0),14)),"",INDEX($A$36:$T$101,MATCH($B108,$B$36:$B$101,0),14))</f>
        <v>2</v>
      </c>
      <c r="O108" s="20">
        <f>IF(ISNA(INDEX($A$36:$T$101,MATCH($B108,$B$36:$B$101,0),15)),"",INDEX($A$36:$T$101,MATCH($B108,$B$36:$B$101,0),15))</f>
        <v>5</v>
      </c>
      <c r="P108" s="20">
        <f>IF(ISNA(INDEX($A$36:$T$101,MATCH($B108,$B$36:$B$101,0),16)),"",INDEX($A$36:$T$101,MATCH($B108,$B$36:$B$101,0),16))</f>
        <v>7</v>
      </c>
      <c r="Q108" s="29" t="str">
        <f>IF(ISNA(INDEX($A$36:$T$101,MATCH($B108,$B$36:$B$101,0),17)),"",INDEX($A$36:$T$101,MATCH($B108,$B$36:$B$101,0),17))</f>
        <v>E</v>
      </c>
      <c r="R108" s="29">
        <f>IF(ISNA(INDEX($A$36:$T$101,MATCH($B108,$B$36:$B$101,0),18)),"",INDEX($A$36:$T$101,MATCH($B108,$B$36:$B$101,0),18))</f>
        <v>0</v>
      </c>
      <c r="S108" s="29">
        <f>IF(ISNA(INDEX($A$36:$T$101,MATCH($B108,$B$36:$B$101,0),19)),"",INDEX($A$36:$T$101,MATCH($B108,$B$36:$B$101,0),19))</f>
        <v>0</v>
      </c>
      <c r="T108" s="21" t="s">
        <v>99</v>
      </c>
    </row>
    <row r="109" spans="1:20" x14ac:dyDescent="0.2">
      <c r="A109" s="33" t="s">
        <v>110</v>
      </c>
      <c r="B109" s="130" t="s">
        <v>117</v>
      </c>
      <c r="C109" s="130"/>
      <c r="D109" s="130"/>
      <c r="E109" s="130"/>
      <c r="F109" s="130"/>
      <c r="G109" s="130"/>
      <c r="H109" s="130"/>
      <c r="I109" s="130"/>
      <c r="J109" s="20">
        <f>IF(ISNA(INDEX($A$36:$T$101,MATCH($B109,$B$36:$B$101,0),10)),"",INDEX($A$36:$T$101,MATCH($B109,$B$36:$B$101,0),10))</f>
        <v>4</v>
      </c>
      <c r="K109" s="20">
        <f>IF(ISNA(INDEX($A$36:$T$101,MATCH($B109,$B$36:$B$101,0),11)),"",INDEX($A$36:$T$101,MATCH($B109,$B$36:$B$101,0),11))</f>
        <v>1</v>
      </c>
      <c r="L109" s="20">
        <f>IF(ISNA(INDEX($A$36:$T$101,MATCH($B109,$B$36:$B$101,0),12)),"",INDEX($A$36:$T$101,MATCH($B109,$B$36:$B$101,0),12))</f>
        <v>1</v>
      </c>
      <c r="M109" s="20">
        <f>IF(ISNA(INDEX($A$36:$T$101,MATCH($B109,$B$36:$B$101,0),13)),"",INDEX($A$36:$T$101,MATCH($B109,$B$36:$B$101,0),13))</f>
        <v>0</v>
      </c>
      <c r="N109" s="20">
        <f>IF(ISNA(INDEX($A$36:$T$101,MATCH($B109,$B$36:$B$101,0),14)),"",INDEX($A$36:$T$101,MATCH($B109,$B$36:$B$101,0),14))</f>
        <v>2</v>
      </c>
      <c r="O109" s="20">
        <f>IF(ISNA(INDEX($A$36:$T$101,MATCH($B109,$B$36:$B$101,0),15)),"",INDEX($A$36:$T$101,MATCH($B109,$B$36:$B$101,0),15))</f>
        <v>5</v>
      </c>
      <c r="P109" s="20">
        <f>IF(ISNA(INDEX($A$36:$T$101,MATCH($B109,$B$36:$B$101,0),16)),"",INDEX($A$36:$T$101,MATCH($B109,$B$36:$B$101,0),16))</f>
        <v>7</v>
      </c>
      <c r="Q109" s="29" t="str">
        <f>IF(ISNA(INDEX($A$36:$T$101,MATCH($B109,$B$36:$B$101,0),17)),"",INDEX($A$36:$T$101,MATCH($B109,$B$36:$B$101,0),17))</f>
        <v>E</v>
      </c>
      <c r="R109" s="29">
        <f>IF(ISNA(INDEX($A$36:$T$101,MATCH($B109,$B$36:$B$101,0),18)),"",INDEX($A$36:$T$101,MATCH($B109,$B$36:$B$101,0),18))</f>
        <v>0</v>
      </c>
      <c r="S109" s="29">
        <f>IF(ISNA(INDEX($A$36:$T$101,MATCH($B109,$B$36:$B$101,0),19)),"",INDEX($A$36:$T$101,MATCH($B109,$B$36:$B$101,0),19))</f>
        <v>0</v>
      </c>
      <c r="T109" s="21" t="s">
        <v>99</v>
      </c>
    </row>
    <row r="110" spans="1:20" x14ac:dyDescent="0.2">
      <c r="A110" s="33" t="s">
        <v>120</v>
      </c>
      <c r="B110" s="130" t="s">
        <v>127</v>
      </c>
      <c r="C110" s="130"/>
      <c r="D110" s="130"/>
      <c r="E110" s="130"/>
      <c r="F110" s="130"/>
      <c r="G110" s="130"/>
      <c r="H110" s="130"/>
      <c r="I110" s="130"/>
      <c r="J110" s="20">
        <f>IF(ISNA(INDEX($A$36:$T$101,MATCH($B110,$B$36:$B$101,0),10)),"",INDEX($A$36:$T$101,MATCH($B110,$B$36:$B$101,0),10))</f>
        <v>4</v>
      </c>
      <c r="K110" s="20">
        <f>IF(ISNA(INDEX($A$36:$T$101,MATCH($B110,$B$36:$B$101,0),11)),"",INDEX($A$36:$T$101,MATCH($B110,$B$36:$B$101,0),11))</f>
        <v>1</v>
      </c>
      <c r="L110" s="20">
        <f>IF(ISNA(INDEX($A$36:$T$101,MATCH($B110,$B$36:$B$101,0),12)),"",INDEX($A$36:$T$101,MATCH($B110,$B$36:$B$101,0),12))</f>
        <v>1</v>
      </c>
      <c r="M110" s="20">
        <f>IF(ISNA(INDEX($A$36:$T$101,MATCH($B110,$B$36:$B$101,0),13)),"",INDEX($A$36:$T$101,MATCH($B110,$B$36:$B$101,0),13))</f>
        <v>0</v>
      </c>
      <c r="N110" s="20">
        <f>IF(ISNA(INDEX($A$36:$T$101,MATCH($B110,$B$36:$B$101,0),14)),"",INDEX($A$36:$T$101,MATCH($B110,$B$36:$B$101,0),14))</f>
        <v>2</v>
      </c>
      <c r="O110" s="20">
        <f>IF(ISNA(INDEX($A$36:$T$101,MATCH($B110,$B$36:$B$101,0),15)),"",INDEX($A$36:$T$101,MATCH($B110,$B$36:$B$101,0),15))</f>
        <v>5</v>
      </c>
      <c r="P110" s="20">
        <f>IF(ISNA(INDEX($A$36:$T$101,MATCH($B110,$B$36:$B$101,0),16)),"",INDEX($A$36:$T$101,MATCH($B110,$B$36:$B$101,0),16))</f>
        <v>7</v>
      </c>
      <c r="Q110" s="29" t="str">
        <f>IF(ISNA(INDEX($A$36:$T$101,MATCH($B110,$B$36:$B$101,0),17)),"",INDEX($A$36:$T$101,MATCH($B110,$B$36:$B$101,0),17))</f>
        <v>E</v>
      </c>
      <c r="R110" s="29">
        <f>IF(ISNA(INDEX($A$36:$T$101,MATCH($B110,$B$36:$B$101,0),18)),"",INDEX($A$36:$T$101,MATCH($B110,$B$36:$B$101,0),18))</f>
        <v>0</v>
      </c>
      <c r="S110" s="29">
        <f>IF(ISNA(INDEX($A$36:$T$101,MATCH($B110,$B$36:$B$101,0),19)),"",INDEX($A$36:$T$101,MATCH($B110,$B$36:$B$101,0),19))</f>
        <v>0</v>
      </c>
      <c r="T110" s="21" t="s">
        <v>99</v>
      </c>
    </row>
    <row r="111" spans="1:20" x14ac:dyDescent="0.2">
      <c r="A111" s="33" t="s">
        <v>121</v>
      </c>
      <c r="B111" s="130" t="s">
        <v>128</v>
      </c>
      <c r="C111" s="130"/>
      <c r="D111" s="130"/>
      <c r="E111" s="130"/>
      <c r="F111" s="130"/>
      <c r="G111" s="130"/>
      <c r="H111" s="130"/>
      <c r="I111" s="130"/>
      <c r="J111" s="20">
        <f>IF(ISNA(INDEX($A$36:$T$101,MATCH($B111,$B$36:$B$101,0),10)),"",INDEX($A$36:$T$101,MATCH($B111,$B$36:$B$101,0),10))</f>
        <v>4</v>
      </c>
      <c r="K111" s="20">
        <f>IF(ISNA(INDEX($A$36:$T$101,MATCH($B111,$B$36:$B$101,0),11)),"",INDEX($A$36:$T$101,MATCH($B111,$B$36:$B$101,0),11))</f>
        <v>1</v>
      </c>
      <c r="L111" s="20">
        <f>IF(ISNA(INDEX($A$36:$T$101,MATCH($B111,$B$36:$B$101,0),12)),"",INDEX($A$36:$T$101,MATCH($B111,$B$36:$B$101,0),12))</f>
        <v>1</v>
      </c>
      <c r="M111" s="20">
        <f>IF(ISNA(INDEX($A$36:$T$101,MATCH($B111,$B$36:$B$101,0),13)),"",INDEX($A$36:$T$101,MATCH($B111,$B$36:$B$101,0),13))</f>
        <v>0</v>
      </c>
      <c r="N111" s="20">
        <f>IF(ISNA(INDEX($A$36:$T$101,MATCH($B111,$B$36:$B$101,0),14)),"",INDEX($A$36:$T$101,MATCH($B111,$B$36:$B$101,0),14))</f>
        <v>2</v>
      </c>
      <c r="O111" s="20">
        <f>IF(ISNA(INDEX($A$36:$T$101,MATCH($B111,$B$36:$B$101,0),15)),"",INDEX($A$36:$T$101,MATCH($B111,$B$36:$B$101,0),15))</f>
        <v>5</v>
      </c>
      <c r="P111" s="20">
        <f>IF(ISNA(INDEX($A$36:$T$101,MATCH($B111,$B$36:$B$101,0),16)),"",INDEX($A$36:$T$101,MATCH($B111,$B$36:$B$101,0),16))</f>
        <v>7</v>
      </c>
      <c r="Q111" s="29" t="str">
        <f>IF(ISNA(INDEX($A$36:$T$101,MATCH($B111,$B$36:$B$101,0),17)),"",INDEX($A$36:$T$101,MATCH($B111,$B$36:$B$101,0),17))</f>
        <v>E</v>
      </c>
      <c r="R111" s="29">
        <f>IF(ISNA(INDEX($A$36:$T$101,MATCH($B111,$B$36:$B$101,0),18)),"",INDEX($A$36:$T$101,MATCH($B111,$B$36:$B$101,0),18))</f>
        <v>0</v>
      </c>
      <c r="S111" s="29">
        <f>IF(ISNA(INDEX($A$36:$T$101,MATCH($B111,$B$36:$B$101,0),19)),"",INDEX($A$36:$T$101,MATCH($B111,$B$36:$B$101,0),19))</f>
        <v>0</v>
      </c>
      <c r="T111" s="21" t="s">
        <v>99</v>
      </c>
    </row>
    <row r="112" spans="1:20" s="61" customFormat="1" x14ac:dyDescent="0.2">
      <c r="A112" s="33" t="s">
        <v>122</v>
      </c>
      <c r="B112" s="130" t="s">
        <v>129</v>
      </c>
      <c r="C112" s="130"/>
      <c r="D112" s="130"/>
      <c r="E112" s="130"/>
      <c r="F112" s="130"/>
      <c r="G112" s="130"/>
      <c r="H112" s="130"/>
      <c r="I112" s="130"/>
      <c r="J112" s="20">
        <f t="shared" ref="J112:J115" si="18">IF(ISNA(INDEX($A$36:$T$101,MATCH($B112,$B$36:$B$101,0),10)),"",INDEX($A$36:$T$101,MATCH($B112,$B$36:$B$101,0),10))</f>
        <v>4</v>
      </c>
      <c r="K112" s="20">
        <f t="shared" ref="K112:K115" si="19">IF(ISNA(INDEX($A$36:$T$101,MATCH($B112,$B$36:$B$101,0),11)),"",INDEX($A$36:$T$101,MATCH($B112,$B$36:$B$101,0),11))</f>
        <v>1</v>
      </c>
      <c r="L112" s="20">
        <f t="shared" ref="L112:L115" si="20">IF(ISNA(INDEX($A$36:$T$101,MATCH($B112,$B$36:$B$101,0),12)),"",INDEX($A$36:$T$101,MATCH($B112,$B$36:$B$101,0),12))</f>
        <v>1</v>
      </c>
      <c r="M112" s="20">
        <f t="shared" ref="M112:M115" si="21">IF(ISNA(INDEX($A$36:$T$101,MATCH($B112,$B$36:$B$101,0),13)),"",INDEX($A$36:$T$101,MATCH($B112,$B$36:$B$101,0),13))</f>
        <v>0</v>
      </c>
      <c r="N112" s="20">
        <f t="shared" ref="N112:N115" si="22">IF(ISNA(INDEX($A$36:$T$101,MATCH($B112,$B$36:$B$101,0),14)),"",INDEX($A$36:$T$101,MATCH($B112,$B$36:$B$101,0),14))</f>
        <v>2</v>
      </c>
      <c r="O112" s="20">
        <f t="shared" ref="O112:O115" si="23">IF(ISNA(INDEX($A$36:$T$101,MATCH($B112,$B$36:$B$101,0),15)),"",INDEX($A$36:$T$101,MATCH($B112,$B$36:$B$101,0),15))</f>
        <v>5</v>
      </c>
      <c r="P112" s="20">
        <f t="shared" ref="P112:P115" si="24">IF(ISNA(INDEX($A$36:$T$101,MATCH($B112,$B$36:$B$101,0),16)),"",INDEX($A$36:$T$101,MATCH($B112,$B$36:$B$101,0),16))</f>
        <v>7</v>
      </c>
      <c r="Q112" s="29" t="str">
        <f t="shared" ref="Q112:Q115" si="25">IF(ISNA(INDEX($A$36:$T$101,MATCH($B112,$B$36:$B$101,0),17)),"",INDEX($A$36:$T$101,MATCH($B112,$B$36:$B$101,0),17))</f>
        <v>E</v>
      </c>
      <c r="R112" s="29">
        <f t="shared" ref="R112:R115" si="26">IF(ISNA(INDEX($A$36:$T$101,MATCH($B112,$B$36:$B$101,0),18)),"",INDEX($A$36:$T$101,MATCH($B112,$B$36:$B$101,0),18))</f>
        <v>0</v>
      </c>
      <c r="S112" s="29">
        <f t="shared" ref="S112:S115" si="27">IF(ISNA(INDEX($A$36:$T$101,MATCH($B112,$B$36:$B$101,0),19)),"",INDEX($A$36:$T$101,MATCH($B112,$B$36:$B$101,0),19))</f>
        <v>0</v>
      </c>
      <c r="T112" s="21" t="s">
        <v>99</v>
      </c>
    </row>
    <row r="113" spans="1:20" s="61" customFormat="1" x14ac:dyDescent="0.2">
      <c r="A113" s="33" t="s">
        <v>123</v>
      </c>
      <c r="B113" s="130" t="s">
        <v>143</v>
      </c>
      <c r="C113" s="130"/>
      <c r="D113" s="130"/>
      <c r="E113" s="130"/>
      <c r="F113" s="130"/>
      <c r="G113" s="130"/>
      <c r="H113" s="130"/>
      <c r="I113" s="130"/>
      <c r="J113" s="20">
        <f t="shared" si="18"/>
        <v>3</v>
      </c>
      <c r="K113" s="20">
        <f t="shared" si="19"/>
        <v>0</v>
      </c>
      <c r="L113" s="20">
        <f t="shared" si="20"/>
        <v>0</v>
      </c>
      <c r="M113" s="20">
        <f t="shared" si="21"/>
        <v>2</v>
      </c>
      <c r="N113" s="20">
        <f t="shared" si="22"/>
        <v>2</v>
      </c>
      <c r="O113" s="20">
        <f t="shared" si="23"/>
        <v>3</v>
      </c>
      <c r="P113" s="20">
        <f t="shared" si="24"/>
        <v>5</v>
      </c>
      <c r="Q113" s="29">
        <f t="shared" si="25"/>
        <v>0</v>
      </c>
      <c r="R113" s="29">
        <f t="shared" si="26"/>
        <v>0</v>
      </c>
      <c r="S113" s="29" t="str">
        <f t="shared" si="27"/>
        <v>VP</v>
      </c>
      <c r="T113" s="21" t="s">
        <v>99</v>
      </c>
    </row>
    <row r="114" spans="1:20" s="61" customFormat="1" x14ac:dyDescent="0.2">
      <c r="A114" s="33" t="s">
        <v>124</v>
      </c>
      <c r="B114" s="130" t="s">
        <v>144</v>
      </c>
      <c r="C114" s="130"/>
      <c r="D114" s="130"/>
      <c r="E114" s="130"/>
      <c r="F114" s="130"/>
      <c r="G114" s="130"/>
      <c r="H114" s="130"/>
      <c r="I114" s="130"/>
      <c r="J114" s="20">
        <f t="shared" si="18"/>
        <v>3</v>
      </c>
      <c r="K114" s="20">
        <f t="shared" si="19"/>
        <v>1</v>
      </c>
      <c r="L114" s="20">
        <f t="shared" si="20"/>
        <v>0</v>
      </c>
      <c r="M114" s="20">
        <f t="shared" si="21"/>
        <v>1</v>
      </c>
      <c r="N114" s="20">
        <f t="shared" si="22"/>
        <v>2</v>
      </c>
      <c r="O114" s="20">
        <f t="shared" si="23"/>
        <v>3</v>
      </c>
      <c r="P114" s="20">
        <f t="shared" si="24"/>
        <v>5</v>
      </c>
      <c r="Q114" s="29" t="str">
        <f t="shared" si="25"/>
        <v>E</v>
      </c>
      <c r="R114" s="29">
        <f t="shared" si="26"/>
        <v>0</v>
      </c>
      <c r="S114" s="29">
        <f t="shared" si="27"/>
        <v>0</v>
      </c>
      <c r="T114" s="21" t="s">
        <v>99</v>
      </c>
    </row>
    <row r="115" spans="1:20" s="61" customFormat="1" x14ac:dyDescent="0.2">
      <c r="A115" s="33" t="s">
        <v>125</v>
      </c>
      <c r="B115" s="130" t="s">
        <v>158</v>
      </c>
      <c r="C115" s="130"/>
      <c r="D115" s="130"/>
      <c r="E115" s="130"/>
      <c r="F115" s="130"/>
      <c r="G115" s="130"/>
      <c r="H115" s="130"/>
      <c r="I115" s="130"/>
      <c r="J115" s="20">
        <f t="shared" si="18"/>
        <v>3</v>
      </c>
      <c r="K115" s="20">
        <f t="shared" si="19"/>
        <v>0</v>
      </c>
      <c r="L115" s="20">
        <f t="shared" si="20"/>
        <v>0</v>
      </c>
      <c r="M115" s="20">
        <f t="shared" si="21"/>
        <v>2</v>
      </c>
      <c r="N115" s="20">
        <f t="shared" si="22"/>
        <v>2</v>
      </c>
      <c r="O115" s="20">
        <f t="shared" si="23"/>
        <v>3</v>
      </c>
      <c r="P115" s="20">
        <f t="shared" si="24"/>
        <v>5</v>
      </c>
      <c r="Q115" s="29">
        <f t="shared" si="25"/>
        <v>0</v>
      </c>
      <c r="R115" s="29">
        <f t="shared" si="26"/>
        <v>0</v>
      </c>
      <c r="S115" s="29" t="str">
        <f t="shared" si="27"/>
        <v>VP</v>
      </c>
      <c r="T115" s="21" t="s">
        <v>99</v>
      </c>
    </row>
    <row r="116" spans="1:20" x14ac:dyDescent="0.2">
      <c r="A116" s="33" t="s">
        <v>122</v>
      </c>
      <c r="B116" s="130" t="s">
        <v>157</v>
      </c>
      <c r="C116" s="130"/>
      <c r="D116" s="130"/>
      <c r="E116" s="130"/>
      <c r="F116" s="130"/>
      <c r="G116" s="130"/>
      <c r="H116" s="130"/>
      <c r="I116" s="130"/>
      <c r="J116" s="20">
        <f>IF(ISNA(INDEX($A$36:$T$101,MATCH($B116,$B$36:$B$101,0),10)),"",INDEX($A$36:$T$101,MATCH($B116,$B$36:$B$101,0),10))</f>
        <v>3</v>
      </c>
      <c r="K116" s="20">
        <f>IF(ISNA(INDEX($A$36:$T$101,MATCH($B116,$B$36:$B$101,0),11)),"",INDEX($A$36:$T$101,MATCH($B116,$B$36:$B$101,0),11))</f>
        <v>1</v>
      </c>
      <c r="L116" s="20">
        <f>IF(ISNA(INDEX($A$36:$T$101,MATCH($B116,$B$36:$B$101,0),12)),"",INDEX($A$36:$T$101,MATCH($B116,$B$36:$B$101,0),12))</f>
        <v>0</v>
      </c>
      <c r="M116" s="20">
        <f>IF(ISNA(INDEX($A$36:$T$101,MATCH($B116,$B$36:$B$101,0),13)),"",INDEX($A$36:$T$101,MATCH($B116,$B$36:$B$101,0),13))</f>
        <v>1</v>
      </c>
      <c r="N116" s="20">
        <f>IF(ISNA(INDEX($A$36:$T$101,MATCH($B116,$B$36:$B$101,0),14)),"",INDEX($A$36:$T$101,MATCH($B116,$B$36:$B$101,0),14))</f>
        <v>2</v>
      </c>
      <c r="O116" s="20">
        <f>IF(ISNA(INDEX($A$36:$T$101,MATCH($B116,$B$36:$B$101,0),15)),"",INDEX($A$36:$T$101,MATCH($B116,$B$36:$B$101,0),15))</f>
        <v>3</v>
      </c>
      <c r="P116" s="20">
        <f>IF(ISNA(INDEX($A$36:$T$101,MATCH($B116,$B$36:$B$101,0),16)),"",INDEX($A$36:$T$101,MATCH($B116,$B$36:$B$101,0),16))</f>
        <v>5</v>
      </c>
      <c r="Q116" s="29" t="str">
        <f>IF(ISNA(INDEX($A$36:$T$101,MATCH($B116,$B$36:$B$101,0),17)),"",INDEX($A$36:$T$101,MATCH($B116,$B$36:$B$101,0),17))</f>
        <v>E</v>
      </c>
      <c r="R116" s="29">
        <f>IF(ISNA(INDEX($A$36:$T$101,MATCH($B116,$B$36:$B$101,0),18)),"",INDEX($A$36:$T$101,MATCH($B116,$B$36:$B$101,0),18))</f>
        <v>0</v>
      </c>
      <c r="S116" s="29">
        <f>IF(ISNA(INDEX($A$36:$T$101,MATCH($B116,$B$36:$B$101,0),19)),"",INDEX($A$36:$T$101,MATCH($B116,$B$36:$B$101,0),19))</f>
        <v>0</v>
      </c>
      <c r="T116" s="21" t="s">
        <v>99</v>
      </c>
    </row>
    <row r="117" spans="1:20" ht="27" customHeight="1" x14ac:dyDescent="0.2">
      <c r="A117" s="127" t="s">
        <v>83</v>
      </c>
      <c r="B117" s="128"/>
      <c r="C117" s="128"/>
      <c r="D117" s="128"/>
      <c r="E117" s="128"/>
      <c r="F117" s="128"/>
      <c r="G117" s="128"/>
      <c r="H117" s="128"/>
      <c r="I117" s="129"/>
      <c r="J117" s="38">
        <f t="shared" ref="J117:P117" si="28">SUM(J107:J116)</f>
        <v>36</v>
      </c>
      <c r="K117" s="38">
        <f t="shared" si="28"/>
        <v>8</v>
      </c>
      <c r="L117" s="38">
        <f t="shared" si="28"/>
        <v>6</v>
      </c>
      <c r="M117" s="38">
        <f t="shared" si="28"/>
        <v>6</v>
      </c>
      <c r="N117" s="38">
        <f t="shared" si="28"/>
        <v>20</v>
      </c>
      <c r="O117" s="38">
        <f t="shared" si="28"/>
        <v>42</v>
      </c>
      <c r="P117" s="38">
        <f t="shared" si="28"/>
        <v>62</v>
      </c>
      <c r="Q117" s="39">
        <f>COUNTIF(Q107:Q116,"E")</f>
        <v>8</v>
      </c>
      <c r="R117" s="39">
        <f>COUNTIF(R107:R116,"C")</f>
        <v>0</v>
      </c>
      <c r="S117" s="39">
        <f>COUNTIF(S107:S116,"VP")</f>
        <v>2</v>
      </c>
      <c r="T117" s="40">
        <v>10</v>
      </c>
    </row>
    <row r="118" spans="1:20" ht="12.75" customHeight="1" x14ac:dyDescent="0.2">
      <c r="A118" s="100" t="s">
        <v>48</v>
      </c>
      <c r="B118" s="101"/>
      <c r="C118" s="101"/>
      <c r="D118" s="101"/>
      <c r="E118" s="101"/>
      <c r="F118" s="101"/>
      <c r="G118" s="101"/>
      <c r="H118" s="101"/>
      <c r="I118" s="101"/>
      <c r="J118" s="102"/>
      <c r="K118" s="38">
        <f t="shared" ref="K118:P118" si="29">K117*14</f>
        <v>112</v>
      </c>
      <c r="L118" s="38">
        <f t="shared" si="29"/>
        <v>84</v>
      </c>
      <c r="M118" s="38">
        <f t="shared" si="29"/>
        <v>84</v>
      </c>
      <c r="N118" s="38">
        <f t="shared" si="29"/>
        <v>280</v>
      </c>
      <c r="O118" s="38">
        <f t="shared" si="29"/>
        <v>588</v>
      </c>
      <c r="P118" s="38">
        <f t="shared" si="29"/>
        <v>868</v>
      </c>
      <c r="Q118" s="106"/>
      <c r="R118" s="107"/>
      <c r="S118" s="107"/>
      <c r="T118" s="108"/>
    </row>
    <row r="119" spans="1:20" x14ac:dyDescent="0.2">
      <c r="A119" s="103"/>
      <c r="B119" s="104"/>
      <c r="C119" s="104"/>
      <c r="D119" s="104"/>
      <c r="E119" s="104"/>
      <c r="F119" s="104"/>
      <c r="G119" s="104"/>
      <c r="H119" s="104"/>
      <c r="I119" s="104"/>
      <c r="J119" s="105"/>
      <c r="K119" s="112">
        <f>SUM(K118:M118)</f>
        <v>280</v>
      </c>
      <c r="L119" s="113"/>
      <c r="M119" s="114"/>
      <c r="N119" s="115">
        <f>SUM(N118:O118)</f>
        <v>868</v>
      </c>
      <c r="O119" s="116"/>
      <c r="P119" s="117"/>
      <c r="Q119" s="109"/>
      <c r="R119" s="110"/>
      <c r="S119" s="110"/>
      <c r="T119" s="111"/>
    </row>
    <row r="121" spans="1:20" x14ac:dyDescent="0.2">
      <c r="B121" s="2"/>
      <c r="C121" s="2"/>
      <c r="D121" s="2"/>
      <c r="E121" s="2"/>
      <c r="F121" s="2"/>
      <c r="G121" s="2"/>
      <c r="M121" s="8"/>
      <c r="N121" s="8"/>
      <c r="O121" s="8"/>
      <c r="P121" s="8"/>
      <c r="Q121" s="8"/>
      <c r="R121" s="8"/>
      <c r="S121" s="8"/>
    </row>
    <row r="122" spans="1:20" x14ac:dyDescent="0.2">
      <c r="B122" s="8"/>
      <c r="C122" s="8"/>
      <c r="D122" s="8"/>
      <c r="E122" s="8"/>
      <c r="F122" s="8"/>
      <c r="G122" s="8"/>
      <c r="H122" s="17"/>
      <c r="I122" s="17"/>
      <c r="J122" s="17"/>
      <c r="M122" s="8"/>
      <c r="N122" s="8"/>
      <c r="O122" s="8"/>
      <c r="P122" s="8"/>
      <c r="Q122" s="8"/>
      <c r="R122" s="8"/>
      <c r="S122" s="8"/>
    </row>
    <row r="124" spans="1:20" ht="27.75" customHeight="1" x14ac:dyDescent="0.2">
      <c r="A124" s="132" t="s">
        <v>164</v>
      </c>
      <c r="B124" s="221"/>
      <c r="C124" s="221"/>
      <c r="D124" s="221"/>
      <c r="E124" s="221"/>
      <c r="F124" s="221"/>
      <c r="G124" s="221"/>
      <c r="H124" s="221"/>
      <c r="I124" s="221"/>
      <c r="J124" s="221"/>
      <c r="K124" s="221"/>
      <c r="L124" s="221"/>
      <c r="M124" s="221"/>
      <c r="N124" s="221"/>
      <c r="O124" s="221"/>
      <c r="P124" s="221"/>
      <c r="Q124" s="221"/>
      <c r="R124" s="221"/>
      <c r="S124" s="221"/>
      <c r="T124" s="221"/>
    </row>
    <row r="125" spans="1:20" ht="27.75" customHeight="1" x14ac:dyDescent="0.2">
      <c r="A125" s="131" t="s">
        <v>27</v>
      </c>
      <c r="B125" s="131" t="s">
        <v>26</v>
      </c>
      <c r="C125" s="131"/>
      <c r="D125" s="131"/>
      <c r="E125" s="131"/>
      <c r="F125" s="131"/>
      <c r="G125" s="131"/>
      <c r="H125" s="131"/>
      <c r="I125" s="131"/>
      <c r="J125" s="78" t="s">
        <v>40</v>
      </c>
      <c r="K125" s="78" t="s">
        <v>24</v>
      </c>
      <c r="L125" s="78"/>
      <c r="M125" s="78"/>
      <c r="N125" s="78" t="s">
        <v>41</v>
      </c>
      <c r="O125" s="78"/>
      <c r="P125" s="78"/>
      <c r="Q125" s="78" t="s">
        <v>23</v>
      </c>
      <c r="R125" s="78"/>
      <c r="S125" s="78"/>
      <c r="T125" s="78" t="s">
        <v>22</v>
      </c>
    </row>
    <row r="126" spans="1:20" ht="16.5" customHeight="1" x14ac:dyDescent="0.2">
      <c r="A126" s="131"/>
      <c r="B126" s="131"/>
      <c r="C126" s="131"/>
      <c r="D126" s="131"/>
      <c r="E126" s="131"/>
      <c r="F126" s="131"/>
      <c r="G126" s="131"/>
      <c r="H126" s="131"/>
      <c r="I126" s="131"/>
      <c r="J126" s="78"/>
      <c r="K126" s="30" t="s">
        <v>28</v>
      </c>
      <c r="L126" s="30" t="s">
        <v>29</v>
      </c>
      <c r="M126" s="30" t="s">
        <v>30</v>
      </c>
      <c r="N126" s="30" t="s">
        <v>34</v>
      </c>
      <c r="O126" s="30" t="s">
        <v>7</v>
      </c>
      <c r="P126" s="30" t="s">
        <v>31</v>
      </c>
      <c r="Q126" s="30" t="s">
        <v>32</v>
      </c>
      <c r="R126" s="30" t="s">
        <v>28</v>
      </c>
      <c r="S126" s="30" t="s">
        <v>33</v>
      </c>
      <c r="T126" s="78"/>
    </row>
    <row r="127" spans="1:20" x14ac:dyDescent="0.2">
      <c r="A127" s="33" t="s">
        <v>112</v>
      </c>
      <c r="B127" s="130" t="s">
        <v>180</v>
      </c>
      <c r="C127" s="130"/>
      <c r="D127" s="130"/>
      <c r="E127" s="130"/>
      <c r="F127" s="130"/>
      <c r="G127" s="130"/>
      <c r="H127" s="130"/>
      <c r="I127" s="130"/>
      <c r="J127" s="20">
        <f t="shared" ref="J127:J143" si="30">IF(ISNA(INDEX($A$36:$T$101,MATCH($B127,$B$36:$B$101,0),10)),"",INDEX($A$36:$T$101,MATCH($B127,$B$36:$B$101,0),10))</f>
        <v>5</v>
      </c>
      <c r="K127" s="20">
        <f t="shared" ref="K127:K143" si="31">IF(ISNA(INDEX($A$36:$T$101,MATCH($B127,$B$36:$B$101,0),11)),"",INDEX($A$36:$T$101,MATCH($B127,$B$36:$B$101,0),11))</f>
        <v>1</v>
      </c>
      <c r="L127" s="20">
        <f t="shared" ref="L127:L143" si="32">IF(ISNA(INDEX($A$36:$T$101,MATCH($B127,$B$36:$B$101,0),12)),"",INDEX($A$36:$T$101,MATCH($B127,$B$36:$B$101,0),12))</f>
        <v>1</v>
      </c>
      <c r="M127" s="20">
        <f t="shared" ref="M127:M143" si="33">IF(ISNA(INDEX($A$36:$T$101,MATCH($B127,$B$36:$B$101,0),13)),"",INDEX($A$36:$T$101,MATCH($B127,$B$36:$B$101,0),13))</f>
        <v>1</v>
      </c>
      <c r="N127" s="20">
        <f t="shared" ref="N127:N143" si="34">IF(ISNA(INDEX($A$36:$T$101,MATCH($B127,$B$36:$B$101,0),14)),"",INDEX($A$36:$T$101,MATCH($B127,$B$36:$B$101,0),14))</f>
        <v>3</v>
      </c>
      <c r="O127" s="20">
        <f t="shared" ref="O127:O143" si="35">IF(ISNA(INDEX($A$36:$T$101,MATCH($B127,$B$36:$B$101,0),15)),"",INDEX($A$36:$T$101,MATCH($B127,$B$36:$B$101,0),15))</f>
        <v>6</v>
      </c>
      <c r="P127" s="20">
        <f t="shared" ref="P127:P143" si="36">IF(ISNA(INDEX($A$36:$T$101,MATCH($B127,$B$36:$B$101,0),16)),"",INDEX($A$36:$T$101,MATCH($B127,$B$36:$B$101,0),16))</f>
        <v>9</v>
      </c>
      <c r="Q127" s="29" t="str">
        <f t="shared" ref="Q127:Q139" si="37">IF(ISNA(INDEX($A$36:$T$101,MATCH($B127,$B$36:$B$101,0),17)),"",INDEX($A$36:$T$101,MATCH($B127,$B$36:$B$101,0),17))</f>
        <v>E</v>
      </c>
      <c r="R127" s="29">
        <f t="shared" ref="R127:R143" si="38">IF(ISNA(INDEX($A$36:$T$101,MATCH($B127,$B$36:$B$101,0),18)),"",INDEX($A$36:$T$101,MATCH($B127,$B$36:$B$101,0),18))</f>
        <v>0</v>
      </c>
      <c r="S127" s="29">
        <f t="shared" ref="S127:S143" si="39">IF(ISNA(INDEX($A$36:$T$101,MATCH($B127,$B$36:$B$101,0),19)),"",INDEX($A$36:$T$101,MATCH($B127,$B$36:$B$101,0),19))</f>
        <v>0</v>
      </c>
      <c r="T127" s="21" t="s">
        <v>98</v>
      </c>
    </row>
    <row r="128" spans="1:20" x14ac:dyDescent="0.2">
      <c r="A128" s="33" t="s">
        <v>113</v>
      </c>
      <c r="B128" s="130" t="s">
        <v>118</v>
      </c>
      <c r="C128" s="130"/>
      <c r="D128" s="130"/>
      <c r="E128" s="130"/>
      <c r="F128" s="130"/>
      <c r="G128" s="130"/>
      <c r="H128" s="130"/>
      <c r="I128" s="130"/>
      <c r="J128" s="20">
        <f t="shared" si="30"/>
        <v>5</v>
      </c>
      <c r="K128" s="20">
        <f t="shared" si="31"/>
        <v>0</v>
      </c>
      <c r="L128" s="20">
        <f t="shared" si="32"/>
        <v>0</v>
      </c>
      <c r="M128" s="20">
        <f t="shared" si="33"/>
        <v>3</v>
      </c>
      <c r="N128" s="20">
        <f t="shared" si="34"/>
        <v>3</v>
      </c>
      <c r="O128" s="20">
        <f t="shared" si="35"/>
        <v>6</v>
      </c>
      <c r="P128" s="20">
        <f t="shared" si="36"/>
        <v>9</v>
      </c>
      <c r="Q128" s="29">
        <f t="shared" si="37"/>
        <v>0</v>
      </c>
      <c r="R128" s="29">
        <f t="shared" si="38"/>
        <v>0</v>
      </c>
      <c r="S128" s="29" t="str">
        <f t="shared" si="39"/>
        <v>VP</v>
      </c>
      <c r="T128" s="21" t="s">
        <v>98</v>
      </c>
    </row>
    <row r="129" spans="1:20" x14ac:dyDescent="0.2">
      <c r="A129" s="33" t="s">
        <v>124</v>
      </c>
      <c r="B129" s="130" t="s">
        <v>119</v>
      </c>
      <c r="C129" s="130"/>
      <c r="D129" s="130"/>
      <c r="E129" s="130"/>
      <c r="F129" s="130"/>
      <c r="G129" s="130"/>
      <c r="H129" s="130"/>
      <c r="I129" s="130"/>
      <c r="J129" s="20">
        <f t="shared" si="30"/>
        <v>5</v>
      </c>
      <c r="K129" s="20">
        <f t="shared" si="31"/>
        <v>1</v>
      </c>
      <c r="L129" s="20">
        <f t="shared" si="32"/>
        <v>0</v>
      </c>
      <c r="M129" s="20">
        <f t="shared" si="33"/>
        <v>1</v>
      </c>
      <c r="N129" s="20">
        <f t="shared" si="34"/>
        <v>2</v>
      </c>
      <c r="O129" s="20">
        <f t="shared" si="35"/>
        <v>7</v>
      </c>
      <c r="P129" s="20">
        <f t="shared" si="36"/>
        <v>9</v>
      </c>
      <c r="Q129" s="29" t="str">
        <f t="shared" si="37"/>
        <v>E</v>
      </c>
      <c r="R129" s="29">
        <f t="shared" si="38"/>
        <v>0</v>
      </c>
      <c r="S129" s="29">
        <f t="shared" si="39"/>
        <v>0</v>
      </c>
      <c r="T129" s="21" t="s">
        <v>98</v>
      </c>
    </row>
    <row r="130" spans="1:20" x14ac:dyDescent="0.2">
      <c r="A130" s="33" t="s">
        <v>125</v>
      </c>
      <c r="B130" s="130" t="s">
        <v>171</v>
      </c>
      <c r="C130" s="130"/>
      <c r="D130" s="130"/>
      <c r="E130" s="130"/>
      <c r="F130" s="130"/>
      <c r="G130" s="130"/>
      <c r="H130" s="130"/>
      <c r="I130" s="130"/>
      <c r="J130" s="20">
        <f t="shared" si="30"/>
        <v>4</v>
      </c>
      <c r="K130" s="20">
        <f t="shared" si="31"/>
        <v>1</v>
      </c>
      <c r="L130" s="20">
        <f t="shared" si="32"/>
        <v>0</v>
      </c>
      <c r="M130" s="20">
        <f t="shared" si="33"/>
        <v>3</v>
      </c>
      <c r="N130" s="20">
        <f t="shared" si="34"/>
        <v>4</v>
      </c>
      <c r="O130" s="20">
        <f t="shared" si="35"/>
        <v>3</v>
      </c>
      <c r="P130" s="20">
        <f t="shared" si="36"/>
        <v>7</v>
      </c>
      <c r="Q130" s="29">
        <f t="shared" si="37"/>
        <v>0</v>
      </c>
      <c r="R130" s="29">
        <f t="shared" si="38"/>
        <v>0</v>
      </c>
      <c r="S130" s="29" t="str">
        <f t="shared" si="39"/>
        <v>VP</v>
      </c>
      <c r="T130" s="21" t="s">
        <v>98</v>
      </c>
    </row>
    <row r="131" spans="1:20" x14ac:dyDescent="0.2">
      <c r="A131" s="33" t="s">
        <v>135</v>
      </c>
      <c r="B131" s="130" t="s">
        <v>130</v>
      </c>
      <c r="C131" s="130"/>
      <c r="D131" s="130"/>
      <c r="E131" s="130"/>
      <c r="F131" s="130"/>
      <c r="G131" s="130"/>
      <c r="H131" s="130"/>
      <c r="I131" s="130"/>
      <c r="J131" s="20">
        <f t="shared" si="30"/>
        <v>4</v>
      </c>
      <c r="K131" s="20">
        <f t="shared" si="31"/>
        <v>0</v>
      </c>
      <c r="L131" s="20">
        <f t="shared" si="32"/>
        <v>0</v>
      </c>
      <c r="M131" s="20">
        <f t="shared" si="33"/>
        <v>3</v>
      </c>
      <c r="N131" s="20">
        <f t="shared" si="34"/>
        <v>3</v>
      </c>
      <c r="O131" s="20">
        <f t="shared" si="35"/>
        <v>4</v>
      </c>
      <c r="P131" s="20">
        <f t="shared" si="36"/>
        <v>7</v>
      </c>
      <c r="Q131" s="29">
        <f t="shared" si="37"/>
        <v>0</v>
      </c>
      <c r="R131" s="29">
        <f t="shared" si="38"/>
        <v>0</v>
      </c>
      <c r="S131" s="29" t="str">
        <f t="shared" si="39"/>
        <v>VP</v>
      </c>
      <c r="T131" s="21" t="s">
        <v>98</v>
      </c>
    </row>
    <row r="132" spans="1:20" x14ac:dyDescent="0.2">
      <c r="A132" s="33" t="s">
        <v>136</v>
      </c>
      <c r="B132" s="130" t="s">
        <v>179</v>
      </c>
      <c r="C132" s="130"/>
      <c r="D132" s="130"/>
      <c r="E132" s="130"/>
      <c r="F132" s="130"/>
      <c r="G132" s="130"/>
      <c r="H132" s="130"/>
      <c r="I132" s="130"/>
      <c r="J132" s="20">
        <f t="shared" si="30"/>
        <v>5</v>
      </c>
      <c r="K132" s="20">
        <f t="shared" si="31"/>
        <v>1</v>
      </c>
      <c r="L132" s="20">
        <f t="shared" si="32"/>
        <v>0</v>
      </c>
      <c r="M132" s="20">
        <f t="shared" si="33"/>
        <v>2</v>
      </c>
      <c r="N132" s="20">
        <f t="shared" si="34"/>
        <v>3</v>
      </c>
      <c r="O132" s="20">
        <f t="shared" si="35"/>
        <v>6</v>
      </c>
      <c r="P132" s="20">
        <f t="shared" si="36"/>
        <v>9</v>
      </c>
      <c r="Q132" s="29" t="str">
        <f t="shared" si="37"/>
        <v>E</v>
      </c>
      <c r="R132" s="29">
        <f t="shared" si="38"/>
        <v>0</v>
      </c>
      <c r="S132" s="29">
        <f t="shared" si="39"/>
        <v>0</v>
      </c>
      <c r="T132" s="21" t="s">
        <v>98</v>
      </c>
    </row>
    <row r="133" spans="1:20" x14ac:dyDescent="0.2">
      <c r="A133" s="33" t="s">
        <v>137</v>
      </c>
      <c r="B133" s="130" t="s">
        <v>131</v>
      </c>
      <c r="C133" s="130"/>
      <c r="D133" s="130"/>
      <c r="E133" s="130"/>
      <c r="F133" s="130"/>
      <c r="G133" s="130"/>
      <c r="H133" s="130"/>
      <c r="I133" s="130"/>
      <c r="J133" s="20">
        <f t="shared" si="30"/>
        <v>5</v>
      </c>
      <c r="K133" s="20">
        <f t="shared" si="31"/>
        <v>1</v>
      </c>
      <c r="L133" s="20">
        <f t="shared" si="32"/>
        <v>0</v>
      </c>
      <c r="M133" s="20">
        <f t="shared" si="33"/>
        <v>1</v>
      </c>
      <c r="N133" s="20">
        <f t="shared" si="34"/>
        <v>2</v>
      </c>
      <c r="O133" s="20">
        <f t="shared" si="35"/>
        <v>7</v>
      </c>
      <c r="P133" s="20">
        <f t="shared" si="36"/>
        <v>9</v>
      </c>
      <c r="Q133" s="29" t="str">
        <f t="shared" si="37"/>
        <v>E</v>
      </c>
      <c r="R133" s="29">
        <f t="shared" si="38"/>
        <v>0</v>
      </c>
      <c r="S133" s="29">
        <f t="shared" si="39"/>
        <v>0</v>
      </c>
      <c r="T133" s="21" t="s">
        <v>98</v>
      </c>
    </row>
    <row r="134" spans="1:20" x14ac:dyDescent="0.2">
      <c r="A134" s="33" t="s">
        <v>138</v>
      </c>
      <c r="B134" s="130" t="s">
        <v>171</v>
      </c>
      <c r="C134" s="130"/>
      <c r="D134" s="130"/>
      <c r="E134" s="130"/>
      <c r="F134" s="130"/>
      <c r="G134" s="130"/>
      <c r="H134" s="130"/>
      <c r="I134" s="130"/>
      <c r="J134" s="20">
        <f t="shared" si="30"/>
        <v>4</v>
      </c>
      <c r="K134" s="20">
        <f t="shared" si="31"/>
        <v>1</v>
      </c>
      <c r="L134" s="20">
        <f t="shared" si="32"/>
        <v>0</v>
      </c>
      <c r="M134" s="20">
        <f t="shared" si="33"/>
        <v>3</v>
      </c>
      <c r="N134" s="20">
        <f t="shared" si="34"/>
        <v>4</v>
      </c>
      <c r="O134" s="20">
        <f t="shared" si="35"/>
        <v>3</v>
      </c>
      <c r="P134" s="20">
        <f t="shared" si="36"/>
        <v>7</v>
      </c>
      <c r="Q134" s="29">
        <f t="shared" si="37"/>
        <v>0</v>
      </c>
      <c r="R134" s="29">
        <f t="shared" si="38"/>
        <v>0</v>
      </c>
      <c r="S134" s="29" t="str">
        <f t="shared" si="39"/>
        <v>VP</v>
      </c>
      <c r="T134" s="21" t="s">
        <v>98</v>
      </c>
    </row>
    <row r="135" spans="1:20" x14ac:dyDescent="0.2">
      <c r="A135" s="33" t="s">
        <v>133</v>
      </c>
      <c r="B135" s="130" t="s">
        <v>141</v>
      </c>
      <c r="C135" s="130"/>
      <c r="D135" s="130"/>
      <c r="E135" s="130"/>
      <c r="F135" s="130"/>
      <c r="G135" s="130"/>
      <c r="H135" s="130"/>
      <c r="I135" s="130"/>
      <c r="J135" s="20">
        <f t="shared" si="30"/>
        <v>3</v>
      </c>
      <c r="K135" s="20">
        <f t="shared" si="31"/>
        <v>1</v>
      </c>
      <c r="L135" s="20">
        <f t="shared" si="32"/>
        <v>0</v>
      </c>
      <c r="M135" s="20">
        <f t="shared" si="33"/>
        <v>1</v>
      </c>
      <c r="N135" s="20">
        <f t="shared" si="34"/>
        <v>2</v>
      </c>
      <c r="O135" s="20">
        <f t="shared" si="35"/>
        <v>3</v>
      </c>
      <c r="P135" s="20">
        <f t="shared" si="36"/>
        <v>5</v>
      </c>
      <c r="Q135" s="29">
        <f t="shared" si="37"/>
        <v>0</v>
      </c>
      <c r="R135" s="29">
        <f t="shared" si="38"/>
        <v>0</v>
      </c>
      <c r="S135" s="29" t="str">
        <f t="shared" si="39"/>
        <v>VP</v>
      </c>
      <c r="T135" s="21" t="s">
        <v>98</v>
      </c>
    </row>
    <row r="136" spans="1:20" x14ac:dyDescent="0.2">
      <c r="A136" s="33" t="s">
        <v>147</v>
      </c>
      <c r="B136" s="130" t="s">
        <v>142</v>
      </c>
      <c r="C136" s="130"/>
      <c r="D136" s="130"/>
      <c r="E136" s="130"/>
      <c r="F136" s="130"/>
      <c r="G136" s="130"/>
      <c r="H136" s="130"/>
      <c r="I136" s="130"/>
      <c r="J136" s="20">
        <f t="shared" si="30"/>
        <v>3</v>
      </c>
      <c r="K136" s="20">
        <f t="shared" si="31"/>
        <v>1</v>
      </c>
      <c r="L136" s="20">
        <f t="shared" si="32"/>
        <v>0</v>
      </c>
      <c r="M136" s="20">
        <f t="shared" si="33"/>
        <v>1</v>
      </c>
      <c r="N136" s="20">
        <f t="shared" si="34"/>
        <v>2</v>
      </c>
      <c r="O136" s="20">
        <f t="shared" si="35"/>
        <v>3</v>
      </c>
      <c r="P136" s="20">
        <f t="shared" si="36"/>
        <v>5</v>
      </c>
      <c r="Q136" s="29" t="str">
        <f t="shared" si="37"/>
        <v>E</v>
      </c>
      <c r="R136" s="29">
        <f t="shared" si="38"/>
        <v>0</v>
      </c>
      <c r="S136" s="29">
        <f t="shared" si="39"/>
        <v>0</v>
      </c>
      <c r="T136" s="21" t="s">
        <v>98</v>
      </c>
    </row>
    <row r="137" spans="1:20" x14ac:dyDescent="0.2">
      <c r="A137" s="33" t="s">
        <v>148</v>
      </c>
      <c r="B137" s="130" t="s">
        <v>166</v>
      </c>
      <c r="C137" s="130"/>
      <c r="D137" s="130"/>
      <c r="E137" s="130"/>
      <c r="F137" s="130"/>
      <c r="G137" s="130"/>
      <c r="H137" s="130"/>
      <c r="I137" s="130"/>
      <c r="J137" s="20">
        <f t="shared" si="30"/>
        <v>4</v>
      </c>
      <c r="K137" s="20">
        <f t="shared" si="31"/>
        <v>1</v>
      </c>
      <c r="L137" s="20">
        <f t="shared" si="32"/>
        <v>0</v>
      </c>
      <c r="M137" s="20">
        <f t="shared" si="33"/>
        <v>1</v>
      </c>
      <c r="N137" s="20">
        <f t="shared" si="34"/>
        <v>2</v>
      </c>
      <c r="O137" s="20">
        <f t="shared" si="35"/>
        <v>5</v>
      </c>
      <c r="P137" s="20">
        <f t="shared" si="36"/>
        <v>7</v>
      </c>
      <c r="Q137" s="29" t="str">
        <f t="shared" si="37"/>
        <v>E</v>
      </c>
      <c r="R137" s="29">
        <f t="shared" si="38"/>
        <v>0</v>
      </c>
      <c r="S137" s="29">
        <f t="shared" si="39"/>
        <v>0</v>
      </c>
      <c r="T137" s="21" t="s">
        <v>98</v>
      </c>
    </row>
    <row r="138" spans="1:20" x14ac:dyDescent="0.2">
      <c r="A138" s="33" t="s">
        <v>149</v>
      </c>
      <c r="B138" s="130" t="s">
        <v>167</v>
      </c>
      <c r="C138" s="130"/>
      <c r="D138" s="130"/>
      <c r="E138" s="130"/>
      <c r="F138" s="130"/>
      <c r="G138" s="130"/>
      <c r="H138" s="130"/>
      <c r="I138" s="130"/>
      <c r="J138" s="20">
        <f t="shared" si="30"/>
        <v>4</v>
      </c>
      <c r="K138" s="20">
        <f t="shared" si="31"/>
        <v>1</v>
      </c>
      <c r="L138" s="20">
        <f t="shared" si="32"/>
        <v>0</v>
      </c>
      <c r="M138" s="20">
        <f t="shared" si="33"/>
        <v>1</v>
      </c>
      <c r="N138" s="20">
        <f t="shared" si="34"/>
        <v>2</v>
      </c>
      <c r="O138" s="20">
        <f t="shared" si="35"/>
        <v>5</v>
      </c>
      <c r="P138" s="20">
        <f t="shared" si="36"/>
        <v>7</v>
      </c>
      <c r="Q138" s="29" t="str">
        <f t="shared" si="37"/>
        <v>E</v>
      </c>
      <c r="R138" s="29">
        <f t="shared" si="38"/>
        <v>0</v>
      </c>
      <c r="S138" s="29">
        <f t="shared" si="39"/>
        <v>0</v>
      </c>
      <c r="T138" s="21" t="s">
        <v>98</v>
      </c>
    </row>
    <row r="139" spans="1:20" x14ac:dyDescent="0.2">
      <c r="A139" s="33" t="s">
        <v>150</v>
      </c>
      <c r="B139" s="130" t="s">
        <v>181</v>
      </c>
      <c r="C139" s="130"/>
      <c r="D139" s="130"/>
      <c r="E139" s="130"/>
      <c r="F139" s="130"/>
      <c r="G139" s="130"/>
      <c r="H139" s="130"/>
      <c r="I139" s="130"/>
      <c r="J139" s="20">
        <f t="shared" si="30"/>
        <v>4</v>
      </c>
      <c r="K139" s="20">
        <f t="shared" si="31"/>
        <v>1</v>
      </c>
      <c r="L139" s="20">
        <f t="shared" si="32"/>
        <v>0</v>
      </c>
      <c r="M139" s="20">
        <f t="shared" si="33"/>
        <v>1</v>
      </c>
      <c r="N139" s="20">
        <f t="shared" si="34"/>
        <v>2</v>
      </c>
      <c r="O139" s="20">
        <f t="shared" si="35"/>
        <v>5</v>
      </c>
      <c r="P139" s="20">
        <f t="shared" si="36"/>
        <v>7</v>
      </c>
      <c r="Q139" s="29" t="str">
        <f t="shared" si="37"/>
        <v>E</v>
      </c>
      <c r="R139" s="29">
        <f t="shared" si="38"/>
        <v>0</v>
      </c>
      <c r="S139" s="29">
        <f t="shared" si="39"/>
        <v>0</v>
      </c>
      <c r="T139" s="21" t="s">
        <v>98</v>
      </c>
    </row>
    <row r="140" spans="1:20" s="60" customFormat="1" x14ac:dyDescent="0.2">
      <c r="A140" s="33" t="s">
        <v>151</v>
      </c>
      <c r="B140" s="130" t="s">
        <v>145</v>
      </c>
      <c r="C140" s="130"/>
      <c r="D140" s="130"/>
      <c r="E140" s="130"/>
      <c r="F140" s="130"/>
      <c r="G140" s="130"/>
      <c r="H140" s="130"/>
      <c r="I140" s="130"/>
      <c r="J140" s="20">
        <f t="shared" si="30"/>
        <v>3</v>
      </c>
      <c r="K140" s="20">
        <f t="shared" si="31"/>
        <v>1</v>
      </c>
      <c r="L140" s="20">
        <f t="shared" si="32"/>
        <v>1</v>
      </c>
      <c r="M140" s="20">
        <f t="shared" si="33"/>
        <v>0</v>
      </c>
      <c r="N140" s="20">
        <f t="shared" si="34"/>
        <v>2</v>
      </c>
      <c r="O140" s="20">
        <f t="shared" si="35"/>
        <v>3</v>
      </c>
      <c r="P140" s="20">
        <f t="shared" si="36"/>
        <v>5</v>
      </c>
      <c r="Q140" s="29">
        <f t="shared" ref="Q140:Q147" si="40">IF(ISNA(INDEX($A$36:$T$101,MATCH($B140,$B$36:$B$101,0),17)),"",INDEX($A$36:$T$101,MATCH($B140,$B$36:$B$101,0),17))</f>
        <v>0</v>
      </c>
      <c r="R140" s="29" t="str">
        <f t="shared" si="38"/>
        <v>C</v>
      </c>
      <c r="S140" s="29">
        <f t="shared" si="39"/>
        <v>0</v>
      </c>
      <c r="T140" s="21" t="s">
        <v>98</v>
      </c>
    </row>
    <row r="141" spans="1:20" s="60" customFormat="1" x14ac:dyDescent="0.2">
      <c r="A141" s="33" t="s">
        <v>152</v>
      </c>
      <c r="B141" s="130" t="s">
        <v>171</v>
      </c>
      <c r="C141" s="130"/>
      <c r="D141" s="130"/>
      <c r="E141" s="130"/>
      <c r="F141" s="130"/>
      <c r="G141" s="130"/>
      <c r="H141" s="130"/>
      <c r="I141" s="130"/>
      <c r="J141" s="20">
        <f t="shared" si="30"/>
        <v>4</v>
      </c>
      <c r="K141" s="20">
        <f t="shared" si="31"/>
        <v>1</v>
      </c>
      <c r="L141" s="20">
        <f t="shared" si="32"/>
        <v>0</v>
      </c>
      <c r="M141" s="20">
        <f t="shared" si="33"/>
        <v>3</v>
      </c>
      <c r="N141" s="20">
        <f t="shared" si="34"/>
        <v>4</v>
      </c>
      <c r="O141" s="20">
        <f t="shared" si="35"/>
        <v>3</v>
      </c>
      <c r="P141" s="20">
        <f t="shared" si="36"/>
        <v>7</v>
      </c>
      <c r="Q141" s="29">
        <f t="shared" si="40"/>
        <v>0</v>
      </c>
      <c r="R141" s="29">
        <f t="shared" si="38"/>
        <v>0</v>
      </c>
      <c r="S141" s="29" t="str">
        <f t="shared" si="39"/>
        <v>VP</v>
      </c>
      <c r="T141" s="21" t="s">
        <v>98</v>
      </c>
    </row>
    <row r="142" spans="1:20" s="60" customFormat="1" x14ac:dyDescent="0.2">
      <c r="A142" s="33" t="s">
        <v>154</v>
      </c>
      <c r="B142" s="130" t="s">
        <v>155</v>
      </c>
      <c r="C142" s="130"/>
      <c r="D142" s="130"/>
      <c r="E142" s="130"/>
      <c r="F142" s="130"/>
      <c r="G142" s="130"/>
      <c r="H142" s="130"/>
      <c r="I142" s="130"/>
      <c r="J142" s="20">
        <f t="shared" si="30"/>
        <v>3</v>
      </c>
      <c r="K142" s="20">
        <f t="shared" si="31"/>
        <v>1</v>
      </c>
      <c r="L142" s="20">
        <f t="shared" si="32"/>
        <v>0</v>
      </c>
      <c r="M142" s="20">
        <f t="shared" si="33"/>
        <v>1</v>
      </c>
      <c r="N142" s="20">
        <f t="shared" si="34"/>
        <v>2</v>
      </c>
      <c r="O142" s="20">
        <f t="shared" si="35"/>
        <v>3</v>
      </c>
      <c r="P142" s="20">
        <f t="shared" si="36"/>
        <v>5</v>
      </c>
      <c r="Q142" s="29">
        <f t="shared" si="40"/>
        <v>0</v>
      </c>
      <c r="R142" s="29">
        <f t="shared" si="38"/>
        <v>0</v>
      </c>
      <c r="S142" s="29" t="str">
        <f t="shared" si="39"/>
        <v>VP</v>
      </c>
      <c r="T142" s="21" t="s">
        <v>98</v>
      </c>
    </row>
    <row r="143" spans="1:20" s="60" customFormat="1" x14ac:dyDescent="0.2">
      <c r="A143" s="33" t="s">
        <v>165</v>
      </c>
      <c r="B143" s="130" t="s">
        <v>156</v>
      </c>
      <c r="C143" s="130"/>
      <c r="D143" s="130"/>
      <c r="E143" s="130"/>
      <c r="F143" s="130"/>
      <c r="G143" s="130"/>
      <c r="H143" s="130"/>
      <c r="I143" s="130"/>
      <c r="J143" s="20">
        <f t="shared" si="30"/>
        <v>3</v>
      </c>
      <c r="K143" s="20">
        <f t="shared" si="31"/>
        <v>1</v>
      </c>
      <c r="L143" s="20">
        <f t="shared" si="32"/>
        <v>0</v>
      </c>
      <c r="M143" s="20">
        <f t="shared" si="33"/>
        <v>1</v>
      </c>
      <c r="N143" s="20">
        <f t="shared" si="34"/>
        <v>2</v>
      </c>
      <c r="O143" s="20">
        <f t="shared" si="35"/>
        <v>3</v>
      </c>
      <c r="P143" s="20">
        <f t="shared" si="36"/>
        <v>5</v>
      </c>
      <c r="Q143" s="29" t="str">
        <f t="shared" si="40"/>
        <v>E</v>
      </c>
      <c r="R143" s="29">
        <f t="shared" si="38"/>
        <v>0</v>
      </c>
      <c r="S143" s="29">
        <f t="shared" si="39"/>
        <v>0</v>
      </c>
      <c r="T143" s="21" t="s">
        <v>98</v>
      </c>
    </row>
    <row r="144" spans="1:20" s="61" customFormat="1" x14ac:dyDescent="0.2">
      <c r="A144" s="33" t="s">
        <v>162</v>
      </c>
      <c r="B144" s="130" t="s">
        <v>168</v>
      </c>
      <c r="C144" s="130"/>
      <c r="D144" s="130"/>
      <c r="E144" s="130"/>
      <c r="F144" s="130"/>
      <c r="G144" s="130"/>
      <c r="H144" s="130"/>
      <c r="I144" s="130"/>
      <c r="J144" s="20">
        <f t="shared" ref="J144:J147" si="41">IF(ISNA(INDEX($A$36:$T$101,MATCH($B144,$B$36:$B$101,0),10)),"",INDEX($A$36:$T$101,MATCH($B144,$B$36:$B$101,0),10))</f>
        <v>4</v>
      </c>
      <c r="K144" s="20">
        <f t="shared" ref="K144:K147" si="42">IF(ISNA(INDEX($A$36:$T$101,MATCH($B144,$B$36:$B$101,0),11)),"",INDEX($A$36:$T$101,MATCH($B144,$B$36:$B$101,0),11))</f>
        <v>1</v>
      </c>
      <c r="L144" s="20">
        <f t="shared" ref="L144:L147" si="43">IF(ISNA(INDEX($A$36:$T$101,MATCH($B144,$B$36:$B$101,0),12)),"",INDEX($A$36:$T$101,MATCH($B144,$B$36:$B$101,0),12))</f>
        <v>0</v>
      </c>
      <c r="M144" s="20">
        <f t="shared" ref="M144:M147" si="44">IF(ISNA(INDEX($A$36:$T$101,MATCH($B144,$B$36:$B$101,0),13)),"",INDEX($A$36:$T$101,MATCH($B144,$B$36:$B$101,0),13))</f>
        <v>1</v>
      </c>
      <c r="N144" s="20">
        <f t="shared" ref="N144:N147" si="45">IF(ISNA(INDEX($A$36:$T$101,MATCH($B144,$B$36:$B$101,0),14)),"",INDEX($A$36:$T$101,MATCH($B144,$B$36:$B$101,0),14))</f>
        <v>2</v>
      </c>
      <c r="O144" s="20">
        <f t="shared" ref="O144:O147" si="46">IF(ISNA(INDEX($A$36:$T$101,MATCH($B144,$B$36:$B$101,0),15)),"",INDEX($A$36:$T$101,MATCH($B144,$B$36:$B$101,0),15))</f>
        <v>5</v>
      </c>
      <c r="P144" s="20">
        <f t="shared" ref="P144:P147" si="47">IF(ISNA(INDEX($A$36:$T$101,MATCH($B144,$B$36:$B$101,0),16)),"",INDEX($A$36:$T$101,MATCH($B144,$B$36:$B$101,0),16))</f>
        <v>7</v>
      </c>
      <c r="Q144" s="29" t="str">
        <f t="shared" si="40"/>
        <v>E</v>
      </c>
      <c r="R144" s="29"/>
      <c r="S144" s="29">
        <f t="shared" ref="S144:S148" si="48">IF(ISNA(INDEX($A$36:$T$101,MATCH($B144,$B$36:$B$101,0),19)),"",INDEX($A$36:$T$101,MATCH($B144,$B$36:$B$101,0),19))</f>
        <v>0</v>
      </c>
      <c r="T144" s="21" t="s">
        <v>98</v>
      </c>
    </row>
    <row r="145" spans="1:24" s="61" customFormat="1" x14ac:dyDescent="0.2">
      <c r="A145" s="33" t="s">
        <v>176</v>
      </c>
      <c r="B145" s="130" t="s">
        <v>169</v>
      </c>
      <c r="C145" s="130"/>
      <c r="D145" s="130"/>
      <c r="E145" s="130"/>
      <c r="F145" s="130"/>
      <c r="G145" s="130"/>
      <c r="H145" s="130"/>
      <c r="I145" s="130"/>
      <c r="J145" s="20">
        <f t="shared" si="41"/>
        <v>4</v>
      </c>
      <c r="K145" s="20">
        <f t="shared" si="42"/>
        <v>1</v>
      </c>
      <c r="L145" s="20">
        <f t="shared" si="43"/>
        <v>0</v>
      </c>
      <c r="M145" s="20">
        <f t="shared" si="44"/>
        <v>1</v>
      </c>
      <c r="N145" s="20">
        <f t="shared" si="45"/>
        <v>2</v>
      </c>
      <c r="O145" s="20">
        <f t="shared" si="46"/>
        <v>5</v>
      </c>
      <c r="P145" s="20">
        <f t="shared" si="47"/>
        <v>7</v>
      </c>
      <c r="Q145" s="29" t="str">
        <f t="shared" si="40"/>
        <v>E</v>
      </c>
      <c r="R145" s="29"/>
      <c r="S145" s="29">
        <f t="shared" si="48"/>
        <v>0</v>
      </c>
      <c r="T145" s="21" t="s">
        <v>98</v>
      </c>
    </row>
    <row r="146" spans="1:24" s="61" customFormat="1" x14ac:dyDescent="0.2">
      <c r="A146" s="33" t="s">
        <v>177</v>
      </c>
      <c r="B146" s="130" t="s">
        <v>182</v>
      </c>
      <c r="C146" s="130"/>
      <c r="D146" s="130"/>
      <c r="E146" s="130"/>
      <c r="F146" s="130"/>
      <c r="G146" s="130"/>
      <c r="H146" s="130"/>
      <c r="I146" s="130"/>
      <c r="J146" s="20">
        <f t="shared" si="41"/>
        <v>4</v>
      </c>
      <c r="K146" s="20">
        <f t="shared" si="42"/>
        <v>1</v>
      </c>
      <c r="L146" s="20">
        <f t="shared" si="43"/>
        <v>0</v>
      </c>
      <c r="M146" s="20">
        <f t="shared" si="44"/>
        <v>1</v>
      </c>
      <c r="N146" s="20">
        <f t="shared" si="45"/>
        <v>2</v>
      </c>
      <c r="O146" s="20">
        <f t="shared" si="46"/>
        <v>5</v>
      </c>
      <c r="P146" s="20">
        <f t="shared" si="47"/>
        <v>7</v>
      </c>
      <c r="Q146" s="29" t="str">
        <f t="shared" si="40"/>
        <v>E</v>
      </c>
      <c r="R146" s="29"/>
      <c r="S146" s="29">
        <f t="shared" si="48"/>
        <v>0</v>
      </c>
      <c r="T146" s="21" t="s">
        <v>98</v>
      </c>
    </row>
    <row r="147" spans="1:24" s="61" customFormat="1" x14ac:dyDescent="0.2">
      <c r="A147" s="33" t="s">
        <v>178</v>
      </c>
      <c r="B147" s="130" t="s">
        <v>159</v>
      </c>
      <c r="C147" s="130"/>
      <c r="D147" s="130"/>
      <c r="E147" s="130"/>
      <c r="F147" s="130"/>
      <c r="G147" s="130"/>
      <c r="H147" s="130"/>
      <c r="I147" s="130"/>
      <c r="J147" s="20">
        <f t="shared" si="41"/>
        <v>3</v>
      </c>
      <c r="K147" s="20">
        <f t="shared" si="42"/>
        <v>1</v>
      </c>
      <c r="L147" s="20">
        <f t="shared" si="43"/>
        <v>1</v>
      </c>
      <c r="M147" s="20">
        <f t="shared" si="44"/>
        <v>0</v>
      </c>
      <c r="N147" s="20">
        <f t="shared" si="45"/>
        <v>2</v>
      </c>
      <c r="O147" s="20">
        <f t="shared" si="46"/>
        <v>3</v>
      </c>
      <c r="P147" s="20">
        <f t="shared" si="47"/>
        <v>5</v>
      </c>
      <c r="Q147" s="29">
        <f t="shared" si="40"/>
        <v>0</v>
      </c>
      <c r="R147" s="29"/>
      <c r="S147" s="29">
        <f t="shared" si="48"/>
        <v>0</v>
      </c>
      <c r="T147" s="21" t="s">
        <v>98</v>
      </c>
    </row>
    <row r="148" spans="1:24" x14ac:dyDescent="0.2">
      <c r="A148" s="33" t="s">
        <v>162</v>
      </c>
      <c r="B148" s="130" t="s">
        <v>170</v>
      </c>
      <c r="C148" s="130"/>
      <c r="D148" s="130"/>
      <c r="E148" s="130"/>
      <c r="F148" s="130"/>
      <c r="G148" s="130"/>
      <c r="H148" s="130"/>
      <c r="I148" s="130"/>
      <c r="J148" s="20">
        <f>IF(ISNA(INDEX($A$36:$T$101,MATCH($B148,$B$36:$B$101,0),10)),"",INDEX($A$36:$T$101,MATCH($B148,$B$36:$B$101,0),10))</f>
        <v>3</v>
      </c>
      <c r="K148" s="20">
        <f>IF(ISNA(INDEX($A$36:$T$101,MATCH($B148,$B$36:$B$101,0),11)),"",INDEX($A$36:$T$101,MATCH($B148,$B$36:$B$101,0),11))</f>
        <v>1</v>
      </c>
      <c r="L148" s="20">
        <f>IF(ISNA(INDEX($A$36:$T$101,MATCH($B148,$B$36:$B$101,0),12)),"",INDEX($A$36:$T$101,MATCH($B148,$B$36:$B$101,0),12))</f>
        <v>0</v>
      </c>
      <c r="M148" s="20">
        <f>IF(ISNA(INDEX($A$36:$T$101,MATCH($B148,$B$36:$B$101,0),13)),"",INDEX($A$36:$T$101,MATCH($B148,$B$36:$B$101,0),13))</f>
        <v>1</v>
      </c>
      <c r="N148" s="20">
        <f>IF(ISNA(INDEX($A$36:$T$101,MATCH($B148,$B$36:$B$101,0),14)),"",INDEX($A$36:$T$101,MATCH($B148,$B$36:$B$101,0),14))</f>
        <v>2</v>
      </c>
      <c r="O148" s="20">
        <f>IF(ISNA(INDEX($A$36:$T$101,MATCH($B148,$B$36:$B$101,0),15)),"",INDEX($A$36:$T$101,MATCH($B148,$B$36:$B$101,0),15))</f>
        <v>3</v>
      </c>
      <c r="P148" s="20">
        <f>IF(ISNA(INDEX($A$36:$T$101,MATCH($B148,$B$36:$B$101,0),16)),"",INDEX($A$36:$T$101,MATCH($B148,$B$36:$B$101,0),16))</f>
        <v>5</v>
      </c>
      <c r="Q148" s="29">
        <f>IF(ISNA(INDEX($A$36:$T$101,MATCH($B148,$B$36:$B$101,0),17)),"",INDEX($A$36:$T$101,MATCH($B148,$B$36:$B$101,0),17))</f>
        <v>0</v>
      </c>
      <c r="R148" s="29">
        <f>IF(ISNA(INDEX($A$36:$T$101,MATCH($B148,$B$36:$B$101,0),18)),"",INDEX($A$36:$T$101,MATCH($B148,$B$36:$B$101,0),18))</f>
        <v>0</v>
      </c>
      <c r="S148" s="29" t="str">
        <f t="shared" si="48"/>
        <v>VP</v>
      </c>
      <c r="T148" s="21" t="s">
        <v>98</v>
      </c>
    </row>
    <row r="149" spans="1:24" ht="30.75" customHeight="1" x14ac:dyDescent="0.2">
      <c r="A149" s="127" t="s">
        <v>100</v>
      </c>
      <c r="B149" s="128"/>
      <c r="C149" s="128"/>
      <c r="D149" s="128"/>
      <c r="E149" s="128"/>
      <c r="F149" s="128"/>
      <c r="G149" s="128"/>
      <c r="H149" s="128"/>
      <c r="I149" s="129"/>
      <c r="J149" s="38">
        <f t="shared" ref="J149:P149" si="49">SUM(J127:J148)</f>
        <v>86</v>
      </c>
      <c r="K149" s="38">
        <f t="shared" si="49"/>
        <v>20</v>
      </c>
      <c r="L149" s="38">
        <f t="shared" si="49"/>
        <v>3</v>
      </c>
      <c r="M149" s="38">
        <f t="shared" si="49"/>
        <v>31</v>
      </c>
      <c r="N149" s="38">
        <f t="shared" si="49"/>
        <v>54</v>
      </c>
      <c r="O149" s="38">
        <f t="shared" si="49"/>
        <v>96</v>
      </c>
      <c r="P149" s="38">
        <f t="shared" si="49"/>
        <v>150</v>
      </c>
      <c r="Q149" s="39">
        <f>COUNTIF(Q127:Q148,"E")</f>
        <v>12</v>
      </c>
      <c r="R149" s="39">
        <f>COUNTIF(R127:R148,"C")</f>
        <v>1</v>
      </c>
      <c r="S149" s="39">
        <f>COUNTIF(S127:S148,"VP")</f>
        <v>8</v>
      </c>
      <c r="T149" s="40">
        <v>22</v>
      </c>
    </row>
    <row r="150" spans="1:24" ht="15.75" customHeight="1" x14ac:dyDescent="0.2">
      <c r="A150" s="100" t="s">
        <v>48</v>
      </c>
      <c r="B150" s="101"/>
      <c r="C150" s="101"/>
      <c r="D150" s="101"/>
      <c r="E150" s="101"/>
      <c r="F150" s="101"/>
      <c r="G150" s="101"/>
      <c r="H150" s="101"/>
      <c r="I150" s="101"/>
      <c r="J150" s="102"/>
      <c r="K150" s="38">
        <f t="shared" ref="K150:P150" si="50">K149*14</f>
        <v>280</v>
      </c>
      <c r="L150" s="38">
        <f t="shared" si="50"/>
        <v>42</v>
      </c>
      <c r="M150" s="38">
        <f t="shared" si="50"/>
        <v>434</v>
      </c>
      <c r="N150" s="38">
        <f t="shared" si="50"/>
        <v>756</v>
      </c>
      <c r="O150" s="38">
        <f t="shared" si="50"/>
        <v>1344</v>
      </c>
      <c r="P150" s="38">
        <f t="shared" si="50"/>
        <v>2100</v>
      </c>
      <c r="Q150" s="106"/>
      <c r="R150" s="107"/>
      <c r="S150" s="107"/>
      <c r="T150" s="108"/>
    </row>
    <row r="151" spans="1:24" ht="17.25" customHeight="1" x14ac:dyDescent="0.2">
      <c r="A151" s="103"/>
      <c r="B151" s="104"/>
      <c r="C151" s="104"/>
      <c r="D151" s="104"/>
      <c r="E151" s="104"/>
      <c r="F151" s="104"/>
      <c r="G151" s="104"/>
      <c r="H151" s="104"/>
      <c r="I151" s="104"/>
      <c r="J151" s="105"/>
      <c r="K151" s="112">
        <f>SUM(K150:M150)</f>
        <v>756</v>
      </c>
      <c r="L151" s="113"/>
      <c r="M151" s="114"/>
      <c r="N151" s="115">
        <f>SUM(N150:O150)</f>
        <v>2100</v>
      </c>
      <c r="O151" s="116"/>
      <c r="P151" s="117"/>
      <c r="Q151" s="109"/>
      <c r="R151" s="110"/>
      <c r="S151" s="110"/>
      <c r="T151" s="111"/>
    </row>
    <row r="152" spans="1:24" ht="8.25" customHeight="1" x14ac:dyDescent="0.2"/>
    <row r="153" spans="1:24" x14ac:dyDescent="0.2">
      <c r="B153" s="2"/>
      <c r="C153" s="2"/>
      <c r="D153" s="2"/>
      <c r="E153" s="2"/>
      <c r="F153" s="2"/>
      <c r="G153" s="2"/>
      <c r="M153" s="8"/>
      <c r="N153" s="8"/>
      <c r="O153" s="8"/>
      <c r="P153" s="8"/>
      <c r="Q153" s="8"/>
      <c r="R153" s="8"/>
      <c r="S153" s="8"/>
    </row>
    <row r="154" spans="1:24" x14ac:dyDescent="0.2">
      <c r="B154" s="8"/>
      <c r="C154" s="8"/>
      <c r="D154" s="8"/>
      <c r="E154" s="8"/>
      <c r="F154" s="8"/>
      <c r="G154" s="8"/>
      <c r="H154" s="17"/>
      <c r="I154" s="17"/>
      <c r="J154" s="17"/>
      <c r="M154" s="8"/>
      <c r="N154" s="8"/>
      <c r="O154" s="8"/>
      <c r="P154" s="8"/>
      <c r="Q154" s="8"/>
      <c r="R154" s="8"/>
      <c r="S154" s="8"/>
    </row>
    <row r="156" spans="1:24" x14ac:dyDescent="0.2">
      <c r="A156" s="122" t="s">
        <v>58</v>
      </c>
      <c r="B156" s="122"/>
    </row>
    <row r="157" spans="1:24" x14ac:dyDescent="0.2">
      <c r="A157" s="123" t="s">
        <v>27</v>
      </c>
      <c r="B157" s="118" t="s">
        <v>50</v>
      </c>
      <c r="C157" s="125"/>
      <c r="D157" s="125"/>
      <c r="E157" s="125"/>
      <c r="F157" s="125"/>
      <c r="G157" s="119"/>
      <c r="H157" s="118" t="s">
        <v>53</v>
      </c>
      <c r="I157" s="119"/>
      <c r="J157" s="75" t="s">
        <v>54</v>
      </c>
      <c r="K157" s="76"/>
      <c r="L157" s="76"/>
      <c r="M157" s="76"/>
      <c r="N157" s="76"/>
      <c r="O157" s="77"/>
      <c r="P157" s="118" t="s">
        <v>47</v>
      </c>
      <c r="Q157" s="119"/>
      <c r="R157" s="75" t="s">
        <v>55</v>
      </c>
      <c r="S157" s="76"/>
      <c r="T157" s="77"/>
    </row>
    <row r="158" spans="1:24" x14ac:dyDescent="0.2">
      <c r="A158" s="124"/>
      <c r="B158" s="120"/>
      <c r="C158" s="126"/>
      <c r="D158" s="126"/>
      <c r="E158" s="126"/>
      <c r="F158" s="126"/>
      <c r="G158" s="121"/>
      <c r="H158" s="120"/>
      <c r="I158" s="121"/>
      <c r="J158" s="75" t="s">
        <v>34</v>
      </c>
      <c r="K158" s="77"/>
      <c r="L158" s="75" t="s">
        <v>7</v>
      </c>
      <c r="M158" s="77"/>
      <c r="N158" s="75" t="s">
        <v>31</v>
      </c>
      <c r="O158" s="77"/>
      <c r="P158" s="120"/>
      <c r="Q158" s="121"/>
      <c r="R158" s="37" t="s">
        <v>56</v>
      </c>
      <c r="S158" s="75" t="s">
        <v>57</v>
      </c>
      <c r="T158" s="77"/>
    </row>
    <row r="159" spans="1:24" x14ac:dyDescent="0.2">
      <c r="A159" s="37">
        <v>1</v>
      </c>
      <c r="B159" s="75" t="s">
        <v>51</v>
      </c>
      <c r="C159" s="76"/>
      <c r="D159" s="76"/>
      <c r="E159" s="76"/>
      <c r="F159" s="76"/>
      <c r="G159" s="77"/>
      <c r="H159" s="85">
        <f>J159</f>
        <v>952</v>
      </c>
      <c r="I159" s="85"/>
      <c r="J159" s="86">
        <f>SUM(N46,N58,N73,N87)*14-J160</f>
        <v>952</v>
      </c>
      <c r="K159" s="87"/>
      <c r="L159" s="86">
        <f>SUM(O46,O58,O73,O87)*14-L160</f>
        <v>1820</v>
      </c>
      <c r="M159" s="87"/>
      <c r="N159" s="88">
        <f>SUM(P46,P58,P73,P87)*14-N160</f>
        <v>2772</v>
      </c>
      <c r="O159" s="89"/>
      <c r="P159" s="90">
        <f>H159/H161</f>
        <v>0.94444444444444442</v>
      </c>
      <c r="Q159" s="91"/>
      <c r="R159" s="56">
        <f>SUM(J46,J58)-R160</f>
        <v>60</v>
      </c>
      <c r="S159" s="92">
        <f>SUM(J73,J87)-S160</f>
        <v>54</v>
      </c>
      <c r="T159" s="93"/>
    </row>
    <row r="160" spans="1:24" x14ac:dyDescent="0.2">
      <c r="A160" s="37">
        <v>2</v>
      </c>
      <c r="B160" s="75" t="s">
        <v>52</v>
      </c>
      <c r="C160" s="76"/>
      <c r="D160" s="76"/>
      <c r="E160" s="76"/>
      <c r="F160" s="76"/>
      <c r="G160" s="77"/>
      <c r="H160" s="94">
        <f>J160</f>
        <v>56</v>
      </c>
      <c r="I160" s="85"/>
      <c r="J160" s="95">
        <f>N98</f>
        <v>56</v>
      </c>
      <c r="K160" s="96"/>
      <c r="L160" s="95">
        <f>O98</f>
        <v>84</v>
      </c>
      <c r="M160" s="96"/>
      <c r="N160" s="97">
        <f>P98</f>
        <v>140</v>
      </c>
      <c r="O160" s="89"/>
      <c r="P160" s="90">
        <f>H160/H161</f>
        <v>5.5555555555555552E-2</v>
      </c>
      <c r="Q160" s="91"/>
      <c r="R160" s="18">
        <v>0</v>
      </c>
      <c r="S160" s="98">
        <v>6</v>
      </c>
      <c r="T160" s="99"/>
      <c r="U160" s="64" t="str">
        <f>IF(N160=P98,"Corect","Nu corespunde cu tabelul de opționale")</f>
        <v>Corect</v>
      </c>
      <c r="V160" s="65"/>
      <c r="W160" s="65"/>
      <c r="X160" s="65"/>
    </row>
    <row r="161" spans="1:21" x14ac:dyDescent="0.2">
      <c r="A161" s="75" t="s">
        <v>25</v>
      </c>
      <c r="B161" s="76"/>
      <c r="C161" s="76"/>
      <c r="D161" s="76"/>
      <c r="E161" s="76"/>
      <c r="F161" s="76"/>
      <c r="G161" s="77"/>
      <c r="H161" s="78">
        <f>J161</f>
        <v>1008</v>
      </c>
      <c r="I161" s="78"/>
      <c r="J161" s="78">
        <f>SUM(J159:K160)</f>
        <v>1008</v>
      </c>
      <c r="K161" s="78"/>
      <c r="L161" s="79">
        <f>SUM(L159:M160)</f>
        <v>1904</v>
      </c>
      <c r="M161" s="80"/>
      <c r="N161" s="79">
        <f>SUM(N159:O160)</f>
        <v>2912</v>
      </c>
      <c r="O161" s="80"/>
      <c r="P161" s="81">
        <f>SUM(P159:Q160)</f>
        <v>1</v>
      </c>
      <c r="Q161" s="82"/>
      <c r="R161" s="57">
        <f>SUM(R159:R160)</f>
        <v>60</v>
      </c>
      <c r="S161" s="83">
        <f>SUM(S159:T160)</f>
        <v>60</v>
      </c>
      <c r="T161" s="84"/>
    </row>
    <row r="162" spans="1:21" s="55" customFormat="1" x14ac:dyDescent="0.2">
      <c r="U162" s="53"/>
    </row>
  </sheetData>
  <sheetProtection formatCells="0" formatRows="0" insertRows="0"/>
  <mergeCells count="241">
    <mergeCell ref="B113:I113"/>
    <mergeCell ref="B114:I114"/>
    <mergeCell ref="B115:I115"/>
    <mergeCell ref="B144:I144"/>
    <mergeCell ref="B145:I145"/>
    <mergeCell ref="B146:I146"/>
    <mergeCell ref="B147:I147"/>
    <mergeCell ref="B108:I108"/>
    <mergeCell ref="B109:I109"/>
    <mergeCell ref="B110:I110"/>
    <mergeCell ref="T105:T106"/>
    <mergeCell ref="B111:I111"/>
    <mergeCell ref="B116:I116"/>
    <mergeCell ref="U11:Z14"/>
    <mergeCell ref="U22:AA25"/>
    <mergeCell ref="A124:T124"/>
    <mergeCell ref="B127:I127"/>
    <mergeCell ref="K105:M105"/>
    <mergeCell ref="N105:P105"/>
    <mergeCell ref="Q62:S62"/>
    <mergeCell ref="T62:T63"/>
    <mergeCell ref="B78:I78"/>
    <mergeCell ref="B79:I79"/>
    <mergeCell ref="B84:I84"/>
    <mergeCell ref="B85:I85"/>
    <mergeCell ref="B86:I86"/>
    <mergeCell ref="B80:I80"/>
    <mergeCell ref="B81:I81"/>
    <mergeCell ref="B82:I82"/>
    <mergeCell ref="B83:I83"/>
    <mergeCell ref="B62:I63"/>
    <mergeCell ref="B64:I64"/>
    <mergeCell ref="B69:I69"/>
    <mergeCell ref="B112:I112"/>
    <mergeCell ref="A49:A50"/>
    <mergeCell ref="B58:I58"/>
    <mergeCell ref="B53:I53"/>
    <mergeCell ref="B54:I54"/>
    <mergeCell ref="B51:I51"/>
    <mergeCell ref="B52:I52"/>
    <mergeCell ref="B56:I56"/>
    <mergeCell ref="B57:I57"/>
    <mergeCell ref="A61:T61"/>
    <mergeCell ref="N62:P62"/>
    <mergeCell ref="B87:I87"/>
    <mergeCell ref="B96:I96"/>
    <mergeCell ref="B65:I65"/>
    <mergeCell ref="J62:J63"/>
    <mergeCell ref="K62:M62"/>
    <mergeCell ref="A75:T75"/>
    <mergeCell ref="J76:J77"/>
    <mergeCell ref="K76:M76"/>
    <mergeCell ref="N76:P76"/>
    <mergeCell ref="Q76:S76"/>
    <mergeCell ref="A76:A77"/>
    <mergeCell ref="B49:I50"/>
    <mergeCell ref="B44:I44"/>
    <mergeCell ref="B55:I55"/>
    <mergeCell ref="Q49:S49"/>
    <mergeCell ref="B41:I41"/>
    <mergeCell ref="B39:I39"/>
    <mergeCell ref="B40:I40"/>
    <mergeCell ref="B46:I46"/>
    <mergeCell ref="A105:A106"/>
    <mergeCell ref="B105:I106"/>
    <mergeCell ref="A62:A63"/>
    <mergeCell ref="A90:T90"/>
    <mergeCell ref="Q105:S105"/>
    <mergeCell ref="A104:T104"/>
    <mergeCell ref="A103:T103"/>
    <mergeCell ref="B72:I72"/>
    <mergeCell ref="T76:T77"/>
    <mergeCell ref="B70:I70"/>
    <mergeCell ref="B71:I71"/>
    <mergeCell ref="B73:I73"/>
    <mergeCell ref="B76:I77"/>
    <mergeCell ref="B66:I66"/>
    <mergeCell ref="B67:I67"/>
    <mergeCell ref="B68:I68"/>
    <mergeCell ref="R3:T3"/>
    <mergeCell ref="R4:T4"/>
    <mergeCell ref="R5:T5"/>
    <mergeCell ref="B37:I38"/>
    <mergeCell ref="R6:T6"/>
    <mergeCell ref="M8:T11"/>
    <mergeCell ref="A15:K15"/>
    <mergeCell ref="J37:J38"/>
    <mergeCell ref="B43:I43"/>
    <mergeCell ref="A2:K2"/>
    <mergeCell ref="A6:K6"/>
    <mergeCell ref="O5:Q5"/>
    <mergeCell ref="O6:Q6"/>
    <mergeCell ref="O3:Q3"/>
    <mergeCell ref="O4:Q4"/>
    <mergeCell ref="M4:N4"/>
    <mergeCell ref="A10:K10"/>
    <mergeCell ref="M6:N6"/>
    <mergeCell ref="A7:K7"/>
    <mergeCell ref="A8:K8"/>
    <mergeCell ref="A9:K9"/>
    <mergeCell ref="T37:T38"/>
    <mergeCell ref="N37:P37"/>
    <mergeCell ref="K37:M37"/>
    <mergeCell ref="Q37:S37"/>
    <mergeCell ref="B42:I42"/>
    <mergeCell ref="A11:K11"/>
    <mergeCell ref="A12:K12"/>
    <mergeCell ref="M15:T15"/>
    <mergeCell ref="A37:A38"/>
    <mergeCell ref="M25:T30"/>
    <mergeCell ref="A20:K23"/>
    <mergeCell ref="M21:T23"/>
    <mergeCell ref="I26:K26"/>
    <mergeCell ref="B26:C26"/>
    <mergeCell ref="H26:H27"/>
    <mergeCell ref="A25:G25"/>
    <mergeCell ref="G26:G27"/>
    <mergeCell ref="A13:K13"/>
    <mergeCell ref="A14:K14"/>
    <mergeCell ref="A16:K16"/>
    <mergeCell ref="A1:K1"/>
    <mergeCell ref="A3:K3"/>
    <mergeCell ref="K49:M49"/>
    <mergeCell ref="M19:T19"/>
    <mergeCell ref="B45:I45"/>
    <mergeCell ref="M1:T1"/>
    <mergeCell ref="M14:T14"/>
    <mergeCell ref="A4:K5"/>
    <mergeCell ref="A34:T34"/>
    <mergeCell ref="A19:K19"/>
    <mergeCell ref="A17:K17"/>
    <mergeCell ref="M3:N3"/>
    <mergeCell ref="M5:N5"/>
    <mergeCell ref="D26:F26"/>
    <mergeCell ref="A18:K18"/>
    <mergeCell ref="N49:P49"/>
    <mergeCell ref="M17:T17"/>
    <mergeCell ref="M18:T18"/>
    <mergeCell ref="M13:T13"/>
    <mergeCell ref="M16:T16"/>
    <mergeCell ref="T49:T50"/>
    <mergeCell ref="A48:T48"/>
    <mergeCell ref="J49:J50"/>
    <mergeCell ref="A36:T36"/>
    <mergeCell ref="T125:T126"/>
    <mergeCell ref="N125:P125"/>
    <mergeCell ref="Q118:T119"/>
    <mergeCell ref="N119:P119"/>
    <mergeCell ref="K119:M119"/>
    <mergeCell ref="A117:I117"/>
    <mergeCell ref="A118:J119"/>
    <mergeCell ref="Q91:S91"/>
    <mergeCell ref="K99:M99"/>
    <mergeCell ref="N99:P99"/>
    <mergeCell ref="Q98:T99"/>
    <mergeCell ref="A97:I97"/>
    <mergeCell ref="A98:J99"/>
    <mergeCell ref="T91:T92"/>
    <mergeCell ref="B91:I92"/>
    <mergeCell ref="A93:T93"/>
    <mergeCell ref="A95:T95"/>
    <mergeCell ref="B94:I94"/>
    <mergeCell ref="J91:J92"/>
    <mergeCell ref="K91:M91"/>
    <mergeCell ref="N91:P91"/>
    <mergeCell ref="A91:A92"/>
    <mergeCell ref="J105:J106"/>
    <mergeCell ref="B107:I107"/>
    <mergeCell ref="A149:I149"/>
    <mergeCell ref="Q125:S125"/>
    <mergeCell ref="B136:I136"/>
    <mergeCell ref="B137:I137"/>
    <mergeCell ref="B138:I138"/>
    <mergeCell ref="B139:I139"/>
    <mergeCell ref="B128:I128"/>
    <mergeCell ref="B130:I130"/>
    <mergeCell ref="B131:I131"/>
    <mergeCell ref="B132:I132"/>
    <mergeCell ref="B133:I133"/>
    <mergeCell ref="B134:I134"/>
    <mergeCell ref="B148:I148"/>
    <mergeCell ref="B129:I129"/>
    <mergeCell ref="B135:I135"/>
    <mergeCell ref="A125:A126"/>
    <mergeCell ref="B125:I126"/>
    <mergeCell ref="J125:J126"/>
    <mergeCell ref="K125:M125"/>
    <mergeCell ref="B140:I140"/>
    <mergeCell ref="B141:I141"/>
    <mergeCell ref="B142:I142"/>
    <mergeCell ref="B143:I143"/>
    <mergeCell ref="A150:J151"/>
    <mergeCell ref="Q150:T151"/>
    <mergeCell ref="K151:M151"/>
    <mergeCell ref="N151:P151"/>
    <mergeCell ref="P157:Q158"/>
    <mergeCell ref="R157:T157"/>
    <mergeCell ref="J158:K158"/>
    <mergeCell ref="L158:M158"/>
    <mergeCell ref="N158:O158"/>
    <mergeCell ref="S158:T158"/>
    <mergeCell ref="A156:B156"/>
    <mergeCell ref="A157:A158"/>
    <mergeCell ref="B157:G158"/>
    <mergeCell ref="H157:I158"/>
    <mergeCell ref="J157:O157"/>
    <mergeCell ref="A161:G161"/>
    <mergeCell ref="H161:I161"/>
    <mergeCell ref="J161:K161"/>
    <mergeCell ref="L161:M161"/>
    <mergeCell ref="N161:O161"/>
    <mergeCell ref="P161:Q161"/>
    <mergeCell ref="S161:T161"/>
    <mergeCell ref="B159:G159"/>
    <mergeCell ref="H159:I159"/>
    <mergeCell ref="J159:K159"/>
    <mergeCell ref="L159:M159"/>
    <mergeCell ref="N159:O159"/>
    <mergeCell ref="P159:Q159"/>
    <mergeCell ref="S159:T159"/>
    <mergeCell ref="B160:G160"/>
    <mergeCell ref="H160:I160"/>
    <mergeCell ref="J160:K160"/>
    <mergeCell ref="L160:M160"/>
    <mergeCell ref="N160:O160"/>
    <mergeCell ref="P160:Q160"/>
    <mergeCell ref="S160:T160"/>
    <mergeCell ref="U87:W87"/>
    <mergeCell ref="U160:X160"/>
    <mergeCell ref="U3:X3"/>
    <mergeCell ref="U4:X4"/>
    <mergeCell ref="U5:X5"/>
    <mergeCell ref="U6:X6"/>
    <mergeCell ref="U28:V28"/>
    <mergeCell ref="U29:V29"/>
    <mergeCell ref="U46:W46"/>
    <mergeCell ref="U58:W58"/>
    <mergeCell ref="U73:W73"/>
    <mergeCell ref="U17:Z19"/>
    <mergeCell ref="U94:Y94"/>
    <mergeCell ref="U95:Y96"/>
  </mergeCells>
  <phoneticPr fontId="6" type="noConversion"/>
  <conditionalFormatting sqref="U3:U6 U28:U29 U160">
    <cfRule type="cellIs" dxfId="23" priority="47" operator="equal">
      <formula>"E bine"</formula>
    </cfRule>
  </conditionalFormatting>
  <conditionalFormatting sqref="U3:U6 U28:U29 U160">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3:V6 U28:V29 U160:V160">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28:V29 U160:X160">
    <cfRule type="cellIs" dxfId="11" priority="24" operator="equal">
      <formula>"Corect"</formula>
    </cfRule>
  </conditionalFormatting>
  <conditionalFormatting sqref="U28:V28">
    <cfRule type="cellIs" dxfId="10" priority="23" operator="equal">
      <formula>"Correct"</formula>
    </cfRule>
  </conditionalFormatting>
  <conditionalFormatting sqref="U46:W46 U58:W58 U73:W73 U87:W87">
    <cfRule type="cellIs" dxfId="9" priority="20" operator="equal">
      <formula>"E trebuie să fie cel puțin egal cu C+VP"</formula>
    </cfRule>
    <cfRule type="cellIs" dxfId="8" priority="21" operator="equal">
      <formula>"Corect"</formula>
    </cfRule>
  </conditionalFormatting>
  <conditionalFormatting sqref="U160:V160">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5">
    <dataValidation type="list" allowBlank="1" showInputMessage="1" showErrorMessage="1" sqref="R78:R86 R64:R72 R96 R39:R45 R51:R57 R94">
      <formula1>$R$38</formula1>
    </dataValidation>
    <dataValidation type="list" allowBlank="1" showInputMessage="1" showErrorMessage="1" sqref="Q78:Q86 Q64:Q72 Q96 Q39:Q45 Q51:Q57 Q94">
      <formula1>$Q$38</formula1>
    </dataValidation>
    <dataValidation type="list" allowBlank="1" showInputMessage="1" showErrorMessage="1" sqref="S78:S86 S39:S45 S96 S51:S57 S64:S72 S94">
      <formula1>$S$38</formula1>
    </dataValidation>
    <dataValidation type="list" allowBlank="1" showInputMessage="1" showErrorMessage="1" sqref="T94 T39:T45 T96 T51:T57 T78:T86 T64:T72 T107:T116 T127:T148">
      <formula1>$O$35:$S$35</formula1>
    </dataValidation>
    <dataValidation type="list" allowBlank="1" showInputMessage="1" showErrorMessage="1" sqref="B107:I116 B127:I148">
      <formula1>$B$37:$B$101</formula1>
    </dataValidation>
  </dataValidations>
  <pageMargins left="0.7" right="0.7" top="0.75" bottom="0.75" header="0.3" footer="0.3"/>
  <pageSetup paperSize="9" orientation="landscape" blackAndWhite="1" r:id="rId1"/>
  <headerFooter>
    <oddHeader>&amp;R&amp;P</oddHeader>
    <oddFooter>&amp;LRECTOR,
Acad. prof. univ. dr. Ioan Aurel Pop&amp;CDECAN,
Prof. dr. Corin Braga&amp;RDIRECTOR DE DEPARTAMENT,
Lect. dr. Renata Georgescu</oddFooter>
  </headerFooter>
  <ignoredErrors>
    <ignoredError sqref="Q46" formula="1"/>
    <ignoredError sqref="K9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Layout" zoomScaleNormal="100" workbookViewId="0">
      <selection activeCell="F43" sqref="F43"/>
    </sheetView>
  </sheetViews>
  <sheetFormatPr defaultRowHeight="15" x14ac:dyDescent="0.25"/>
  <sheetData>
    <row r="1" spans="1:20" x14ac:dyDescent="0.25">
      <c r="A1" s="1"/>
      <c r="B1" s="1"/>
      <c r="C1" s="1"/>
      <c r="D1" s="1"/>
      <c r="E1" s="1"/>
      <c r="F1" s="1"/>
      <c r="G1" s="1"/>
      <c r="H1" s="1"/>
      <c r="I1" s="1"/>
      <c r="J1" s="1"/>
      <c r="K1" s="1"/>
      <c r="L1" s="1"/>
      <c r="M1" s="1"/>
      <c r="N1" s="1"/>
      <c r="O1" s="1"/>
      <c r="P1" s="1"/>
      <c r="Q1" s="1"/>
      <c r="R1" s="1"/>
      <c r="S1" s="1"/>
      <c r="T1" s="1"/>
    </row>
    <row r="2" spans="1:20" x14ac:dyDescent="0.25">
      <c r="A2" s="174" t="s">
        <v>69</v>
      </c>
      <c r="B2" s="174"/>
      <c r="C2" s="174"/>
      <c r="D2" s="174"/>
      <c r="E2" s="174"/>
      <c r="F2" s="174"/>
      <c r="G2" s="174"/>
      <c r="H2" s="174"/>
      <c r="I2" s="174"/>
      <c r="J2" s="174"/>
      <c r="K2" s="174"/>
      <c r="L2" s="174"/>
      <c r="M2" s="174"/>
      <c r="N2" s="174"/>
      <c r="O2" s="174"/>
      <c r="P2" s="174"/>
      <c r="Q2" s="174"/>
      <c r="R2" s="174"/>
      <c r="S2" s="174"/>
      <c r="T2" s="174"/>
    </row>
    <row r="3" spans="1:20" x14ac:dyDescent="0.25">
      <c r="A3" s="43"/>
      <c r="B3" s="43"/>
      <c r="C3" s="43"/>
      <c r="D3" s="43"/>
      <c r="E3" s="43"/>
      <c r="F3" s="43"/>
      <c r="G3" s="43"/>
      <c r="H3" s="43"/>
      <c r="I3" s="43"/>
      <c r="J3" s="43"/>
      <c r="K3" s="43"/>
      <c r="L3" s="43"/>
      <c r="M3" s="43"/>
      <c r="N3" s="43"/>
      <c r="O3" s="43"/>
      <c r="P3" s="43"/>
      <c r="Q3" s="43"/>
      <c r="R3" s="43"/>
      <c r="S3" s="43"/>
      <c r="T3" s="43"/>
    </row>
    <row r="4" spans="1:20" x14ac:dyDescent="0.25">
      <c r="A4" s="201" t="s">
        <v>70</v>
      </c>
      <c r="B4" s="201"/>
      <c r="C4" s="201"/>
      <c r="D4" s="201"/>
      <c r="E4" s="201"/>
      <c r="F4" s="201"/>
      <c r="G4" s="201"/>
      <c r="H4" s="201"/>
      <c r="I4" s="201"/>
      <c r="J4" s="201"/>
      <c r="K4" s="201"/>
      <c r="L4" s="201"/>
      <c r="M4" s="201"/>
      <c r="N4" s="201"/>
      <c r="O4" s="201"/>
      <c r="P4" s="201"/>
      <c r="Q4" s="201"/>
      <c r="R4" s="201"/>
      <c r="S4" s="201"/>
      <c r="T4" s="201"/>
    </row>
    <row r="5" spans="1:20" x14ac:dyDescent="0.25">
      <c r="A5" s="172" t="s">
        <v>27</v>
      </c>
      <c r="B5" s="154" t="s">
        <v>26</v>
      </c>
      <c r="C5" s="155"/>
      <c r="D5" s="155"/>
      <c r="E5" s="155"/>
      <c r="F5" s="155"/>
      <c r="G5" s="155"/>
      <c r="H5" s="155"/>
      <c r="I5" s="156"/>
      <c r="J5" s="169" t="s">
        <v>40</v>
      </c>
      <c r="K5" s="132" t="s">
        <v>24</v>
      </c>
      <c r="L5" s="132"/>
      <c r="M5" s="132"/>
      <c r="N5" s="132" t="s">
        <v>41</v>
      </c>
      <c r="O5" s="171"/>
      <c r="P5" s="171"/>
      <c r="Q5" s="132" t="s">
        <v>23</v>
      </c>
      <c r="R5" s="132"/>
      <c r="S5" s="132"/>
      <c r="T5" s="132" t="s">
        <v>22</v>
      </c>
    </row>
    <row r="6" spans="1:20" x14ac:dyDescent="0.25">
      <c r="A6" s="173"/>
      <c r="B6" s="157"/>
      <c r="C6" s="158"/>
      <c r="D6" s="158"/>
      <c r="E6" s="158"/>
      <c r="F6" s="158"/>
      <c r="G6" s="158"/>
      <c r="H6" s="158"/>
      <c r="I6" s="159"/>
      <c r="J6" s="170"/>
      <c r="K6" s="44" t="s">
        <v>28</v>
      </c>
      <c r="L6" s="44" t="s">
        <v>29</v>
      </c>
      <c r="M6" s="44" t="s">
        <v>30</v>
      </c>
      <c r="N6" s="44" t="s">
        <v>34</v>
      </c>
      <c r="O6" s="44" t="s">
        <v>7</v>
      </c>
      <c r="P6" s="44" t="s">
        <v>31</v>
      </c>
      <c r="Q6" s="44" t="s">
        <v>32</v>
      </c>
      <c r="R6" s="44" t="s">
        <v>28</v>
      </c>
      <c r="S6" s="44" t="s">
        <v>33</v>
      </c>
      <c r="T6" s="132"/>
    </row>
    <row r="7" spans="1:20" x14ac:dyDescent="0.25">
      <c r="A7" s="227" t="s">
        <v>71</v>
      </c>
      <c r="B7" s="227"/>
      <c r="C7" s="227"/>
      <c r="D7" s="227"/>
      <c r="E7" s="227"/>
      <c r="F7" s="227"/>
      <c r="G7" s="227"/>
      <c r="H7" s="227"/>
      <c r="I7" s="227"/>
      <c r="J7" s="227"/>
      <c r="K7" s="227"/>
      <c r="L7" s="227"/>
      <c r="M7" s="227"/>
      <c r="N7" s="227"/>
      <c r="O7" s="227"/>
      <c r="P7" s="227"/>
      <c r="Q7" s="227"/>
      <c r="R7" s="227"/>
      <c r="S7" s="227"/>
      <c r="T7" s="227"/>
    </row>
    <row r="8" spans="1:20" x14ac:dyDescent="0.25">
      <c r="A8" s="45" t="s">
        <v>63</v>
      </c>
      <c r="B8" s="225" t="s">
        <v>72</v>
      </c>
      <c r="C8" s="225"/>
      <c r="D8" s="225"/>
      <c r="E8" s="225"/>
      <c r="F8" s="225"/>
      <c r="G8" s="225"/>
      <c r="H8" s="225"/>
      <c r="I8" s="225"/>
      <c r="J8" s="46">
        <v>5</v>
      </c>
      <c r="K8" s="46">
        <v>2</v>
      </c>
      <c r="L8" s="46">
        <v>1</v>
      </c>
      <c r="M8" s="46">
        <v>0</v>
      </c>
      <c r="N8" s="47">
        <f>K8+L8+M8</f>
        <v>3</v>
      </c>
      <c r="O8" s="47">
        <f>P8-N8</f>
        <v>6</v>
      </c>
      <c r="P8" s="47">
        <f>ROUND(PRODUCT(J8,25)/14,0)</f>
        <v>9</v>
      </c>
      <c r="Q8" s="46" t="s">
        <v>32</v>
      </c>
      <c r="R8" s="46"/>
      <c r="S8" s="48"/>
      <c r="T8" s="48" t="s">
        <v>37</v>
      </c>
    </row>
    <row r="9" spans="1:20" x14ac:dyDescent="0.25">
      <c r="A9" s="45" t="s">
        <v>64</v>
      </c>
      <c r="B9" s="225" t="s">
        <v>73</v>
      </c>
      <c r="C9" s="225"/>
      <c r="D9" s="225"/>
      <c r="E9" s="225"/>
      <c r="F9" s="225"/>
      <c r="G9" s="225"/>
      <c r="H9" s="225"/>
      <c r="I9" s="225"/>
      <c r="J9" s="46">
        <v>5</v>
      </c>
      <c r="K9" s="46">
        <v>2</v>
      </c>
      <c r="L9" s="46">
        <v>1</v>
      </c>
      <c r="M9" s="46">
        <v>0</v>
      </c>
      <c r="N9" s="47">
        <f>K9+L9+M9</f>
        <v>3</v>
      </c>
      <c r="O9" s="47">
        <f>P9-N9</f>
        <v>6</v>
      </c>
      <c r="P9" s="47">
        <f>ROUND(PRODUCT(J9,25)/14,0)</f>
        <v>9</v>
      </c>
      <c r="Q9" s="46" t="s">
        <v>32</v>
      </c>
      <c r="R9" s="46"/>
      <c r="S9" s="48"/>
      <c r="T9" s="48" t="s">
        <v>37</v>
      </c>
    </row>
    <row r="10" spans="1:20" x14ac:dyDescent="0.25">
      <c r="A10" s="228" t="s">
        <v>74</v>
      </c>
      <c r="B10" s="229"/>
      <c r="C10" s="229"/>
      <c r="D10" s="229"/>
      <c r="E10" s="229"/>
      <c r="F10" s="229"/>
      <c r="G10" s="229"/>
      <c r="H10" s="229"/>
      <c r="I10" s="229"/>
      <c r="J10" s="229"/>
      <c r="K10" s="229"/>
      <c r="L10" s="229"/>
      <c r="M10" s="229"/>
      <c r="N10" s="229"/>
      <c r="O10" s="229"/>
      <c r="P10" s="229"/>
      <c r="Q10" s="229"/>
      <c r="R10" s="229"/>
      <c r="S10" s="229"/>
      <c r="T10" s="230"/>
    </row>
    <row r="11" spans="1:20" x14ac:dyDescent="0.25">
      <c r="A11" s="45" t="s">
        <v>65</v>
      </c>
      <c r="B11" s="222" t="s">
        <v>75</v>
      </c>
      <c r="C11" s="223"/>
      <c r="D11" s="223"/>
      <c r="E11" s="223"/>
      <c r="F11" s="223"/>
      <c r="G11" s="223"/>
      <c r="H11" s="223"/>
      <c r="I11" s="224"/>
      <c r="J11" s="46">
        <v>5</v>
      </c>
      <c r="K11" s="46">
        <v>2</v>
      </c>
      <c r="L11" s="46">
        <v>1</v>
      </c>
      <c r="M11" s="46">
        <v>0</v>
      </c>
      <c r="N11" s="47">
        <f>K11+L11+M11</f>
        <v>3</v>
      </c>
      <c r="O11" s="47">
        <f>P11-N11</f>
        <v>6</v>
      </c>
      <c r="P11" s="47">
        <f>ROUND(PRODUCT(J11,25)/14,0)</f>
        <v>9</v>
      </c>
      <c r="Q11" s="46" t="s">
        <v>32</v>
      </c>
      <c r="R11" s="46"/>
      <c r="S11" s="48"/>
      <c r="T11" s="48" t="s">
        <v>76</v>
      </c>
    </row>
    <row r="12" spans="1:20" x14ac:dyDescent="0.25">
      <c r="A12" s="59" t="s">
        <v>66</v>
      </c>
      <c r="B12" s="222" t="s">
        <v>88</v>
      </c>
      <c r="C12" s="223"/>
      <c r="D12" s="223"/>
      <c r="E12" s="223"/>
      <c r="F12" s="223"/>
      <c r="G12" s="223"/>
      <c r="H12" s="223"/>
      <c r="I12" s="224"/>
      <c r="J12" s="46">
        <v>5</v>
      </c>
      <c r="K12" s="46">
        <v>1</v>
      </c>
      <c r="L12" s="46">
        <v>2</v>
      </c>
      <c r="M12" s="46">
        <v>0</v>
      </c>
      <c r="N12" s="47">
        <f>K12+L12+M12</f>
        <v>3</v>
      </c>
      <c r="O12" s="47">
        <f>P12-N12</f>
        <v>6</v>
      </c>
      <c r="P12" s="47">
        <f>ROUND(PRODUCT(J12,25)/14,0)</f>
        <v>9</v>
      </c>
      <c r="Q12" s="46" t="s">
        <v>32</v>
      </c>
      <c r="R12" s="46"/>
      <c r="S12" s="48"/>
      <c r="T12" s="48" t="s">
        <v>77</v>
      </c>
    </row>
    <row r="13" spans="1:20" x14ac:dyDescent="0.25">
      <c r="A13" s="228" t="s">
        <v>78</v>
      </c>
      <c r="B13" s="229"/>
      <c r="C13" s="229"/>
      <c r="D13" s="229"/>
      <c r="E13" s="229"/>
      <c r="F13" s="229"/>
      <c r="G13" s="229"/>
      <c r="H13" s="229"/>
      <c r="I13" s="229"/>
      <c r="J13" s="229"/>
      <c r="K13" s="229"/>
      <c r="L13" s="229"/>
      <c r="M13" s="229"/>
      <c r="N13" s="229"/>
      <c r="O13" s="229"/>
      <c r="P13" s="229"/>
      <c r="Q13" s="229"/>
      <c r="R13" s="229"/>
      <c r="S13" s="229"/>
      <c r="T13" s="230"/>
    </row>
    <row r="14" spans="1:20" x14ac:dyDescent="0.25">
      <c r="A14" s="59" t="s">
        <v>79</v>
      </c>
      <c r="B14" s="222" t="s">
        <v>80</v>
      </c>
      <c r="C14" s="223"/>
      <c r="D14" s="223"/>
      <c r="E14" s="223"/>
      <c r="F14" s="223"/>
      <c r="G14" s="223"/>
      <c r="H14" s="223"/>
      <c r="I14" s="224"/>
      <c r="J14" s="46">
        <v>5</v>
      </c>
      <c r="K14" s="46">
        <v>0</v>
      </c>
      <c r="L14" s="46">
        <v>0</v>
      </c>
      <c r="M14" s="46">
        <v>3</v>
      </c>
      <c r="N14" s="47">
        <f>K14+L14+M14</f>
        <v>3</v>
      </c>
      <c r="O14" s="47">
        <f>P14-N14</f>
        <v>6</v>
      </c>
      <c r="P14" s="47">
        <f>ROUND(PRODUCT(J14,25)/14,0)</f>
        <v>9</v>
      </c>
      <c r="Q14" s="46"/>
      <c r="R14" s="46" t="s">
        <v>28</v>
      </c>
      <c r="S14" s="48"/>
      <c r="T14" s="48" t="s">
        <v>76</v>
      </c>
    </row>
    <row r="15" spans="1:20" x14ac:dyDescent="0.25">
      <c r="A15" s="59" t="s">
        <v>81</v>
      </c>
      <c r="B15" s="222" t="s">
        <v>87</v>
      </c>
      <c r="C15" s="223"/>
      <c r="D15" s="223"/>
      <c r="E15" s="223"/>
      <c r="F15" s="223"/>
      <c r="G15" s="223"/>
      <c r="H15" s="223"/>
      <c r="I15" s="224"/>
      <c r="J15" s="46">
        <v>5</v>
      </c>
      <c r="K15" s="46">
        <v>1</v>
      </c>
      <c r="L15" s="46">
        <v>2</v>
      </c>
      <c r="M15" s="46">
        <v>0</v>
      </c>
      <c r="N15" s="47">
        <f>K15+L15+M15</f>
        <v>3</v>
      </c>
      <c r="O15" s="47">
        <f>P15-N15</f>
        <v>6</v>
      </c>
      <c r="P15" s="47">
        <f>ROUND(PRODUCT(J15,25)/14,0)</f>
        <v>9</v>
      </c>
      <c r="Q15" s="46" t="s">
        <v>32</v>
      </c>
      <c r="R15" s="46"/>
      <c r="S15" s="48"/>
      <c r="T15" s="48" t="s">
        <v>77</v>
      </c>
    </row>
    <row r="16" spans="1:20" x14ac:dyDescent="0.25">
      <c r="A16" s="163" t="s">
        <v>82</v>
      </c>
      <c r="B16" s="231"/>
      <c r="C16" s="231"/>
      <c r="D16" s="231"/>
      <c r="E16" s="231"/>
      <c r="F16" s="231"/>
      <c r="G16" s="231"/>
      <c r="H16" s="231"/>
      <c r="I16" s="231"/>
      <c r="J16" s="231"/>
      <c r="K16" s="231"/>
      <c r="L16" s="231"/>
      <c r="M16" s="231"/>
      <c r="N16" s="231"/>
      <c r="O16" s="231"/>
      <c r="P16" s="231"/>
      <c r="Q16" s="231"/>
      <c r="R16" s="231"/>
      <c r="S16" s="231"/>
      <c r="T16" s="232"/>
    </row>
    <row r="17" spans="1:20" x14ac:dyDescent="0.25">
      <c r="A17" s="45"/>
      <c r="B17" s="222" t="s">
        <v>67</v>
      </c>
      <c r="C17" s="223"/>
      <c r="D17" s="223"/>
      <c r="E17" s="223"/>
      <c r="F17" s="223"/>
      <c r="G17" s="223"/>
      <c r="H17" s="223"/>
      <c r="I17" s="224"/>
      <c r="J17" s="46">
        <v>5</v>
      </c>
      <c r="K17" s="46"/>
      <c r="L17" s="46"/>
      <c r="M17" s="46"/>
      <c r="N17" s="47"/>
      <c r="O17" s="47"/>
      <c r="P17" s="47"/>
      <c r="Q17" s="46"/>
      <c r="R17" s="46"/>
      <c r="S17" s="48"/>
      <c r="T17" s="49"/>
    </row>
    <row r="18" spans="1:20" x14ac:dyDescent="0.25">
      <c r="A18" s="233" t="s">
        <v>83</v>
      </c>
      <c r="B18" s="234"/>
      <c r="C18" s="234"/>
      <c r="D18" s="234"/>
      <c r="E18" s="234"/>
      <c r="F18" s="234"/>
      <c r="G18" s="234"/>
      <c r="H18" s="234"/>
      <c r="I18" s="235"/>
      <c r="J18" s="50">
        <f t="shared" ref="J18:P18" si="0">SUM(J8:J9,J11:J12,J14:J15,J17)</f>
        <v>35</v>
      </c>
      <c r="K18" s="50">
        <f t="shared" si="0"/>
        <v>8</v>
      </c>
      <c r="L18" s="50">
        <f t="shared" si="0"/>
        <v>7</v>
      </c>
      <c r="M18" s="50">
        <f t="shared" si="0"/>
        <v>3</v>
      </c>
      <c r="N18" s="50">
        <f t="shared" si="0"/>
        <v>18</v>
      </c>
      <c r="O18" s="50">
        <f t="shared" si="0"/>
        <v>36</v>
      </c>
      <c r="P18" s="50">
        <f t="shared" si="0"/>
        <v>54</v>
      </c>
      <c r="Q18" s="51">
        <f>COUNTIF(Q8:Q9,"E")+COUNTIF(Q11:Q12,"E")+COUNTIF(Q14:Q15,"E")+COUNTIF(Q17,"E")</f>
        <v>5</v>
      </c>
      <c r="R18" s="51">
        <f>COUNTIF(R8:R9,"C")+COUNTIF(R11:R12,"C")+COUNTIF(R14:R15,"C")+COUNTIF(R17,"C")</f>
        <v>1</v>
      </c>
      <c r="S18" s="51">
        <f>COUNTIF(S8:S9,"VP")+COUNTIF(S11:S12,"VP")+COUNTIF(S14:S15,"VP")+COUNTIF(S17,"VP")</f>
        <v>0</v>
      </c>
      <c r="T18" s="52"/>
    </row>
    <row r="19" spans="1:20" x14ac:dyDescent="0.25">
      <c r="A19" s="236" t="s">
        <v>48</v>
      </c>
      <c r="B19" s="237"/>
      <c r="C19" s="237"/>
      <c r="D19" s="237"/>
      <c r="E19" s="237"/>
      <c r="F19" s="237"/>
      <c r="G19" s="237"/>
      <c r="H19" s="237"/>
      <c r="I19" s="237"/>
      <c r="J19" s="238"/>
      <c r="K19" s="50">
        <f t="shared" ref="K19:P19" si="1">SUM(K8:K9,K11:K12,K14:K15)*14</f>
        <v>112</v>
      </c>
      <c r="L19" s="50">
        <f t="shared" si="1"/>
        <v>98</v>
      </c>
      <c r="M19" s="50">
        <f t="shared" si="1"/>
        <v>42</v>
      </c>
      <c r="N19" s="50">
        <f t="shared" si="1"/>
        <v>252</v>
      </c>
      <c r="O19" s="50">
        <f t="shared" si="1"/>
        <v>504</v>
      </c>
      <c r="P19" s="50">
        <f t="shared" si="1"/>
        <v>756</v>
      </c>
      <c r="Q19" s="242"/>
      <c r="R19" s="243"/>
      <c r="S19" s="243"/>
      <c r="T19" s="244"/>
    </row>
    <row r="20" spans="1:20" x14ac:dyDescent="0.25">
      <c r="A20" s="239"/>
      <c r="B20" s="240"/>
      <c r="C20" s="240"/>
      <c r="D20" s="240"/>
      <c r="E20" s="240"/>
      <c r="F20" s="240"/>
      <c r="G20" s="240"/>
      <c r="H20" s="240"/>
      <c r="I20" s="240"/>
      <c r="J20" s="241"/>
      <c r="K20" s="248">
        <f>SUM(K19:M19)</f>
        <v>252</v>
      </c>
      <c r="L20" s="249"/>
      <c r="M20" s="250"/>
      <c r="N20" s="248">
        <f>SUM(N19:O19)</f>
        <v>756</v>
      </c>
      <c r="O20" s="249"/>
      <c r="P20" s="250"/>
      <c r="Q20" s="245"/>
      <c r="R20" s="246"/>
      <c r="S20" s="246"/>
      <c r="T20" s="247"/>
    </row>
    <row r="21" spans="1:20" x14ac:dyDescent="0.25">
      <c r="A21" s="43"/>
      <c r="B21" s="43"/>
      <c r="C21" s="43"/>
      <c r="D21" s="43"/>
      <c r="E21" s="43"/>
      <c r="F21" s="43"/>
      <c r="G21" s="43"/>
      <c r="H21" s="43"/>
      <c r="I21" s="43"/>
      <c r="J21" s="43"/>
      <c r="K21" s="43"/>
      <c r="L21" s="43"/>
      <c r="M21" s="43"/>
      <c r="N21" s="43"/>
      <c r="O21" s="43"/>
      <c r="P21" s="43"/>
      <c r="Q21" s="43"/>
      <c r="R21" s="43"/>
      <c r="S21" s="43"/>
      <c r="T21" s="43"/>
    </row>
    <row r="22" spans="1:20" x14ac:dyDescent="0.25">
      <c r="A22" s="226" t="s">
        <v>84</v>
      </c>
      <c r="B22" s="226"/>
      <c r="C22" s="226"/>
      <c r="D22" s="226"/>
      <c r="E22" s="226"/>
      <c r="F22" s="226"/>
      <c r="G22" s="226"/>
      <c r="H22" s="226"/>
      <c r="I22" s="226"/>
      <c r="J22" s="226"/>
      <c r="K22" s="226"/>
      <c r="L22" s="226"/>
      <c r="M22" s="226"/>
      <c r="N22" s="226"/>
      <c r="O22" s="226"/>
      <c r="P22" s="226"/>
      <c r="Q22" s="226"/>
      <c r="R22" s="226"/>
      <c r="S22" s="226"/>
      <c r="T22" s="226"/>
    </row>
    <row r="23" spans="1:20" x14ac:dyDescent="0.25">
      <c r="A23" s="226" t="s">
        <v>85</v>
      </c>
      <c r="B23" s="226"/>
      <c r="C23" s="226"/>
      <c r="D23" s="226"/>
      <c r="E23" s="226"/>
      <c r="F23" s="226"/>
      <c r="G23" s="226"/>
      <c r="H23" s="226"/>
      <c r="I23" s="226"/>
      <c r="J23" s="226"/>
      <c r="K23" s="226"/>
      <c r="L23" s="226"/>
      <c r="M23" s="226"/>
      <c r="N23" s="226"/>
      <c r="O23" s="226"/>
      <c r="P23" s="226"/>
      <c r="Q23" s="226"/>
      <c r="R23" s="226"/>
      <c r="S23" s="226"/>
      <c r="T23" s="226"/>
    </row>
    <row r="24" spans="1:20" x14ac:dyDescent="0.25">
      <c r="A24" s="226" t="s">
        <v>86</v>
      </c>
      <c r="B24" s="226"/>
      <c r="C24" s="226"/>
      <c r="D24" s="226"/>
      <c r="E24" s="226"/>
      <c r="F24" s="226"/>
      <c r="G24" s="226"/>
      <c r="H24" s="226"/>
      <c r="I24" s="226"/>
      <c r="J24" s="226"/>
      <c r="K24" s="226"/>
      <c r="L24" s="226"/>
      <c r="M24" s="226"/>
      <c r="N24" s="226"/>
      <c r="O24" s="226"/>
      <c r="P24" s="226"/>
      <c r="Q24" s="226"/>
      <c r="R24" s="226"/>
      <c r="S24" s="226"/>
      <c r="T24" s="226"/>
    </row>
    <row r="25" spans="1:20" x14ac:dyDescent="0.25">
      <c r="A25" s="1"/>
      <c r="B25" s="1"/>
      <c r="C25" s="1"/>
      <c r="D25" s="1"/>
      <c r="E25" s="1"/>
      <c r="F25" s="1"/>
      <c r="G25" s="1"/>
      <c r="H25" s="1"/>
      <c r="I25" s="1"/>
      <c r="J25" s="1"/>
      <c r="K25" s="1"/>
      <c r="L25" s="1"/>
      <c r="M25" s="1"/>
      <c r="N25" s="1"/>
      <c r="O25" s="1"/>
      <c r="P25" s="1"/>
      <c r="Q25" s="1"/>
      <c r="R25" s="1"/>
      <c r="S25" s="1"/>
      <c r="T25" s="1"/>
    </row>
    <row r="26" spans="1:20" x14ac:dyDescent="0.25">
      <c r="A26" s="1"/>
      <c r="B26" s="1"/>
      <c r="C26" s="1"/>
      <c r="D26" s="1"/>
      <c r="E26" s="1"/>
      <c r="F26" s="1"/>
      <c r="G26" s="1"/>
      <c r="H26" s="1"/>
      <c r="I26" s="1"/>
      <c r="J26" s="1"/>
      <c r="K26" s="1"/>
      <c r="L26" s="1"/>
      <c r="M26" s="1"/>
      <c r="N26" s="1"/>
      <c r="O26" s="1"/>
      <c r="P26" s="1"/>
      <c r="Q26" s="1"/>
      <c r="R26" s="1"/>
      <c r="S26" s="1"/>
      <c r="T26" s="1"/>
    </row>
  </sheetData>
  <mergeCells count="28">
    <mergeCell ref="A24:T24"/>
    <mergeCell ref="A7:T7"/>
    <mergeCell ref="B8:I8"/>
    <mergeCell ref="A10:T10"/>
    <mergeCell ref="A13:T13"/>
    <mergeCell ref="A16:T16"/>
    <mergeCell ref="A18:I18"/>
    <mergeCell ref="B11:I11"/>
    <mergeCell ref="B12:I12"/>
    <mergeCell ref="B14:I14"/>
    <mergeCell ref="A19:J20"/>
    <mergeCell ref="Q19:T20"/>
    <mergeCell ref="K20:M20"/>
    <mergeCell ref="N20:P20"/>
    <mergeCell ref="A22:T22"/>
    <mergeCell ref="A23:T23"/>
    <mergeCell ref="B15:I15"/>
    <mergeCell ref="B9:I9"/>
    <mergeCell ref="B17:I17"/>
    <mergeCell ref="A2:T2"/>
    <mergeCell ref="A4:T4"/>
    <mergeCell ref="A5:A6"/>
    <mergeCell ref="B5:I6"/>
    <mergeCell ref="J5:J6"/>
    <mergeCell ref="K5:M5"/>
    <mergeCell ref="N5:P5"/>
    <mergeCell ref="Q5:S5"/>
    <mergeCell ref="T5:T6"/>
  </mergeCells>
  <phoneticPr fontId="6" type="noConversion"/>
  <dataValidations disablePrompts="1" count="3">
    <dataValidation type="list" allowBlank="1" showInputMessage="1" showErrorMessage="1" sqref="S11:S12 S14:S15 S8:S9 S17">
      <formula1>$S$39</formula1>
    </dataValidation>
    <dataValidation type="list" allowBlank="1" showInputMessage="1" showErrorMessage="1" sqref="Q11:Q12 Q14:Q15 Q8:Q9 Q17">
      <formula1>$Q$39</formula1>
    </dataValidation>
    <dataValidation type="list" allowBlank="1" showInputMessage="1" showErrorMessage="1" sqref="R11:R12 R14:R15 R8:R9 R17">
      <formula1>$R$39</formula1>
    </dataValidation>
  </dataValidations>
  <pageMargins left="0.7" right="0.7" top="0.75" bottom="0.75" header="0.3" footer="0.3"/>
  <pageSetup paperSize="9" orientation="portrait" r:id="rId1"/>
  <headerFooter>
    <oddFooter>&amp;LRECTOR,
Acad.Prof.univ.dr. Ioan Aurel POP&amp;RDIRECTOR, 
Conf. univ. dr. Cătălin GLAVA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0514809-BC3A-4600-9328-1B6E0964C991}">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70C305D-D13A-45F5-8B70-75306F24CA4F}">
  <ds:schemaRefs>
    <ds:schemaRef ds:uri="http://schemas.microsoft.com/sharepoint/v3/contenttype/forms"/>
  </ds:schemaRefs>
</ds:datastoreItem>
</file>

<file path=customXml/itemProps3.xml><?xml version="1.0" encoding="utf-8"?>
<ds:datastoreItem xmlns:ds="http://schemas.openxmlformats.org/officeDocument/2006/customXml" ds:itemID="{B1DEF321-5BFD-4764-B468-61EAB5C021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DPPD</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M</cp:lastModifiedBy>
  <cp:lastPrinted>2017-11-14T10:06:24Z</cp:lastPrinted>
  <dcterms:created xsi:type="dcterms:W3CDTF">2013-06-27T08:19:59Z</dcterms:created>
  <dcterms:modified xsi:type="dcterms:W3CDTF">2018-05-08T16:26:12Z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