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PLAN" sheetId="1" r:id="rId1"/>
    <sheet name="DPPD" sheetId="2" r:id="rId2"/>
    <sheet name="Sheet3" sheetId="3" r:id="rId3"/>
  </sheets>
  <definedNames>
    <definedName name="_xlnm.Print_Area" localSheetId="1">'DPPD'!$A$1:$T$24</definedName>
    <definedName name="_xlnm.Print_Area" localSheetId="0">'PLAN'!$A$1:$T$177</definedName>
  </definedNames>
  <calcPr fullCalcOnLoad="1"/>
</workbook>
</file>

<file path=xl/sharedStrings.xml><?xml version="1.0" encoding="utf-8"?>
<sst xmlns="http://schemas.openxmlformats.org/spreadsheetml/2006/main" count="475" uniqueCount="179">
  <si>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</si>
  <si>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</si>
  <si>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</si>
  <si>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</si>
  <si>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</si>
  <si>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</si>
  <si>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</si>
  <si>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</si>
  <si>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</si>
  <si>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</si>
  <si>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</si>
  <si>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</si>
  <si>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</si>
  <si>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</si>
  <si>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</si>
  <si>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</si>
  <si>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</si>
  <si>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</si>
  <si>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</si>
  <si>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</si>
  <si>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</si>
  <si>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</si>
  <si>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</si>
  <si>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</si>
  <si>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</si>
  <si>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</si>
  <si>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</si>
  <si>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</si>
  <si>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</si>
  <si>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</si>
  <si>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</si>
  <si>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</si>
  <si>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</si>
  <si>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</si>
  <si>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</si>
  <si>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</si>
  <si>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</si>
  <si>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</si>
  <si>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</si>
  <si>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</si>
  <si>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</si>
  <si>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</si>
  <si>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</si>
  <si>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</si>
  <si>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</si>
  <si>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</si>
  <si>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</si>
  <si>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</si>
  <si>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</si>
  <si>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</si>
  <si>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</si>
  <si>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</si>
  <si>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</si>
  <si>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</si>
  <si>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</si>
  <si>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</si>
  <si>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</si>
  <si>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</si>
  <si>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</si>
  <si>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</si>
  <si>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</si>
  <si>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</si>
  <si>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</si>
  <si>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</si>
  <si>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</si>
  <si>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</si>
  <si>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</si>
  <si>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I. CERINŢE PENTRU OBŢINEREA DIPLOMEI DE MASTER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</si>
  <si>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credite la examenul de susținere a disertației</t>
    </r>
  </si>
  <si>
    <t>În contul a cel mult 3 discipline opţionale generale, studentul are dreptul să aleagă 3 discipline de la alte specializări ale facultăţilor din Universitatea „Babeş-Bolyai”.</t>
  </si>
  <si>
    <t>Titlul absolventului:  MASTER'S DEGREE</t>
  </si>
  <si>
    <t>XND 1101</t>
  </si>
  <si>
    <t>XND 1102</t>
  </si>
  <si>
    <t>XND 1203</t>
  </si>
  <si>
    <t>XND 1204</t>
  </si>
  <si>
    <t>Examen de absolvire: Nivelul II</t>
  </si>
  <si>
    <t>DISCIPLINE DE SPECIALITATE (DS)</t>
  </si>
  <si>
    <t>DISCIPLINE COMPLEMENTARE (DC)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</si>
  <si>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absolvire).</t>
  </si>
  <si>
    <t>MODUL PEDAGOCIC - Nivelul II: 30 de credite ECTS  + 5 credite ECTS aferente examenului de absolvire</t>
  </si>
  <si>
    <t xml:space="preserve">PROGRAM DE STUDII PSIHOPEDAGOGICE </t>
  </si>
  <si>
    <t>An I, Semestrul 1</t>
  </si>
  <si>
    <t>Psihopedagogia adolescenţilor, tinerilor şi adulţilor</t>
  </si>
  <si>
    <t>Proiectarea şi managementul programelor educaţionale</t>
  </si>
  <si>
    <t>An I, Semestrul 2</t>
  </si>
  <si>
    <t>DP</t>
  </si>
  <si>
    <t>DO</t>
  </si>
  <si>
    <t>An II, Semestrul 3</t>
  </si>
  <si>
    <t>XND 2305</t>
  </si>
  <si>
    <t>XND 2306</t>
  </si>
  <si>
    <t>An II, Semestrul 4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</si>
  <si>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</si>
  <si>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</si>
  <si>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</si>
  <si>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</si>
  <si>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FACULTATEA DE LITERE</t>
  </si>
  <si>
    <t>Domeniul: FILOLOGIE</t>
  </si>
  <si>
    <t xml:space="preserve">Specializarea/Programul de studiu: Masterat European de Traductologie-Terminologie </t>
  </si>
  <si>
    <t>Limba de predare: engleză, franceză, germană, română, spaniolă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</si>
  <si>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 perioada iunie-iulie (1 săptămână)
Proba:  Prezentarea şi susţinerea lucrării de disertație - 10 credite
</t>
    </r>
  </si>
  <si>
    <t>Sem. 3: Se alege  o disciplină dintre LMX2110 / LMT2114</t>
  </si>
  <si>
    <t>Sem. 4: Se alege  o disciplină dintre LMX2210 / LMT2215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</si>
  <si>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ASTON UNIVERSITY, DURHAM UNIVERSITY, LONDON METROPOLITAN UNIVERSITY, UNIVERSITÉ RENNES 2, AIX-MARSEILLE UNIVERSITÉ, UNIVERSITÉ SORBONNE NOUVELLE – PARIS 3, UNIVERSITAT AUTÒNOMA DE BARCELONA, UNIVERSITAT POMPEU FABRA, UNIVERSIDAD DE ALCALÁ DE HENARES, UNIVERSITÄT WIEN</t>
    </r>
  </si>
  <si>
    <t>LMT1101</t>
  </si>
  <si>
    <t>Limba română contemporană 1</t>
  </si>
  <si>
    <t>LMT1102</t>
  </si>
  <si>
    <t>Limbă şi studii culturale B 1</t>
  </si>
  <si>
    <t>LMT1103</t>
  </si>
  <si>
    <t>Limbă şi studii culturale C 1</t>
  </si>
  <si>
    <t>LMT1104</t>
  </si>
  <si>
    <t>Tehnologia informaţiei şi a comunicaţiilor 1</t>
  </si>
  <si>
    <t>LMT1105</t>
  </si>
  <si>
    <t>Teorii contemporane ale traducerii 1</t>
  </si>
  <si>
    <t>LMT1106</t>
  </si>
  <si>
    <t>Terminologie 1</t>
  </si>
  <si>
    <t>LMT1113</t>
  </si>
  <si>
    <t>Practică – Simulare profesională</t>
  </si>
  <si>
    <t>LMT1201</t>
  </si>
  <si>
    <t>Limba română contemporană 2</t>
  </si>
  <si>
    <t>LMT1202</t>
  </si>
  <si>
    <t>Limbă şi studii culturale B 2</t>
  </si>
  <si>
    <t>LMT1203</t>
  </si>
  <si>
    <t>Limbă şi studii culturale C 2</t>
  </si>
  <si>
    <t>LMT1204</t>
  </si>
  <si>
    <t>Tehnologia informaţiei şi a comunicaţiilor 2</t>
  </si>
  <si>
    <t>LMT1205</t>
  </si>
  <si>
    <t>Teorii contemporane ale traducerii 2</t>
  </si>
  <si>
    <t>LMT1206</t>
  </si>
  <si>
    <t>Terminologie 2</t>
  </si>
  <si>
    <t>LMT1213</t>
  </si>
  <si>
    <t>Practică – Plasament profesional</t>
  </si>
  <si>
    <t>LMT2104</t>
  </si>
  <si>
    <t>Tehnologia informaţiei şi a comunicaţiilor 3</t>
  </si>
  <si>
    <t>LMT2106</t>
  </si>
  <si>
    <t>Terminologie. Proiect terminologic 3</t>
  </si>
  <si>
    <t>LMT2107</t>
  </si>
  <si>
    <t xml:space="preserve">Redactarea textelor funcţionale </t>
  </si>
  <si>
    <t>LMT2108</t>
  </si>
  <si>
    <t>Traducere specializată. Proiect traductologic (A + B) 1</t>
  </si>
  <si>
    <t>LMT2109</t>
  </si>
  <si>
    <t>Traducere specializată. Proiect traductologic (A + C) 1</t>
  </si>
  <si>
    <t>LMT2110</t>
  </si>
  <si>
    <t>Traducerea - profesie europeană 1</t>
  </si>
  <si>
    <t>LMT2112</t>
  </si>
  <si>
    <t>Traduceri audiovizuale. Subtitrare / localizare (A + B + C) 1</t>
  </si>
  <si>
    <t>LMX2101</t>
  </si>
  <si>
    <t>Curs optional 1</t>
  </si>
  <si>
    <t>LMT2113</t>
  </si>
  <si>
    <t xml:space="preserve">Practică – Plasament profesional </t>
  </si>
  <si>
    <t>LMT2204</t>
  </si>
  <si>
    <t>Tehnologia informaţiei şi a comunicaţiilor 4</t>
  </si>
  <si>
    <t>LMT2206</t>
  </si>
  <si>
    <t>Terminologie. Proiect terminologic 4</t>
  </si>
  <si>
    <t>LMT2208</t>
  </si>
  <si>
    <t>Traducere specializată. Proiect traductologic (A + B) 2</t>
  </si>
  <si>
    <t>LMT2209</t>
  </si>
  <si>
    <t>Traducere specializată. Proiect traductologic (A + C) 2</t>
  </si>
  <si>
    <t>LMT2210</t>
  </si>
  <si>
    <t>Traducerea - profesie europeană 2</t>
  </si>
  <si>
    <t>LMT2211</t>
  </si>
  <si>
    <t>Editare şi revizie</t>
  </si>
  <si>
    <t>LMT2212</t>
  </si>
  <si>
    <t>Traduceri audiovizuale. Subtitrare / localizare (A + B + C) 2</t>
  </si>
  <si>
    <t>LMX2201</t>
  </si>
  <si>
    <t>Curs optional 2</t>
  </si>
  <si>
    <t>LMT2213</t>
  </si>
  <si>
    <t xml:space="preserve">Practică - Simulare profesională </t>
  </si>
  <si>
    <t>Curs opţional (din lista de opţiuni a UBB)</t>
  </si>
  <si>
    <t>LMT2114</t>
  </si>
  <si>
    <t>Semantica discursului</t>
  </si>
  <si>
    <t>LMT2215</t>
  </si>
  <si>
    <t>Lingvistica de corpus</t>
  </si>
  <si>
    <t>Disciplină opțională 1</t>
  </si>
  <si>
    <t>Practică pedagogică (în învăţământul liceal, postliceal şi universitar)</t>
  </si>
  <si>
    <t>Disciplină opțională 2</t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</si>
  <si>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6 credite la disciplinele opţionale;</t>
    </r>
  </si>
  <si>
    <r>
      <rPr>
        <b/>
        <sz val="10"/>
        <color indexed="8"/>
        <rFont val="Times New Roman"/>
        <family val="1"/>
      </rPr>
      <t xml:space="preserve">   114 </t>
    </r>
    <r>
      <rPr>
        <sz val="10"/>
        <color indexed="8"/>
        <rFont val="Times New Roman"/>
        <family val="1"/>
      </rPr>
      <t>de credite la disciplinele obligatorii;</t>
    </r>
  </si>
  <si>
    <t>Didactica domeniului şi dezvoltăriI în didactica specialităţii (învăţământ liceal, postliceal, universitar)</t>
  </si>
  <si>
    <t>PLAN DE ÎNVĂŢĂMÂNT  valabil începând din  anul universitar 2017-2019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</si>
</sst>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" fontId="2" fillId="33" borderId="12" xfId="0" applyNumberFormat="1" applyFont="1" applyFill="1" applyBorder="1" applyAlignment="1" applyProtection="1">
      <alignment horizontal="left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/>
      <protection locked="0"/>
    </xf>
    <xf numFmtId="1" fontId="3" fillId="33" borderId="0" xfId="0" applyNumberFormat="1" applyFont="1" applyFill="1" applyBorder="1" applyAlignment="1" applyProtection="1">
      <alignment horizont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" fontId="2" fillId="33" borderId="12" xfId="0" applyNumberFormat="1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10" fillId="33" borderId="16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6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1" fontId="2" fillId="33" borderId="15" xfId="0" applyNumberFormat="1" applyFont="1" applyFill="1" applyBorder="1" applyAlignment="1" applyProtection="1">
      <alignment horizontal="left" vertical="center"/>
      <protection locked="0"/>
    </xf>
    <xf numFmtId="1" fontId="2" fillId="33" borderId="16" xfId="0" applyNumberFormat="1" applyFont="1" applyFill="1" applyBorder="1" applyAlignment="1" applyProtection="1">
      <alignment horizontal="left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1" fontId="3" fillId="33" borderId="16" xfId="0" applyNumberFormat="1" applyFont="1" applyFill="1" applyBorder="1" applyAlignment="1" applyProtection="1">
      <alignment horizontal="center" vertical="center"/>
      <protection locked="0"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33" borderId="15" xfId="0" applyNumberFormat="1" applyFont="1" applyFill="1" applyBorder="1" applyAlignment="1" applyProtection="1">
      <alignment horizontal="center" vertical="center"/>
      <protection/>
    </xf>
    <xf numFmtId="1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1" fontId="3" fillId="33" borderId="15" xfId="0" applyNumberFormat="1" applyFont="1" applyFill="1" applyBorder="1" applyAlignment="1" applyProtection="1">
      <alignment horizontal="center"/>
      <protection/>
    </xf>
    <xf numFmtId="1" fontId="3" fillId="33" borderId="16" xfId="0" applyNumberFormat="1" applyFont="1" applyFill="1" applyBorder="1" applyAlignment="1" applyProtection="1">
      <alignment horizontal="center"/>
      <protection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13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9" fontId="3" fillId="33" borderId="11" xfId="0" applyNumberFormat="1" applyFont="1" applyFill="1" applyBorder="1" applyAlignment="1" applyProtection="1">
      <alignment horizontal="center" vertical="center"/>
      <protection/>
    </xf>
    <xf numFmtId="9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/>
      <protection locked="0"/>
    </xf>
    <xf numFmtId="1" fontId="2" fillId="33" borderId="11" xfId="0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9" fontId="2" fillId="33" borderId="11" xfId="0" applyNumberFormat="1" applyFont="1" applyFill="1" applyBorder="1" applyAlignment="1" applyProtection="1">
      <alignment horizontal="center"/>
      <protection/>
    </xf>
    <xf numFmtId="9" fontId="2" fillId="33" borderId="16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 locked="0"/>
    </xf>
    <xf numFmtId="0" fontId="2" fillId="33" borderId="0" xfId="0" applyFont="1" applyFill="1" applyAlignment="1">
      <alignment/>
    </xf>
    <xf numFmtId="1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3"/>
  <sheetViews>
    <sheetView tabSelected="1" workbookViewId="0" topLeftCell="A1">
      <selection activeCell="A1" sqref="A1:K1"/>
    </sheetView>
  </sheetViews>
  <sheetFormatPr defaultColWidth="9.140625" defaultRowHeight="15"/>
  <cols>
    <col min="1" max="1" width="9.28125" style="2" customWidth="1"/>
    <col min="2" max="2" width="7.140625" style="2" customWidth="1"/>
    <col min="3" max="3" width="7.28125" style="2" customWidth="1"/>
    <col min="4" max="5" width="4.7109375" style="2" customWidth="1"/>
    <col min="6" max="6" width="4.57421875" style="2" customWidth="1"/>
    <col min="7" max="7" width="8.140625" style="2" customWidth="1"/>
    <col min="8" max="8" width="8.28125" style="2" customWidth="1"/>
    <col min="9" max="9" width="5.8515625" style="2" customWidth="1"/>
    <col min="10" max="10" width="7.28125" style="2" customWidth="1"/>
    <col min="11" max="11" width="5.7109375" style="2" customWidth="1"/>
    <col min="12" max="12" width="6.140625" style="2" customWidth="1"/>
    <col min="13" max="13" width="5.57421875" style="2" customWidth="1"/>
    <col min="14" max="18" width="6.00390625" style="2" customWidth="1"/>
    <col min="19" max="19" width="6.140625" style="2" customWidth="1"/>
    <col min="20" max="20" width="9.28125" style="2" customWidth="1"/>
    <col min="21" max="16384" width="9.140625" style="1" customWidth="1"/>
  </cols>
  <sheetData>
    <row r="1" spans="1:20" ht="15.75" customHeight="1">
      <c r="A1" s="110" t="s">
        <v>178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112" t="s">
        <v>19</v>
      </c>
      <c r="N1" s="112"/>
      <c r="O1" s="112"/>
      <c r="P1" s="112"/>
      <c r="Q1" s="112"/>
      <c r="R1" s="112"/>
      <c r="S1" s="112"/>
      <c r="T1" s="112"/>
    </row>
    <row r="2" spans="1:11" ht="6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20" ht="45.75" customHeigh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M3" s="99"/>
      <c r="N3" s="101"/>
      <c r="O3" s="92" t="s">
        <v>35</v>
      </c>
      <c r="P3" s="98"/>
      <c r="Q3" s="93"/>
      <c r="R3" s="92" t="s">
        <v>36</v>
      </c>
      <c r="S3" s="98"/>
      <c r="T3" s="93"/>
    </row>
    <row r="4" spans="1:20" ht="17.25" customHeight="1">
      <c r="A4" s="109" t="s">
        <v>95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M4" s="105" t="s">
        <v>14</v>
      </c>
      <c r="N4" s="106"/>
      <c r="O4" s="99">
        <f>N47</f>
        <v>16</v>
      </c>
      <c r="P4" s="100"/>
      <c r="Q4" s="101"/>
      <c r="R4" s="99">
        <f>N59</f>
        <v>18</v>
      </c>
      <c r="S4" s="100"/>
      <c r="T4" s="101"/>
    </row>
    <row r="5" spans="1:20" ht="16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M5" s="105" t="s">
        <v>15</v>
      </c>
      <c r="N5" s="106"/>
      <c r="O5" s="99">
        <f>N75</f>
        <v>18</v>
      </c>
      <c r="P5" s="100"/>
      <c r="Q5" s="101"/>
      <c r="R5" s="99">
        <f>N89</f>
        <v>18</v>
      </c>
      <c r="S5" s="100"/>
      <c r="T5" s="101"/>
    </row>
    <row r="6" spans="1:20" ht="15" customHeight="1">
      <c r="A6" s="117" t="s">
        <v>96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108"/>
      <c r="N6" s="108"/>
      <c r="O6" s="90"/>
      <c r="P6" s="90"/>
      <c r="Q6" s="90"/>
      <c r="R6" s="90"/>
      <c r="S6" s="90"/>
      <c r="T6" s="90"/>
    </row>
    <row r="7" spans="1:11" ht="18" customHeight="1">
      <c r="A7" s="91" t="s">
        <v>97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20" ht="18.75" customHeight="1">
      <c r="A8" s="97" t="s">
        <v>98</v>
      </c>
      <c r="B8" s="97"/>
      <c r="C8" s="97"/>
      <c r="D8" s="97"/>
      <c r="E8" s="97"/>
      <c r="F8" s="97"/>
      <c r="G8" s="97"/>
      <c r="H8" s="97"/>
      <c r="I8" s="97"/>
      <c r="J8" s="97"/>
      <c r="K8" s="97"/>
      <c r="M8" s="91" t="s">
        <v>99</v>
      </c>
      <c r="N8" s="91"/>
      <c r="O8" s="91"/>
      <c r="P8" s="91"/>
      <c r="Q8" s="91"/>
      <c r="R8" s="91"/>
      <c r="S8" s="91"/>
      <c r="T8" s="91"/>
    </row>
    <row r="9" spans="1:20" ht="15" customHeight="1">
      <c r="A9" s="97" t="s">
        <v>70</v>
      </c>
      <c r="B9" s="97"/>
      <c r="C9" s="97"/>
      <c r="D9" s="97"/>
      <c r="E9" s="97"/>
      <c r="F9" s="97"/>
      <c r="G9" s="97"/>
      <c r="H9" s="97"/>
      <c r="I9" s="97"/>
      <c r="J9" s="97"/>
      <c r="K9" s="97"/>
      <c r="M9" s="91"/>
      <c r="N9" s="91"/>
      <c r="O9" s="91"/>
      <c r="P9" s="91"/>
      <c r="Q9" s="91"/>
      <c r="R9" s="91"/>
      <c r="S9" s="91"/>
      <c r="T9" s="91"/>
    </row>
    <row r="10" spans="1:20" ht="16.5" customHeight="1">
      <c r="A10" s="97" t="s">
        <v>65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M10" s="91"/>
      <c r="N10" s="91"/>
      <c r="O10" s="91"/>
      <c r="P10" s="91"/>
      <c r="Q10" s="91"/>
      <c r="R10" s="91"/>
      <c r="S10" s="91"/>
      <c r="T10" s="91"/>
    </row>
    <row r="11" spans="1:20" ht="12.75" customHeight="1">
      <c r="A11" s="97" t="s">
        <v>17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M11" s="91"/>
      <c r="N11" s="91"/>
      <c r="O11" s="91"/>
      <c r="P11" s="91"/>
      <c r="Q11" s="91"/>
      <c r="R11" s="91"/>
      <c r="S11" s="91"/>
      <c r="T11" s="91"/>
    </row>
    <row r="12" spans="1:18" ht="10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M12" s="3"/>
      <c r="N12" s="3"/>
      <c r="O12" s="3"/>
      <c r="P12" s="3"/>
      <c r="Q12" s="3"/>
      <c r="R12" s="3"/>
    </row>
    <row r="13" spans="1:20" ht="12.75" customHeight="1">
      <c r="A13" s="94" t="s">
        <v>67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M13" s="107" t="s">
        <v>20</v>
      </c>
      <c r="N13" s="107"/>
      <c r="O13" s="107"/>
      <c r="P13" s="107"/>
      <c r="Q13" s="107"/>
      <c r="R13" s="107"/>
      <c r="S13" s="107"/>
      <c r="T13" s="107"/>
    </row>
    <row r="14" spans="1:20" ht="12.75" customHeight="1">
      <c r="A14" s="94" t="s">
        <v>66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M14" s="103" t="s">
        <v>100</v>
      </c>
      <c r="N14" s="103"/>
      <c r="O14" s="103"/>
      <c r="P14" s="103"/>
      <c r="Q14" s="103"/>
      <c r="R14" s="103"/>
      <c r="S14" s="103"/>
      <c r="T14" s="103"/>
    </row>
    <row r="15" spans="1:20" ht="12.75" customHeight="1">
      <c r="A15" s="97" t="s">
        <v>176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M15" s="103" t="s">
        <v>101</v>
      </c>
      <c r="N15" s="103"/>
      <c r="O15" s="103"/>
      <c r="P15" s="103"/>
      <c r="Q15" s="103"/>
      <c r="R15" s="103"/>
      <c r="S15" s="103"/>
      <c r="T15" s="103"/>
    </row>
    <row r="16" spans="1:20" ht="12.75" customHeight="1">
      <c r="A16" s="97" t="s">
        <v>175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M16" s="103"/>
      <c r="N16" s="103"/>
      <c r="O16" s="103"/>
      <c r="P16" s="103"/>
      <c r="Q16" s="103"/>
      <c r="R16" s="103"/>
      <c r="S16" s="103"/>
      <c r="T16" s="103"/>
    </row>
    <row r="17" spans="1:20" ht="12.75" customHeight="1">
      <c r="A17" s="97" t="s">
        <v>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M17" s="89"/>
      <c r="N17" s="89"/>
      <c r="O17" s="89"/>
      <c r="P17" s="89"/>
      <c r="Q17" s="89"/>
      <c r="R17" s="89"/>
      <c r="S17" s="89"/>
      <c r="T17" s="89"/>
    </row>
    <row r="18" spans="1:20" ht="14.25" customHeight="1">
      <c r="A18" s="97" t="s">
        <v>68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M19" s="89"/>
      <c r="N19" s="89"/>
      <c r="O19" s="89"/>
      <c r="P19" s="89"/>
      <c r="Q19" s="89"/>
      <c r="R19" s="89"/>
      <c r="S19" s="89"/>
      <c r="T19" s="89"/>
    </row>
    <row r="20" spans="1:18" ht="7.5" customHeight="1">
      <c r="A20" s="91" t="s">
        <v>78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M20" s="3"/>
      <c r="N20" s="3"/>
      <c r="O20" s="3"/>
      <c r="P20" s="3"/>
      <c r="Q20" s="3"/>
      <c r="R20" s="3"/>
    </row>
    <row r="21" spans="1:20" ht="1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M21" s="104" t="s">
        <v>69</v>
      </c>
      <c r="N21" s="104"/>
      <c r="O21" s="104"/>
      <c r="P21" s="104"/>
      <c r="Q21" s="104"/>
      <c r="R21" s="104"/>
      <c r="S21" s="104"/>
      <c r="T21" s="104"/>
    </row>
    <row r="22" spans="1:20" ht="1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M22" s="104"/>
      <c r="N22" s="104"/>
      <c r="O22" s="104"/>
      <c r="P22" s="104"/>
      <c r="Q22" s="104"/>
      <c r="R22" s="104"/>
      <c r="S22" s="104"/>
      <c r="T22" s="104"/>
    </row>
    <row r="23" spans="1:20" ht="13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M23" s="104"/>
      <c r="N23" s="104"/>
      <c r="O23" s="104"/>
      <c r="P23" s="104"/>
      <c r="Q23" s="104"/>
      <c r="R23" s="104"/>
      <c r="S23" s="104"/>
      <c r="T23" s="104"/>
    </row>
    <row r="24" spans="1:18" ht="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M24" s="4"/>
      <c r="N24" s="4"/>
      <c r="O24" s="4"/>
      <c r="P24" s="4"/>
      <c r="Q24" s="4"/>
      <c r="R24" s="4"/>
    </row>
    <row r="25" spans="1:20" ht="12.75" customHeight="1">
      <c r="A25" s="5" t="s">
        <v>16</v>
      </c>
      <c r="B25" s="5"/>
      <c r="C25" s="5"/>
      <c r="D25" s="5"/>
      <c r="E25" s="5"/>
      <c r="F25" s="5"/>
      <c r="G25" s="5"/>
      <c r="M25" s="102" t="s">
        <v>102</v>
      </c>
      <c r="N25" s="102"/>
      <c r="O25" s="102"/>
      <c r="P25" s="102"/>
      <c r="Q25" s="102"/>
      <c r="R25" s="102"/>
      <c r="S25" s="102"/>
      <c r="T25" s="102"/>
    </row>
    <row r="26" spans="1:20" ht="26.25" customHeight="1">
      <c r="A26" s="6"/>
      <c r="B26" s="92" t="s">
        <v>2</v>
      </c>
      <c r="C26" s="93"/>
      <c r="D26" s="92" t="s">
        <v>3</v>
      </c>
      <c r="E26" s="98"/>
      <c r="F26" s="93"/>
      <c r="G26" s="78" t="s">
        <v>18</v>
      </c>
      <c r="H26" s="78" t="s">
        <v>10</v>
      </c>
      <c r="I26" s="92" t="s">
        <v>4</v>
      </c>
      <c r="J26" s="98"/>
      <c r="K26" s="93"/>
      <c r="M26" s="102"/>
      <c r="N26" s="102"/>
      <c r="O26" s="102"/>
      <c r="P26" s="102"/>
      <c r="Q26" s="102"/>
      <c r="R26" s="102"/>
      <c r="S26" s="102"/>
      <c r="T26" s="102"/>
    </row>
    <row r="27" spans="1:20" ht="14.25" customHeight="1">
      <c r="A27" s="6"/>
      <c r="B27" s="7" t="s">
        <v>5</v>
      </c>
      <c r="C27" s="7" t="s">
        <v>6</v>
      </c>
      <c r="D27" s="7" t="s">
        <v>7</v>
      </c>
      <c r="E27" s="7" t="s">
        <v>8</v>
      </c>
      <c r="F27" s="7" t="s">
        <v>9</v>
      </c>
      <c r="G27" s="79"/>
      <c r="H27" s="79"/>
      <c r="I27" s="7" t="s">
        <v>11</v>
      </c>
      <c r="J27" s="7" t="s">
        <v>12</v>
      </c>
      <c r="K27" s="7" t="s">
        <v>13</v>
      </c>
      <c r="M27" s="102"/>
      <c r="N27" s="102"/>
      <c r="O27" s="102"/>
      <c r="P27" s="102"/>
      <c r="Q27" s="102"/>
      <c r="R27" s="102"/>
      <c r="S27" s="102"/>
      <c r="T27" s="102"/>
    </row>
    <row r="28" spans="1:20" ht="17.25" customHeight="1">
      <c r="A28" s="8" t="s">
        <v>14</v>
      </c>
      <c r="B28" s="9">
        <v>14</v>
      </c>
      <c r="C28" s="9">
        <v>14</v>
      </c>
      <c r="D28" s="9">
        <v>3</v>
      </c>
      <c r="E28" s="9">
        <v>3</v>
      </c>
      <c r="F28" s="9">
        <v>1</v>
      </c>
      <c r="G28" s="9"/>
      <c r="H28" s="10"/>
      <c r="I28" s="9">
        <v>3</v>
      </c>
      <c r="J28" s="9">
        <v>2</v>
      </c>
      <c r="K28" s="9">
        <v>12</v>
      </c>
      <c r="M28" s="102"/>
      <c r="N28" s="102"/>
      <c r="O28" s="102"/>
      <c r="P28" s="102"/>
      <c r="Q28" s="102"/>
      <c r="R28" s="102"/>
      <c r="S28" s="102"/>
      <c r="T28" s="102"/>
    </row>
    <row r="29" spans="1:20" ht="15" customHeight="1">
      <c r="A29" s="8" t="s">
        <v>15</v>
      </c>
      <c r="B29" s="9">
        <v>14</v>
      </c>
      <c r="C29" s="9">
        <v>14</v>
      </c>
      <c r="D29" s="9">
        <v>3</v>
      </c>
      <c r="E29" s="9">
        <v>3</v>
      </c>
      <c r="F29" s="9">
        <v>1</v>
      </c>
      <c r="G29" s="9"/>
      <c r="H29" s="9"/>
      <c r="I29" s="9">
        <v>3</v>
      </c>
      <c r="J29" s="9">
        <v>2</v>
      </c>
      <c r="K29" s="9">
        <v>12</v>
      </c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  <c r="M30" s="102"/>
      <c r="N30" s="102"/>
      <c r="O30" s="102"/>
      <c r="P30" s="102"/>
      <c r="Q30" s="102"/>
      <c r="R30" s="102"/>
      <c r="S30" s="102"/>
      <c r="T30" s="102"/>
    </row>
    <row r="31" spans="1:20" ht="21" customHeight="1">
      <c r="A31" s="14"/>
      <c r="B31" s="14"/>
      <c r="C31" s="14"/>
      <c r="D31" s="14"/>
      <c r="E31" s="14"/>
      <c r="F31" s="14"/>
      <c r="G31" s="14"/>
      <c r="M31" s="102"/>
      <c r="N31" s="102"/>
      <c r="O31" s="102"/>
      <c r="P31" s="102"/>
      <c r="Q31" s="102"/>
      <c r="R31" s="102"/>
      <c r="S31" s="102"/>
      <c r="T31" s="102"/>
    </row>
    <row r="32" spans="2:19" ht="15" customHeight="1">
      <c r="B32" s="3"/>
      <c r="C32" s="3"/>
      <c r="D32" s="3"/>
      <c r="E32" s="3"/>
      <c r="F32" s="3"/>
      <c r="G32" s="3"/>
      <c r="M32" s="15"/>
      <c r="N32" s="15"/>
      <c r="O32" s="15"/>
      <c r="P32" s="15"/>
      <c r="Q32" s="15"/>
      <c r="R32" s="15"/>
      <c r="S32" s="15"/>
    </row>
    <row r="33" spans="2:19" ht="12.75">
      <c r="B33" s="15"/>
      <c r="C33" s="15"/>
      <c r="D33" s="15"/>
      <c r="E33" s="15"/>
      <c r="F33" s="15"/>
      <c r="G33" s="15"/>
      <c r="M33" s="15"/>
      <c r="N33" s="15"/>
      <c r="O33" s="15"/>
      <c r="P33" s="15"/>
      <c r="Q33" s="15"/>
      <c r="R33" s="15"/>
      <c r="S33" s="15"/>
    </row>
    <row r="35" spans="1:20" ht="16.5" customHeight="1">
      <c r="A35" s="95" t="s">
        <v>21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4:20" ht="8.25" customHeight="1" hidden="1">
      <c r="N36" s="16"/>
      <c r="O36" s="17" t="s">
        <v>37</v>
      </c>
      <c r="P36" s="17" t="s">
        <v>38</v>
      </c>
      <c r="Q36" s="17" t="s">
        <v>39</v>
      </c>
      <c r="R36" s="17" t="s">
        <v>40</v>
      </c>
      <c r="S36" s="17" t="s">
        <v>54</v>
      </c>
      <c r="T36" s="17"/>
    </row>
    <row r="37" spans="1:20" ht="17.25" customHeight="1">
      <c r="A37" s="71" t="s">
        <v>43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25.5" customHeight="1">
      <c r="A38" s="85" t="s">
        <v>27</v>
      </c>
      <c r="B38" s="62" t="s">
        <v>26</v>
      </c>
      <c r="C38" s="63"/>
      <c r="D38" s="63"/>
      <c r="E38" s="63"/>
      <c r="F38" s="63"/>
      <c r="G38" s="63"/>
      <c r="H38" s="63"/>
      <c r="I38" s="64"/>
      <c r="J38" s="78" t="s">
        <v>41</v>
      </c>
      <c r="K38" s="80" t="s">
        <v>24</v>
      </c>
      <c r="L38" s="81"/>
      <c r="M38" s="82"/>
      <c r="N38" s="80" t="s">
        <v>42</v>
      </c>
      <c r="O38" s="83"/>
      <c r="P38" s="84"/>
      <c r="Q38" s="80" t="s">
        <v>23</v>
      </c>
      <c r="R38" s="81"/>
      <c r="S38" s="82"/>
      <c r="T38" s="88" t="s">
        <v>22</v>
      </c>
    </row>
    <row r="39" spans="1:20" ht="13.5" customHeight="1">
      <c r="A39" s="86"/>
      <c r="B39" s="65"/>
      <c r="C39" s="66"/>
      <c r="D39" s="66"/>
      <c r="E39" s="66"/>
      <c r="F39" s="66"/>
      <c r="G39" s="66"/>
      <c r="H39" s="66"/>
      <c r="I39" s="67"/>
      <c r="J39" s="79"/>
      <c r="K39" s="7" t="s">
        <v>28</v>
      </c>
      <c r="L39" s="7" t="s">
        <v>29</v>
      </c>
      <c r="M39" s="7" t="s">
        <v>30</v>
      </c>
      <c r="N39" s="7" t="s">
        <v>34</v>
      </c>
      <c r="O39" s="7" t="s">
        <v>7</v>
      </c>
      <c r="P39" s="7" t="s">
        <v>31</v>
      </c>
      <c r="Q39" s="7" t="s">
        <v>32</v>
      </c>
      <c r="R39" s="7" t="s">
        <v>28</v>
      </c>
      <c r="S39" s="7" t="s">
        <v>33</v>
      </c>
      <c r="T39" s="79"/>
    </row>
    <row r="40" spans="1:20" ht="12.75">
      <c r="A40" s="18" t="s">
        <v>103</v>
      </c>
      <c r="B40" s="68" t="s">
        <v>104</v>
      </c>
      <c r="C40" s="69"/>
      <c r="D40" s="69"/>
      <c r="E40" s="69"/>
      <c r="F40" s="69"/>
      <c r="G40" s="69"/>
      <c r="H40" s="69"/>
      <c r="I40" s="70"/>
      <c r="J40" s="19">
        <v>4</v>
      </c>
      <c r="K40" s="19">
        <v>1</v>
      </c>
      <c r="L40" s="19">
        <v>1</v>
      </c>
      <c r="M40" s="19">
        <v>0</v>
      </c>
      <c r="N40" s="20">
        <f aca="true" t="shared" si="0" ref="N40:N46">K40+L40+M40</f>
        <v>2</v>
      </c>
      <c r="O40" s="21">
        <f aca="true" t="shared" si="1" ref="O40:O46">P40-N40</f>
        <v>5</v>
      </c>
      <c r="P40" s="21">
        <f aca="true" t="shared" si="2" ref="P40:P46">ROUND(PRODUCT(J40,25)/14,0)</f>
        <v>7</v>
      </c>
      <c r="Q40" s="22" t="s">
        <v>32</v>
      </c>
      <c r="R40" s="19"/>
      <c r="S40" s="9"/>
      <c r="T40" s="19" t="s">
        <v>37</v>
      </c>
    </row>
    <row r="41" spans="1:20" ht="12.75">
      <c r="A41" s="18" t="s">
        <v>105</v>
      </c>
      <c r="B41" s="68" t="s">
        <v>106</v>
      </c>
      <c r="C41" s="69"/>
      <c r="D41" s="69"/>
      <c r="E41" s="69"/>
      <c r="F41" s="69"/>
      <c r="G41" s="69"/>
      <c r="H41" s="69"/>
      <c r="I41" s="70"/>
      <c r="J41" s="19">
        <v>4</v>
      </c>
      <c r="K41" s="19">
        <v>1</v>
      </c>
      <c r="L41" s="19">
        <v>1</v>
      </c>
      <c r="M41" s="19">
        <v>0</v>
      </c>
      <c r="N41" s="20">
        <f t="shared" si="0"/>
        <v>2</v>
      </c>
      <c r="O41" s="21">
        <f t="shared" si="1"/>
        <v>5</v>
      </c>
      <c r="P41" s="21">
        <f t="shared" si="2"/>
        <v>7</v>
      </c>
      <c r="Q41" s="22" t="s">
        <v>32</v>
      </c>
      <c r="R41" s="19"/>
      <c r="S41" s="9"/>
      <c r="T41" s="19" t="s">
        <v>37</v>
      </c>
    </row>
    <row r="42" spans="1:20" ht="12.75">
      <c r="A42" s="18" t="s">
        <v>107</v>
      </c>
      <c r="B42" s="68" t="s">
        <v>108</v>
      </c>
      <c r="C42" s="69"/>
      <c r="D42" s="69"/>
      <c r="E42" s="69"/>
      <c r="F42" s="69"/>
      <c r="G42" s="69"/>
      <c r="H42" s="69"/>
      <c r="I42" s="70"/>
      <c r="J42" s="19">
        <v>4</v>
      </c>
      <c r="K42" s="19">
        <v>1</v>
      </c>
      <c r="L42" s="19">
        <v>1</v>
      </c>
      <c r="M42" s="19">
        <v>0</v>
      </c>
      <c r="N42" s="20">
        <f t="shared" si="0"/>
        <v>2</v>
      </c>
      <c r="O42" s="21">
        <f t="shared" si="1"/>
        <v>5</v>
      </c>
      <c r="P42" s="21">
        <f t="shared" si="2"/>
        <v>7</v>
      </c>
      <c r="Q42" s="22" t="s">
        <v>32</v>
      </c>
      <c r="R42" s="19"/>
      <c r="S42" s="9"/>
      <c r="T42" s="19" t="s">
        <v>37</v>
      </c>
    </row>
    <row r="43" spans="1:20" ht="12.75">
      <c r="A43" s="18" t="s">
        <v>109</v>
      </c>
      <c r="B43" s="68" t="s">
        <v>110</v>
      </c>
      <c r="C43" s="69"/>
      <c r="D43" s="69"/>
      <c r="E43" s="69"/>
      <c r="F43" s="69"/>
      <c r="G43" s="69"/>
      <c r="H43" s="69"/>
      <c r="I43" s="70"/>
      <c r="J43" s="19">
        <v>5</v>
      </c>
      <c r="K43" s="19">
        <v>0</v>
      </c>
      <c r="L43" s="19">
        <v>0</v>
      </c>
      <c r="M43" s="19">
        <v>3</v>
      </c>
      <c r="N43" s="20">
        <f t="shared" si="0"/>
        <v>3</v>
      </c>
      <c r="O43" s="21">
        <f t="shared" si="1"/>
        <v>6</v>
      </c>
      <c r="P43" s="21">
        <f t="shared" si="2"/>
        <v>9</v>
      </c>
      <c r="Q43" s="22"/>
      <c r="R43" s="19"/>
      <c r="S43" s="9" t="s">
        <v>33</v>
      </c>
      <c r="T43" s="19" t="s">
        <v>40</v>
      </c>
    </row>
    <row r="44" spans="1:20" ht="12.75">
      <c r="A44" s="18" t="s">
        <v>111</v>
      </c>
      <c r="B44" s="68" t="s">
        <v>112</v>
      </c>
      <c r="C44" s="69"/>
      <c r="D44" s="69"/>
      <c r="E44" s="69"/>
      <c r="F44" s="69"/>
      <c r="G44" s="69"/>
      <c r="H44" s="69"/>
      <c r="I44" s="70"/>
      <c r="J44" s="19">
        <v>5</v>
      </c>
      <c r="K44" s="19">
        <v>1</v>
      </c>
      <c r="L44" s="19">
        <v>2</v>
      </c>
      <c r="M44" s="19">
        <v>0</v>
      </c>
      <c r="N44" s="20">
        <f t="shared" si="0"/>
        <v>3</v>
      </c>
      <c r="O44" s="21">
        <f t="shared" si="1"/>
        <v>6</v>
      </c>
      <c r="P44" s="21">
        <f t="shared" si="2"/>
        <v>9</v>
      </c>
      <c r="Q44" s="22" t="s">
        <v>32</v>
      </c>
      <c r="R44" s="19"/>
      <c r="S44" s="9"/>
      <c r="T44" s="19" t="s">
        <v>39</v>
      </c>
    </row>
    <row r="45" spans="1:20" ht="12.75">
      <c r="A45" s="18" t="s">
        <v>113</v>
      </c>
      <c r="B45" s="68" t="s">
        <v>114</v>
      </c>
      <c r="C45" s="69"/>
      <c r="D45" s="69"/>
      <c r="E45" s="69"/>
      <c r="F45" s="69"/>
      <c r="G45" s="69"/>
      <c r="H45" s="69"/>
      <c r="I45" s="70"/>
      <c r="J45" s="19">
        <v>5</v>
      </c>
      <c r="K45" s="19">
        <v>1</v>
      </c>
      <c r="L45" s="19">
        <v>0</v>
      </c>
      <c r="M45" s="19">
        <v>1</v>
      </c>
      <c r="N45" s="20">
        <f t="shared" si="0"/>
        <v>2</v>
      </c>
      <c r="O45" s="21">
        <f t="shared" si="1"/>
        <v>7</v>
      </c>
      <c r="P45" s="21">
        <f t="shared" si="2"/>
        <v>9</v>
      </c>
      <c r="Q45" s="22" t="s">
        <v>32</v>
      </c>
      <c r="R45" s="19"/>
      <c r="S45" s="9"/>
      <c r="T45" s="19" t="s">
        <v>39</v>
      </c>
    </row>
    <row r="46" spans="1:20" ht="12.75">
      <c r="A46" s="18" t="s">
        <v>115</v>
      </c>
      <c r="B46" s="68" t="s">
        <v>116</v>
      </c>
      <c r="C46" s="69"/>
      <c r="D46" s="69"/>
      <c r="E46" s="69"/>
      <c r="F46" s="69"/>
      <c r="G46" s="69"/>
      <c r="H46" s="69"/>
      <c r="I46" s="70"/>
      <c r="J46" s="19">
        <v>3</v>
      </c>
      <c r="K46" s="19">
        <v>0</v>
      </c>
      <c r="L46" s="19">
        <v>0</v>
      </c>
      <c r="M46" s="19">
        <v>2</v>
      </c>
      <c r="N46" s="20">
        <f t="shared" si="0"/>
        <v>2</v>
      </c>
      <c r="O46" s="21">
        <f t="shared" si="1"/>
        <v>3</v>
      </c>
      <c r="P46" s="21">
        <f t="shared" si="2"/>
        <v>5</v>
      </c>
      <c r="Q46" s="22"/>
      <c r="R46" s="19"/>
      <c r="S46" s="9" t="s">
        <v>33</v>
      </c>
      <c r="T46" s="19" t="s">
        <v>40</v>
      </c>
    </row>
    <row r="47" spans="1:20" ht="12.75">
      <c r="A47" s="23" t="s">
        <v>25</v>
      </c>
      <c r="B47" s="75"/>
      <c r="C47" s="76"/>
      <c r="D47" s="76"/>
      <c r="E47" s="76"/>
      <c r="F47" s="76"/>
      <c r="G47" s="76"/>
      <c r="H47" s="76"/>
      <c r="I47" s="77"/>
      <c r="J47" s="23">
        <f aca="true" t="shared" si="3" ref="J47:P47">SUM(J40:J46)</f>
        <v>30</v>
      </c>
      <c r="K47" s="23">
        <f t="shared" si="3"/>
        <v>5</v>
      </c>
      <c r="L47" s="23">
        <f t="shared" si="3"/>
        <v>5</v>
      </c>
      <c r="M47" s="23">
        <f t="shared" si="3"/>
        <v>6</v>
      </c>
      <c r="N47" s="23">
        <f t="shared" si="3"/>
        <v>16</v>
      </c>
      <c r="O47" s="23">
        <f t="shared" si="3"/>
        <v>37</v>
      </c>
      <c r="P47" s="23">
        <f t="shared" si="3"/>
        <v>53</v>
      </c>
      <c r="Q47" s="23">
        <f>COUNTIF(Q40:Q46,"E")</f>
        <v>5</v>
      </c>
      <c r="R47" s="23">
        <f>COUNTIF(R40:R46,"C")</f>
        <v>0</v>
      </c>
      <c r="S47" s="23">
        <f>COUNTIF(S40:S46,"VP")</f>
        <v>2</v>
      </c>
      <c r="T47" s="24">
        <f>COUNTA(T40:T46)</f>
        <v>7</v>
      </c>
    </row>
    <row r="48" ht="19.5" customHeight="1"/>
    <row r="49" spans="1:20" ht="16.5" customHeight="1">
      <c r="A49" s="71" t="s">
        <v>44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26.25" customHeight="1">
      <c r="A50" s="85" t="s">
        <v>27</v>
      </c>
      <c r="B50" s="62" t="s">
        <v>26</v>
      </c>
      <c r="C50" s="63"/>
      <c r="D50" s="63"/>
      <c r="E50" s="63"/>
      <c r="F50" s="63"/>
      <c r="G50" s="63"/>
      <c r="H50" s="63"/>
      <c r="I50" s="64"/>
      <c r="J50" s="78" t="s">
        <v>41</v>
      </c>
      <c r="K50" s="80" t="s">
        <v>24</v>
      </c>
      <c r="L50" s="81"/>
      <c r="M50" s="82"/>
      <c r="N50" s="80" t="s">
        <v>42</v>
      </c>
      <c r="O50" s="83"/>
      <c r="P50" s="84"/>
      <c r="Q50" s="80" t="s">
        <v>23</v>
      </c>
      <c r="R50" s="81"/>
      <c r="S50" s="82"/>
      <c r="T50" s="88" t="s">
        <v>22</v>
      </c>
    </row>
    <row r="51" spans="1:20" ht="12.75" customHeight="1">
      <c r="A51" s="86"/>
      <c r="B51" s="65"/>
      <c r="C51" s="66"/>
      <c r="D51" s="66"/>
      <c r="E51" s="66"/>
      <c r="F51" s="66"/>
      <c r="G51" s="66"/>
      <c r="H51" s="66"/>
      <c r="I51" s="67"/>
      <c r="J51" s="79"/>
      <c r="K51" s="7" t="s">
        <v>28</v>
      </c>
      <c r="L51" s="7" t="s">
        <v>29</v>
      </c>
      <c r="M51" s="7" t="s">
        <v>30</v>
      </c>
      <c r="N51" s="7" t="s">
        <v>34</v>
      </c>
      <c r="O51" s="7" t="s">
        <v>7</v>
      </c>
      <c r="P51" s="7" t="s">
        <v>31</v>
      </c>
      <c r="Q51" s="7" t="s">
        <v>32</v>
      </c>
      <c r="R51" s="7" t="s">
        <v>28</v>
      </c>
      <c r="S51" s="7" t="s">
        <v>33</v>
      </c>
      <c r="T51" s="79"/>
    </row>
    <row r="52" spans="1:20" ht="12.75">
      <c r="A52" s="18" t="s">
        <v>117</v>
      </c>
      <c r="B52" s="68" t="s">
        <v>118</v>
      </c>
      <c r="C52" s="69"/>
      <c r="D52" s="69"/>
      <c r="E52" s="69"/>
      <c r="F52" s="69"/>
      <c r="G52" s="69"/>
      <c r="H52" s="69"/>
      <c r="I52" s="70"/>
      <c r="J52" s="19">
        <v>4</v>
      </c>
      <c r="K52" s="19">
        <v>1</v>
      </c>
      <c r="L52" s="19">
        <v>1</v>
      </c>
      <c r="M52" s="19">
        <v>0</v>
      </c>
      <c r="N52" s="20">
        <f>K52+L52+M52</f>
        <v>2</v>
      </c>
      <c r="O52" s="21">
        <f>P52-N52</f>
        <v>5</v>
      </c>
      <c r="P52" s="21">
        <f>ROUND(PRODUCT(J52,25)/14,0)</f>
        <v>7</v>
      </c>
      <c r="Q52" s="22" t="s">
        <v>32</v>
      </c>
      <c r="R52" s="19"/>
      <c r="S52" s="9"/>
      <c r="T52" s="19" t="s">
        <v>37</v>
      </c>
    </row>
    <row r="53" spans="1:20" ht="12.75">
      <c r="A53" s="18" t="s">
        <v>119</v>
      </c>
      <c r="B53" s="68" t="s">
        <v>120</v>
      </c>
      <c r="C53" s="69"/>
      <c r="D53" s="69"/>
      <c r="E53" s="69"/>
      <c r="F53" s="69"/>
      <c r="G53" s="69"/>
      <c r="H53" s="69"/>
      <c r="I53" s="70"/>
      <c r="J53" s="19">
        <v>4</v>
      </c>
      <c r="K53" s="19">
        <v>1</v>
      </c>
      <c r="L53" s="19">
        <v>1</v>
      </c>
      <c r="M53" s="19">
        <v>0</v>
      </c>
      <c r="N53" s="20">
        <f aca="true" t="shared" si="4" ref="N53:N58">K53+L53+M53</f>
        <v>2</v>
      </c>
      <c r="O53" s="21">
        <f aca="true" t="shared" si="5" ref="O53:O58">P53-N53</f>
        <v>5</v>
      </c>
      <c r="P53" s="21">
        <f aca="true" t="shared" si="6" ref="P53:P58">ROUND(PRODUCT(J53,25)/14,0)</f>
        <v>7</v>
      </c>
      <c r="Q53" s="22" t="s">
        <v>32</v>
      </c>
      <c r="R53" s="19"/>
      <c r="S53" s="9"/>
      <c r="T53" s="19" t="s">
        <v>37</v>
      </c>
    </row>
    <row r="54" spans="1:20" ht="12.75">
      <c r="A54" s="18" t="s">
        <v>121</v>
      </c>
      <c r="B54" s="68" t="s">
        <v>122</v>
      </c>
      <c r="C54" s="69"/>
      <c r="D54" s="69"/>
      <c r="E54" s="69"/>
      <c r="F54" s="69"/>
      <c r="G54" s="69"/>
      <c r="H54" s="69"/>
      <c r="I54" s="70"/>
      <c r="J54" s="19">
        <v>4</v>
      </c>
      <c r="K54" s="19">
        <v>1</v>
      </c>
      <c r="L54" s="19">
        <v>1</v>
      </c>
      <c r="M54" s="19">
        <v>0</v>
      </c>
      <c r="N54" s="20">
        <f t="shared" si="4"/>
        <v>2</v>
      </c>
      <c r="O54" s="21">
        <f t="shared" si="5"/>
        <v>5</v>
      </c>
      <c r="P54" s="21">
        <f t="shared" si="6"/>
        <v>7</v>
      </c>
      <c r="Q54" s="22" t="s">
        <v>32</v>
      </c>
      <c r="R54" s="19"/>
      <c r="S54" s="9"/>
      <c r="T54" s="19" t="s">
        <v>37</v>
      </c>
    </row>
    <row r="55" spans="1:20" ht="12.75">
      <c r="A55" s="18" t="s">
        <v>123</v>
      </c>
      <c r="B55" s="68" t="s">
        <v>124</v>
      </c>
      <c r="C55" s="69"/>
      <c r="D55" s="69"/>
      <c r="E55" s="69"/>
      <c r="F55" s="69"/>
      <c r="G55" s="69"/>
      <c r="H55" s="69"/>
      <c r="I55" s="70"/>
      <c r="J55" s="19">
        <v>4</v>
      </c>
      <c r="K55" s="19">
        <v>0</v>
      </c>
      <c r="L55" s="19">
        <v>0</v>
      </c>
      <c r="M55" s="19">
        <v>3</v>
      </c>
      <c r="N55" s="20">
        <f t="shared" si="4"/>
        <v>3</v>
      </c>
      <c r="O55" s="21">
        <f t="shared" si="5"/>
        <v>4</v>
      </c>
      <c r="P55" s="21">
        <f t="shared" si="6"/>
        <v>7</v>
      </c>
      <c r="Q55" s="22"/>
      <c r="R55" s="19"/>
      <c r="S55" s="9" t="s">
        <v>33</v>
      </c>
      <c r="T55" s="19" t="s">
        <v>40</v>
      </c>
    </row>
    <row r="56" spans="1:20" ht="12.75">
      <c r="A56" s="18" t="s">
        <v>125</v>
      </c>
      <c r="B56" s="68" t="s">
        <v>126</v>
      </c>
      <c r="C56" s="69"/>
      <c r="D56" s="69"/>
      <c r="E56" s="69"/>
      <c r="F56" s="69"/>
      <c r="G56" s="69"/>
      <c r="H56" s="69"/>
      <c r="I56" s="70"/>
      <c r="J56" s="19">
        <v>5</v>
      </c>
      <c r="K56" s="19">
        <v>1</v>
      </c>
      <c r="L56" s="19">
        <v>2</v>
      </c>
      <c r="M56" s="19">
        <v>0</v>
      </c>
      <c r="N56" s="20">
        <f>K56+L56+M56</f>
        <v>3</v>
      </c>
      <c r="O56" s="21">
        <f>P56-N56</f>
        <v>6</v>
      </c>
      <c r="P56" s="21">
        <f>ROUND(PRODUCT(J56,25)/14,0)</f>
        <v>9</v>
      </c>
      <c r="Q56" s="22" t="s">
        <v>32</v>
      </c>
      <c r="R56" s="19"/>
      <c r="S56" s="9"/>
      <c r="T56" s="19" t="s">
        <v>39</v>
      </c>
    </row>
    <row r="57" spans="1:20" ht="12.75">
      <c r="A57" s="18" t="s">
        <v>127</v>
      </c>
      <c r="B57" s="68" t="s">
        <v>128</v>
      </c>
      <c r="C57" s="69"/>
      <c r="D57" s="69"/>
      <c r="E57" s="69"/>
      <c r="F57" s="69"/>
      <c r="G57" s="69"/>
      <c r="H57" s="69"/>
      <c r="I57" s="70"/>
      <c r="J57" s="19">
        <v>5</v>
      </c>
      <c r="K57" s="19">
        <v>1</v>
      </c>
      <c r="L57" s="19">
        <v>0</v>
      </c>
      <c r="M57" s="19">
        <v>1</v>
      </c>
      <c r="N57" s="20">
        <f>K57+L57+M57</f>
        <v>2</v>
      </c>
      <c r="O57" s="21">
        <f>P57-N57</f>
        <v>7</v>
      </c>
      <c r="P57" s="21">
        <f>ROUND(PRODUCT(J57,25)/14,0)</f>
        <v>9</v>
      </c>
      <c r="Q57" s="22" t="s">
        <v>32</v>
      </c>
      <c r="R57" s="19"/>
      <c r="S57" s="9"/>
      <c r="T57" s="19" t="s">
        <v>39</v>
      </c>
    </row>
    <row r="58" spans="1:20" ht="12.75">
      <c r="A58" s="18" t="s">
        <v>129</v>
      </c>
      <c r="B58" s="68" t="s">
        <v>130</v>
      </c>
      <c r="C58" s="69"/>
      <c r="D58" s="69"/>
      <c r="E58" s="69"/>
      <c r="F58" s="69"/>
      <c r="G58" s="69"/>
      <c r="H58" s="69"/>
      <c r="I58" s="70"/>
      <c r="J58" s="19">
        <v>4</v>
      </c>
      <c r="K58" s="19">
        <v>0</v>
      </c>
      <c r="L58" s="19">
        <v>0</v>
      </c>
      <c r="M58" s="19">
        <v>4</v>
      </c>
      <c r="N58" s="20">
        <f t="shared" si="4"/>
        <v>4</v>
      </c>
      <c r="O58" s="21">
        <f t="shared" si="5"/>
        <v>3</v>
      </c>
      <c r="P58" s="21">
        <f t="shared" si="6"/>
        <v>7</v>
      </c>
      <c r="Q58" s="22"/>
      <c r="R58" s="19"/>
      <c r="S58" s="9" t="s">
        <v>33</v>
      </c>
      <c r="T58" s="19" t="s">
        <v>40</v>
      </c>
    </row>
    <row r="59" spans="1:20" ht="12.75">
      <c r="A59" s="23" t="s">
        <v>25</v>
      </c>
      <c r="B59" s="75"/>
      <c r="C59" s="76"/>
      <c r="D59" s="76"/>
      <c r="E59" s="76"/>
      <c r="F59" s="76"/>
      <c r="G59" s="76"/>
      <c r="H59" s="76"/>
      <c r="I59" s="77"/>
      <c r="J59" s="23">
        <f aca="true" t="shared" si="7" ref="J59:P59">SUM(J52:J58)</f>
        <v>30</v>
      </c>
      <c r="K59" s="23">
        <f t="shared" si="7"/>
        <v>5</v>
      </c>
      <c r="L59" s="23">
        <f t="shared" si="7"/>
        <v>5</v>
      </c>
      <c r="M59" s="23">
        <f t="shared" si="7"/>
        <v>8</v>
      </c>
      <c r="N59" s="23">
        <f t="shared" si="7"/>
        <v>18</v>
      </c>
      <c r="O59" s="23">
        <f t="shared" si="7"/>
        <v>35</v>
      </c>
      <c r="P59" s="23">
        <f t="shared" si="7"/>
        <v>53</v>
      </c>
      <c r="Q59" s="23">
        <f>COUNTIF(Q52:Q58,"E")</f>
        <v>5</v>
      </c>
      <c r="R59" s="23">
        <f>COUNTIF(R52:R58,"C")</f>
        <v>0</v>
      </c>
      <c r="S59" s="23">
        <f>COUNTIF(S52:S58,"VP")</f>
        <v>2</v>
      </c>
      <c r="T59" s="24">
        <f>COUNTA(T52:T58)</f>
        <v>7</v>
      </c>
    </row>
    <row r="60" ht="11.25" customHeight="1"/>
    <row r="61" spans="2:19" ht="12.75">
      <c r="B61" s="15"/>
      <c r="C61" s="15"/>
      <c r="D61" s="15"/>
      <c r="E61" s="15"/>
      <c r="F61" s="15"/>
      <c r="G61" s="15"/>
      <c r="M61" s="15"/>
      <c r="N61" s="15"/>
      <c r="O61" s="15"/>
      <c r="P61" s="15"/>
      <c r="Q61" s="15"/>
      <c r="R61" s="15"/>
      <c r="S61" s="15"/>
    </row>
    <row r="63" spans="1:20" ht="18" customHeight="1">
      <c r="A63" s="71" t="s">
        <v>45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1:20" ht="25.5" customHeight="1">
      <c r="A64" s="85" t="s">
        <v>27</v>
      </c>
      <c r="B64" s="62" t="s">
        <v>26</v>
      </c>
      <c r="C64" s="63"/>
      <c r="D64" s="63"/>
      <c r="E64" s="63"/>
      <c r="F64" s="63"/>
      <c r="G64" s="63"/>
      <c r="H64" s="63"/>
      <c r="I64" s="64"/>
      <c r="J64" s="78" t="s">
        <v>41</v>
      </c>
      <c r="K64" s="80" t="s">
        <v>24</v>
      </c>
      <c r="L64" s="81"/>
      <c r="M64" s="82"/>
      <c r="N64" s="80" t="s">
        <v>42</v>
      </c>
      <c r="O64" s="83"/>
      <c r="P64" s="84"/>
      <c r="Q64" s="80" t="s">
        <v>23</v>
      </c>
      <c r="R64" s="81"/>
      <c r="S64" s="82"/>
      <c r="T64" s="88" t="s">
        <v>22</v>
      </c>
    </row>
    <row r="65" spans="1:20" ht="16.5" customHeight="1">
      <c r="A65" s="86"/>
      <c r="B65" s="65"/>
      <c r="C65" s="66"/>
      <c r="D65" s="66"/>
      <c r="E65" s="66"/>
      <c r="F65" s="66"/>
      <c r="G65" s="66"/>
      <c r="H65" s="66"/>
      <c r="I65" s="67"/>
      <c r="J65" s="79"/>
      <c r="K65" s="7" t="s">
        <v>28</v>
      </c>
      <c r="L65" s="7" t="s">
        <v>29</v>
      </c>
      <c r="M65" s="7" t="s">
        <v>30</v>
      </c>
      <c r="N65" s="7" t="s">
        <v>34</v>
      </c>
      <c r="O65" s="7" t="s">
        <v>7</v>
      </c>
      <c r="P65" s="7" t="s">
        <v>31</v>
      </c>
      <c r="Q65" s="7" t="s">
        <v>32</v>
      </c>
      <c r="R65" s="7" t="s">
        <v>28</v>
      </c>
      <c r="S65" s="7" t="s">
        <v>33</v>
      </c>
      <c r="T65" s="79"/>
    </row>
    <row r="66" spans="1:20" ht="12.75">
      <c r="A66" s="18" t="s">
        <v>131</v>
      </c>
      <c r="B66" s="68" t="s">
        <v>132</v>
      </c>
      <c r="C66" s="69"/>
      <c r="D66" s="69"/>
      <c r="E66" s="69"/>
      <c r="F66" s="69"/>
      <c r="G66" s="69"/>
      <c r="H66" s="69"/>
      <c r="I66" s="70"/>
      <c r="J66" s="19">
        <v>3</v>
      </c>
      <c r="K66" s="19">
        <v>1</v>
      </c>
      <c r="L66" s="19">
        <v>0</v>
      </c>
      <c r="M66" s="19">
        <v>1</v>
      </c>
      <c r="N66" s="20">
        <f>K66+L66+M66</f>
        <v>2</v>
      </c>
      <c r="O66" s="21">
        <f>P66-N66</f>
        <v>3</v>
      </c>
      <c r="P66" s="21">
        <f>ROUND(PRODUCT(J66,25)/14,0)</f>
        <v>5</v>
      </c>
      <c r="Q66" s="22"/>
      <c r="R66" s="19"/>
      <c r="S66" s="9" t="s">
        <v>33</v>
      </c>
      <c r="T66" s="19" t="s">
        <v>40</v>
      </c>
    </row>
    <row r="67" spans="1:20" ht="12.75">
      <c r="A67" s="18" t="s">
        <v>133</v>
      </c>
      <c r="B67" s="68" t="s">
        <v>134</v>
      </c>
      <c r="C67" s="69"/>
      <c r="D67" s="69"/>
      <c r="E67" s="69"/>
      <c r="F67" s="69"/>
      <c r="G67" s="69"/>
      <c r="H67" s="69"/>
      <c r="I67" s="70"/>
      <c r="J67" s="19">
        <v>3</v>
      </c>
      <c r="K67" s="19">
        <v>1</v>
      </c>
      <c r="L67" s="19">
        <v>0</v>
      </c>
      <c r="M67" s="19">
        <v>1</v>
      </c>
      <c r="N67" s="20">
        <f aca="true" t="shared" si="8" ref="N67:N73">K67+L67+M67</f>
        <v>2</v>
      </c>
      <c r="O67" s="21">
        <f aca="true" t="shared" si="9" ref="O67:O73">P67-N67</f>
        <v>3</v>
      </c>
      <c r="P67" s="21">
        <f aca="true" t="shared" si="10" ref="P67:P73">ROUND(PRODUCT(J67,25)/14,0)</f>
        <v>5</v>
      </c>
      <c r="Q67" s="22" t="s">
        <v>32</v>
      </c>
      <c r="R67" s="19"/>
      <c r="S67" s="9"/>
      <c r="T67" s="19" t="s">
        <v>39</v>
      </c>
    </row>
    <row r="68" spans="1:20" ht="12.75">
      <c r="A68" s="18" t="s">
        <v>135</v>
      </c>
      <c r="B68" s="68" t="s">
        <v>136</v>
      </c>
      <c r="C68" s="69"/>
      <c r="D68" s="69"/>
      <c r="E68" s="69"/>
      <c r="F68" s="69"/>
      <c r="G68" s="69"/>
      <c r="H68" s="69"/>
      <c r="I68" s="70"/>
      <c r="J68" s="19">
        <v>3</v>
      </c>
      <c r="K68" s="19">
        <v>0</v>
      </c>
      <c r="L68" s="19">
        <v>0</v>
      </c>
      <c r="M68" s="19">
        <v>2</v>
      </c>
      <c r="N68" s="20">
        <f t="shared" si="8"/>
        <v>2</v>
      </c>
      <c r="O68" s="21">
        <f t="shared" si="9"/>
        <v>3</v>
      </c>
      <c r="P68" s="21">
        <f t="shared" si="10"/>
        <v>5</v>
      </c>
      <c r="Q68" s="22"/>
      <c r="R68" s="19"/>
      <c r="S68" s="9" t="s">
        <v>33</v>
      </c>
      <c r="T68" s="19" t="s">
        <v>40</v>
      </c>
    </row>
    <row r="69" spans="1:20" ht="12.75">
      <c r="A69" s="18" t="s">
        <v>137</v>
      </c>
      <c r="B69" s="68" t="s">
        <v>138</v>
      </c>
      <c r="C69" s="69"/>
      <c r="D69" s="69"/>
      <c r="E69" s="69"/>
      <c r="F69" s="69"/>
      <c r="G69" s="69"/>
      <c r="H69" s="69"/>
      <c r="I69" s="70"/>
      <c r="J69" s="19">
        <v>4</v>
      </c>
      <c r="K69" s="19">
        <v>1</v>
      </c>
      <c r="L69" s="19">
        <v>0</v>
      </c>
      <c r="M69" s="19">
        <v>1</v>
      </c>
      <c r="N69" s="20">
        <f t="shared" si="8"/>
        <v>2</v>
      </c>
      <c r="O69" s="21">
        <f t="shared" si="9"/>
        <v>5</v>
      </c>
      <c r="P69" s="21">
        <f t="shared" si="10"/>
        <v>7</v>
      </c>
      <c r="Q69" s="22" t="s">
        <v>32</v>
      </c>
      <c r="R69" s="19"/>
      <c r="S69" s="9"/>
      <c r="T69" s="19" t="s">
        <v>39</v>
      </c>
    </row>
    <row r="70" spans="1:20" ht="12.75">
      <c r="A70" s="18" t="s">
        <v>139</v>
      </c>
      <c r="B70" s="68" t="s">
        <v>140</v>
      </c>
      <c r="C70" s="69"/>
      <c r="D70" s="69"/>
      <c r="E70" s="69"/>
      <c r="F70" s="69"/>
      <c r="G70" s="69"/>
      <c r="H70" s="69"/>
      <c r="I70" s="70"/>
      <c r="J70" s="19">
        <v>4</v>
      </c>
      <c r="K70" s="19">
        <v>1</v>
      </c>
      <c r="L70" s="19">
        <v>0</v>
      </c>
      <c r="M70" s="19">
        <v>1</v>
      </c>
      <c r="N70" s="20">
        <f t="shared" si="8"/>
        <v>2</v>
      </c>
      <c r="O70" s="21">
        <f t="shared" si="9"/>
        <v>5</v>
      </c>
      <c r="P70" s="21">
        <f t="shared" si="10"/>
        <v>7</v>
      </c>
      <c r="Q70" s="22" t="s">
        <v>32</v>
      </c>
      <c r="R70" s="19"/>
      <c r="S70" s="9"/>
      <c r="T70" s="19" t="s">
        <v>39</v>
      </c>
    </row>
    <row r="71" spans="1:20" ht="12.75">
      <c r="A71" s="18" t="s">
        <v>141</v>
      </c>
      <c r="B71" s="68" t="s">
        <v>142</v>
      </c>
      <c r="C71" s="69"/>
      <c r="D71" s="69"/>
      <c r="E71" s="69"/>
      <c r="F71" s="69"/>
      <c r="G71" s="69"/>
      <c r="H71" s="69"/>
      <c r="I71" s="70"/>
      <c r="J71" s="19">
        <v>3</v>
      </c>
      <c r="K71" s="19">
        <v>1</v>
      </c>
      <c r="L71" s="19">
        <v>0</v>
      </c>
      <c r="M71" s="19">
        <v>1</v>
      </c>
      <c r="N71" s="20">
        <f t="shared" si="8"/>
        <v>2</v>
      </c>
      <c r="O71" s="21">
        <f t="shared" si="9"/>
        <v>3</v>
      </c>
      <c r="P71" s="21">
        <f t="shared" si="10"/>
        <v>5</v>
      </c>
      <c r="Q71" s="22" t="s">
        <v>32</v>
      </c>
      <c r="R71" s="19"/>
      <c r="S71" s="9"/>
      <c r="T71" s="19" t="s">
        <v>39</v>
      </c>
    </row>
    <row r="72" spans="1:20" ht="12.75">
      <c r="A72" s="18" t="s">
        <v>143</v>
      </c>
      <c r="B72" s="72" t="s">
        <v>144</v>
      </c>
      <c r="C72" s="73"/>
      <c r="D72" s="73"/>
      <c r="E72" s="73"/>
      <c r="F72" s="73"/>
      <c r="G72" s="73"/>
      <c r="H72" s="73"/>
      <c r="I72" s="74"/>
      <c r="J72" s="19">
        <v>4</v>
      </c>
      <c r="K72" s="19">
        <v>1</v>
      </c>
      <c r="L72" s="19">
        <v>0</v>
      </c>
      <c r="M72" s="19">
        <v>1</v>
      </c>
      <c r="N72" s="20">
        <f t="shared" si="8"/>
        <v>2</v>
      </c>
      <c r="O72" s="21">
        <f t="shared" si="9"/>
        <v>5</v>
      </c>
      <c r="P72" s="21">
        <f t="shared" si="10"/>
        <v>7</v>
      </c>
      <c r="Q72" s="22" t="s">
        <v>32</v>
      </c>
      <c r="R72" s="19"/>
      <c r="S72" s="9"/>
      <c r="T72" s="19" t="s">
        <v>39</v>
      </c>
    </row>
    <row r="73" spans="1:20" ht="12.75">
      <c r="A73" s="18" t="s">
        <v>145</v>
      </c>
      <c r="B73" s="68" t="s">
        <v>146</v>
      </c>
      <c r="C73" s="69"/>
      <c r="D73" s="69"/>
      <c r="E73" s="69"/>
      <c r="F73" s="69"/>
      <c r="G73" s="69"/>
      <c r="H73" s="69"/>
      <c r="I73" s="70"/>
      <c r="J73" s="19">
        <v>3</v>
      </c>
      <c r="K73" s="19">
        <v>1</v>
      </c>
      <c r="L73" s="19">
        <v>1</v>
      </c>
      <c r="M73" s="19">
        <v>0</v>
      </c>
      <c r="N73" s="20">
        <f t="shared" si="8"/>
        <v>2</v>
      </c>
      <c r="O73" s="21">
        <f t="shared" si="9"/>
        <v>3</v>
      </c>
      <c r="P73" s="21">
        <f t="shared" si="10"/>
        <v>5</v>
      </c>
      <c r="Q73" s="22"/>
      <c r="R73" s="19" t="s">
        <v>28</v>
      </c>
      <c r="S73" s="9"/>
      <c r="T73" s="19" t="s">
        <v>40</v>
      </c>
    </row>
    <row r="74" spans="1:20" ht="12.75">
      <c r="A74" s="18" t="s">
        <v>147</v>
      </c>
      <c r="B74" s="68" t="s">
        <v>148</v>
      </c>
      <c r="C74" s="69"/>
      <c r="D74" s="69"/>
      <c r="E74" s="69"/>
      <c r="F74" s="69"/>
      <c r="G74" s="69"/>
      <c r="H74" s="69"/>
      <c r="I74" s="70"/>
      <c r="J74" s="19">
        <v>3</v>
      </c>
      <c r="K74" s="19">
        <v>0</v>
      </c>
      <c r="L74" s="19">
        <v>0</v>
      </c>
      <c r="M74" s="19">
        <v>2</v>
      </c>
      <c r="N74" s="20">
        <f>K74+L74+M74</f>
        <v>2</v>
      </c>
      <c r="O74" s="21">
        <f>P74-N74</f>
        <v>3</v>
      </c>
      <c r="P74" s="21">
        <f>ROUND(PRODUCT(J74,25)/14,0)</f>
        <v>5</v>
      </c>
      <c r="Q74" s="22"/>
      <c r="R74" s="19"/>
      <c r="S74" s="9" t="s">
        <v>33</v>
      </c>
      <c r="T74" s="19" t="s">
        <v>40</v>
      </c>
    </row>
    <row r="75" spans="1:20" ht="12.75">
      <c r="A75" s="23" t="s">
        <v>25</v>
      </c>
      <c r="B75" s="75"/>
      <c r="C75" s="76"/>
      <c r="D75" s="76"/>
      <c r="E75" s="76"/>
      <c r="F75" s="76"/>
      <c r="G75" s="76"/>
      <c r="H75" s="76"/>
      <c r="I75" s="77"/>
      <c r="J75" s="23">
        <f aca="true" t="shared" si="11" ref="J75:P75">SUM(J66:J74)</f>
        <v>30</v>
      </c>
      <c r="K75" s="23">
        <f t="shared" si="11"/>
        <v>7</v>
      </c>
      <c r="L75" s="23">
        <f t="shared" si="11"/>
        <v>1</v>
      </c>
      <c r="M75" s="23">
        <f t="shared" si="11"/>
        <v>10</v>
      </c>
      <c r="N75" s="23">
        <f t="shared" si="11"/>
        <v>18</v>
      </c>
      <c r="O75" s="23">
        <f t="shared" si="11"/>
        <v>33</v>
      </c>
      <c r="P75" s="23">
        <f t="shared" si="11"/>
        <v>51</v>
      </c>
      <c r="Q75" s="23">
        <f>COUNTIF(Q66:Q74,"E")</f>
        <v>5</v>
      </c>
      <c r="R75" s="23">
        <f>COUNTIF(R66:R74,"C")</f>
        <v>1</v>
      </c>
      <c r="S75" s="23">
        <f>COUNTIF(S66:S74,"VP")</f>
        <v>3</v>
      </c>
      <c r="T75" s="24">
        <f>COUNTA(T66:T74)</f>
        <v>9</v>
      </c>
    </row>
    <row r="76" ht="21.75" customHeight="1"/>
    <row r="77" spans="1:20" ht="18.75" customHeight="1">
      <c r="A77" s="71" t="s">
        <v>46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24.75" customHeight="1">
      <c r="A78" s="85" t="s">
        <v>27</v>
      </c>
      <c r="B78" s="62" t="s">
        <v>26</v>
      </c>
      <c r="C78" s="63"/>
      <c r="D78" s="63"/>
      <c r="E78" s="63"/>
      <c r="F78" s="63"/>
      <c r="G78" s="63"/>
      <c r="H78" s="63"/>
      <c r="I78" s="64"/>
      <c r="J78" s="78" t="s">
        <v>41</v>
      </c>
      <c r="K78" s="80" t="s">
        <v>24</v>
      </c>
      <c r="L78" s="81"/>
      <c r="M78" s="82"/>
      <c r="N78" s="80" t="s">
        <v>42</v>
      </c>
      <c r="O78" s="83"/>
      <c r="P78" s="84"/>
      <c r="Q78" s="80" t="s">
        <v>23</v>
      </c>
      <c r="R78" s="81"/>
      <c r="S78" s="82"/>
      <c r="T78" s="88" t="s">
        <v>22</v>
      </c>
    </row>
    <row r="79" spans="1:20" ht="12.75">
      <c r="A79" s="86"/>
      <c r="B79" s="65"/>
      <c r="C79" s="66"/>
      <c r="D79" s="66"/>
      <c r="E79" s="66"/>
      <c r="F79" s="66"/>
      <c r="G79" s="66"/>
      <c r="H79" s="66"/>
      <c r="I79" s="67"/>
      <c r="J79" s="79"/>
      <c r="K79" s="7" t="s">
        <v>28</v>
      </c>
      <c r="L79" s="7" t="s">
        <v>29</v>
      </c>
      <c r="M79" s="7" t="s">
        <v>30</v>
      </c>
      <c r="N79" s="7" t="s">
        <v>34</v>
      </c>
      <c r="O79" s="7" t="s">
        <v>7</v>
      </c>
      <c r="P79" s="7" t="s">
        <v>31</v>
      </c>
      <c r="Q79" s="7" t="s">
        <v>32</v>
      </c>
      <c r="R79" s="7" t="s">
        <v>28</v>
      </c>
      <c r="S79" s="7" t="s">
        <v>33</v>
      </c>
      <c r="T79" s="79"/>
    </row>
    <row r="80" spans="1:20" ht="12.75">
      <c r="A80" s="18" t="s">
        <v>149</v>
      </c>
      <c r="B80" s="68" t="s">
        <v>150</v>
      </c>
      <c r="C80" s="69"/>
      <c r="D80" s="69"/>
      <c r="E80" s="69"/>
      <c r="F80" s="69"/>
      <c r="G80" s="69"/>
      <c r="H80" s="69"/>
      <c r="I80" s="70"/>
      <c r="J80" s="19">
        <v>3</v>
      </c>
      <c r="K80" s="19">
        <v>1</v>
      </c>
      <c r="L80" s="19">
        <v>0</v>
      </c>
      <c r="M80" s="19">
        <v>1</v>
      </c>
      <c r="N80" s="20">
        <f>K80+L80+M80</f>
        <v>2</v>
      </c>
      <c r="O80" s="21">
        <f>P80-N80</f>
        <v>3</v>
      </c>
      <c r="P80" s="21">
        <f>ROUND(PRODUCT(J80,25)/14,0)</f>
        <v>5</v>
      </c>
      <c r="Q80" s="22"/>
      <c r="R80" s="19"/>
      <c r="S80" s="9" t="s">
        <v>33</v>
      </c>
      <c r="T80" s="19" t="s">
        <v>40</v>
      </c>
    </row>
    <row r="81" spans="1:20" ht="12.75">
      <c r="A81" s="18" t="s">
        <v>151</v>
      </c>
      <c r="B81" s="68" t="s">
        <v>152</v>
      </c>
      <c r="C81" s="69"/>
      <c r="D81" s="69"/>
      <c r="E81" s="69"/>
      <c r="F81" s="69"/>
      <c r="G81" s="69"/>
      <c r="H81" s="69"/>
      <c r="I81" s="70"/>
      <c r="J81" s="19">
        <v>3</v>
      </c>
      <c r="K81" s="19">
        <v>1</v>
      </c>
      <c r="L81" s="19">
        <v>0</v>
      </c>
      <c r="M81" s="19">
        <v>1</v>
      </c>
      <c r="N81" s="20">
        <f aca="true" t="shared" si="12" ref="N81:N87">K81+L81+M81</f>
        <v>2</v>
      </c>
      <c r="O81" s="21">
        <f aca="true" t="shared" si="13" ref="O81:O87">P81-N81</f>
        <v>3</v>
      </c>
      <c r="P81" s="21">
        <f aca="true" t="shared" si="14" ref="P81:P88">ROUND(PRODUCT(J81,25)/14,0)</f>
        <v>5</v>
      </c>
      <c r="Q81" s="22" t="s">
        <v>32</v>
      </c>
      <c r="R81" s="19"/>
      <c r="S81" s="9"/>
      <c r="T81" s="19" t="s">
        <v>39</v>
      </c>
    </row>
    <row r="82" spans="1:20" ht="12.75">
      <c r="A82" s="18" t="s">
        <v>153</v>
      </c>
      <c r="B82" s="68" t="s">
        <v>154</v>
      </c>
      <c r="C82" s="69"/>
      <c r="D82" s="69"/>
      <c r="E82" s="69"/>
      <c r="F82" s="69"/>
      <c r="G82" s="69"/>
      <c r="H82" s="69"/>
      <c r="I82" s="70"/>
      <c r="J82" s="19">
        <v>4</v>
      </c>
      <c r="K82" s="19">
        <v>1</v>
      </c>
      <c r="L82" s="19">
        <v>0</v>
      </c>
      <c r="M82" s="19">
        <v>1</v>
      </c>
      <c r="N82" s="20">
        <f t="shared" si="12"/>
        <v>2</v>
      </c>
      <c r="O82" s="21">
        <f t="shared" si="13"/>
        <v>5</v>
      </c>
      <c r="P82" s="21">
        <f t="shared" si="14"/>
        <v>7</v>
      </c>
      <c r="Q82" s="22" t="s">
        <v>32</v>
      </c>
      <c r="R82" s="19"/>
      <c r="S82" s="9"/>
      <c r="T82" s="19" t="s">
        <v>39</v>
      </c>
    </row>
    <row r="83" spans="1:20" ht="12.75">
      <c r="A83" s="18" t="s">
        <v>155</v>
      </c>
      <c r="B83" s="68" t="s">
        <v>156</v>
      </c>
      <c r="C83" s="69"/>
      <c r="D83" s="69"/>
      <c r="E83" s="69"/>
      <c r="F83" s="69"/>
      <c r="G83" s="69"/>
      <c r="H83" s="69"/>
      <c r="I83" s="70"/>
      <c r="J83" s="19">
        <v>4</v>
      </c>
      <c r="K83" s="19">
        <v>1</v>
      </c>
      <c r="L83" s="19">
        <v>0</v>
      </c>
      <c r="M83" s="19">
        <v>1</v>
      </c>
      <c r="N83" s="20">
        <f t="shared" si="12"/>
        <v>2</v>
      </c>
      <c r="O83" s="21">
        <f t="shared" si="13"/>
        <v>5</v>
      </c>
      <c r="P83" s="21">
        <f t="shared" si="14"/>
        <v>7</v>
      </c>
      <c r="Q83" s="22" t="s">
        <v>32</v>
      </c>
      <c r="R83" s="19"/>
      <c r="S83" s="9"/>
      <c r="T83" s="19" t="s">
        <v>39</v>
      </c>
    </row>
    <row r="84" spans="1:20" ht="12.75">
      <c r="A84" s="18" t="s">
        <v>157</v>
      </c>
      <c r="B84" s="68" t="s">
        <v>158</v>
      </c>
      <c r="C84" s="69"/>
      <c r="D84" s="69"/>
      <c r="E84" s="69"/>
      <c r="F84" s="69"/>
      <c r="G84" s="69"/>
      <c r="H84" s="69"/>
      <c r="I84" s="70"/>
      <c r="J84" s="19">
        <v>3</v>
      </c>
      <c r="K84" s="19">
        <v>1</v>
      </c>
      <c r="L84" s="19">
        <v>0</v>
      </c>
      <c r="M84" s="19">
        <v>1</v>
      </c>
      <c r="N84" s="20">
        <f t="shared" si="12"/>
        <v>2</v>
      </c>
      <c r="O84" s="21">
        <f t="shared" si="13"/>
        <v>3</v>
      </c>
      <c r="P84" s="21">
        <f t="shared" si="14"/>
        <v>5</v>
      </c>
      <c r="Q84" s="22" t="s">
        <v>32</v>
      </c>
      <c r="R84" s="19"/>
      <c r="S84" s="9"/>
      <c r="T84" s="19" t="s">
        <v>39</v>
      </c>
    </row>
    <row r="85" spans="1:20" ht="12.75">
      <c r="A85" s="18" t="s">
        <v>159</v>
      </c>
      <c r="B85" s="68" t="s">
        <v>160</v>
      </c>
      <c r="C85" s="69"/>
      <c r="D85" s="69"/>
      <c r="E85" s="69"/>
      <c r="F85" s="69"/>
      <c r="G85" s="69"/>
      <c r="H85" s="69"/>
      <c r="I85" s="70"/>
      <c r="J85" s="19">
        <v>3</v>
      </c>
      <c r="K85" s="19">
        <v>0</v>
      </c>
      <c r="L85" s="19">
        <v>0</v>
      </c>
      <c r="M85" s="19">
        <v>2</v>
      </c>
      <c r="N85" s="20">
        <f t="shared" si="12"/>
        <v>2</v>
      </c>
      <c r="O85" s="21">
        <f t="shared" si="13"/>
        <v>3</v>
      </c>
      <c r="P85" s="21">
        <f t="shared" si="14"/>
        <v>5</v>
      </c>
      <c r="Q85" s="22"/>
      <c r="R85" s="19"/>
      <c r="S85" s="9" t="s">
        <v>33</v>
      </c>
      <c r="T85" s="19" t="s">
        <v>40</v>
      </c>
    </row>
    <row r="86" spans="1:20" ht="12.75">
      <c r="A86" s="18" t="s">
        <v>161</v>
      </c>
      <c r="B86" s="72" t="s">
        <v>162</v>
      </c>
      <c r="C86" s="73"/>
      <c r="D86" s="73"/>
      <c r="E86" s="73"/>
      <c r="F86" s="73"/>
      <c r="G86" s="73"/>
      <c r="H86" s="73"/>
      <c r="I86" s="74"/>
      <c r="J86" s="19">
        <v>4</v>
      </c>
      <c r="K86" s="19">
        <v>1</v>
      </c>
      <c r="L86" s="19">
        <v>0</v>
      </c>
      <c r="M86" s="19">
        <v>1</v>
      </c>
      <c r="N86" s="20">
        <f t="shared" si="12"/>
        <v>2</v>
      </c>
      <c r="O86" s="21">
        <f t="shared" si="13"/>
        <v>5</v>
      </c>
      <c r="P86" s="21">
        <f t="shared" si="14"/>
        <v>7</v>
      </c>
      <c r="Q86" s="22" t="s">
        <v>32</v>
      </c>
      <c r="R86" s="19"/>
      <c r="S86" s="9"/>
      <c r="T86" s="19" t="s">
        <v>39</v>
      </c>
    </row>
    <row r="87" spans="1:20" ht="12.75">
      <c r="A87" s="18" t="s">
        <v>163</v>
      </c>
      <c r="B87" s="68" t="s">
        <v>164</v>
      </c>
      <c r="C87" s="69"/>
      <c r="D87" s="69"/>
      <c r="E87" s="69"/>
      <c r="F87" s="69"/>
      <c r="G87" s="69"/>
      <c r="H87" s="69"/>
      <c r="I87" s="70"/>
      <c r="J87" s="19">
        <v>3</v>
      </c>
      <c r="K87" s="19">
        <v>1</v>
      </c>
      <c r="L87" s="19">
        <v>1</v>
      </c>
      <c r="M87" s="19">
        <v>0</v>
      </c>
      <c r="N87" s="20">
        <f t="shared" si="12"/>
        <v>2</v>
      </c>
      <c r="O87" s="21">
        <f t="shared" si="13"/>
        <v>3</v>
      </c>
      <c r="P87" s="21">
        <f t="shared" si="14"/>
        <v>5</v>
      </c>
      <c r="Q87" s="22"/>
      <c r="R87" s="19" t="s">
        <v>28</v>
      </c>
      <c r="S87" s="9"/>
      <c r="T87" s="19" t="s">
        <v>40</v>
      </c>
    </row>
    <row r="88" spans="1:20" ht="12.75">
      <c r="A88" s="18" t="s">
        <v>165</v>
      </c>
      <c r="B88" s="68" t="s">
        <v>166</v>
      </c>
      <c r="C88" s="69"/>
      <c r="D88" s="69"/>
      <c r="E88" s="69"/>
      <c r="F88" s="69"/>
      <c r="G88" s="69"/>
      <c r="H88" s="69"/>
      <c r="I88" s="70"/>
      <c r="J88" s="19">
        <v>3</v>
      </c>
      <c r="K88" s="19">
        <v>0</v>
      </c>
      <c r="L88" s="19">
        <v>0</v>
      </c>
      <c r="M88" s="19">
        <v>2</v>
      </c>
      <c r="N88" s="20">
        <f>K88+L88+M88</f>
        <v>2</v>
      </c>
      <c r="O88" s="21">
        <f>P88-N88</f>
        <v>3</v>
      </c>
      <c r="P88" s="21">
        <f t="shared" si="14"/>
        <v>5</v>
      </c>
      <c r="Q88" s="22"/>
      <c r="R88" s="19"/>
      <c r="S88" s="9" t="s">
        <v>33</v>
      </c>
      <c r="T88" s="19" t="s">
        <v>40</v>
      </c>
    </row>
    <row r="89" spans="1:20" ht="12.75">
      <c r="A89" s="23" t="s">
        <v>25</v>
      </c>
      <c r="B89" s="75"/>
      <c r="C89" s="76"/>
      <c r="D89" s="76"/>
      <c r="E89" s="76"/>
      <c r="F89" s="76"/>
      <c r="G89" s="76"/>
      <c r="H89" s="76"/>
      <c r="I89" s="77"/>
      <c r="J89" s="23">
        <f aca="true" t="shared" si="15" ref="J89:P89">SUM(J80:J88)</f>
        <v>30</v>
      </c>
      <c r="K89" s="23">
        <f t="shared" si="15"/>
        <v>7</v>
      </c>
      <c r="L89" s="23">
        <f t="shared" si="15"/>
        <v>1</v>
      </c>
      <c r="M89" s="23">
        <f t="shared" si="15"/>
        <v>10</v>
      </c>
      <c r="N89" s="23">
        <f t="shared" si="15"/>
        <v>18</v>
      </c>
      <c r="O89" s="23">
        <f t="shared" si="15"/>
        <v>33</v>
      </c>
      <c r="P89" s="23">
        <f t="shared" si="15"/>
        <v>51</v>
      </c>
      <c r="Q89" s="23">
        <f>COUNTIF(Q80:Q88,"E")</f>
        <v>5</v>
      </c>
      <c r="R89" s="23">
        <f>COUNTIF(R80:R88,"C")</f>
        <v>1</v>
      </c>
      <c r="S89" s="23">
        <f>COUNTIF(S80:S88,"VP")</f>
        <v>3</v>
      </c>
      <c r="T89" s="24">
        <f>COUNTA(T80:T88)</f>
        <v>9</v>
      </c>
    </row>
    <row r="90" ht="9" customHeight="1"/>
    <row r="91" spans="2:19" ht="12.75">
      <c r="B91" s="3"/>
      <c r="C91" s="3"/>
      <c r="D91" s="3"/>
      <c r="E91" s="3"/>
      <c r="F91" s="3"/>
      <c r="G91" s="3"/>
      <c r="M91" s="15"/>
      <c r="N91" s="15"/>
      <c r="O91" s="15"/>
      <c r="P91" s="15"/>
      <c r="Q91" s="15"/>
      <c r="R91" s="15"/>
      <c r="S91" s="15"/>
    </row>
    <row r="94" spans="1:20" ht="19.5" customHeight="1">
      <c r="A94" s="96" t="s">
        <v>47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1:20" ht="27.75" customHeight="1">
      <c r="A95" s="85" t="s">
        <v>27</v>
      </c>
      <c r="B95" s="62" t="s">
        <v>26</v>
      </c>
      <c r="C95" s="63"/>
      <c r="D95" s="63"/>
      <c r="E95" s="63"/>
      <c r="F95" s="63"/>
      <c r="G95" s="63"/>
      <c r="H95" s="63"/>
      <c r="I95" s="64"/>
      <c r="J95" s="78" t="s">
        <v>41</v>
      </c>
      <c r="K95" s="87" t="s">
        <v>24</v>
      </c>
      <c r="L95" s="87"/>
      <c r="M95" s="87"/>
      <c r="N95" s="87" t="s">
        <v>42</v>
      </c>
      <c r="O95" s="116"/>
      <c r="P95" s="116"/>
      <c r="Q95" s="87" t="s">
        <v>23</v>
      </c>
      <c r="R95" s="87"/>
      <c r="S95" s="87"/>
      <c r="T95" s="87" t="s">
        <v>22</v>
      </c>
    </row>
    <row r="96" spans="1:20" ht="12.75" customHeight="1">
      <c r="A96" s="86"/>
      <c r="B96" s="65"/>
      <c r="C96" s="66"/>
      <c r="D96" s="66"/>
      <c r="E96" s="66"/>
      <c r="F96" s="66"/>
      <c r="G96" s="66"/>
      <c r="H96" s="66"/>
      <c r="I96" s="67"/>
      <c r="J96" s="79"/>
      <c r="K96" s="7" t="s">
        <v>28</v>
      </c>
      <c r="L96" s="7" t="s">
        <v>29</v>
      </c>
      <c r="M96" s="7" t="s">
        <v>30</v>
      </c>
      <c r="N96" s="7" t="s">
        <v>34</v>
      </c>
      <c r="O96" s="7" t="s">
        <v>7</v>
      </c>
      <c r="P96" s="7" t="s">
        <v>31</v>
      </c>
      <c r="Q96" s="7" t="s">
        <v>32</v>
      </c>
      <c r="R96" s="7" t="s">
        <v>28</v>
      </c>
      <c r="S96" s="7" t="s">
        <v>33</v>
      </c>
      <c r="T96" s="87"/>
    </row>
    <row r="97" spans="1:20" ht="12.75">
      <c r="A97" s="113" t="s">
        <v>48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2"/>
    </row>
    <row r="98" spans="1:20" ht="15" customHeight="1">
      <c r="A98" s="25" t="s">
        <v>145</v>
      </c>
      <c r="B98" s="118" t="s">
        <v>167</v>
      </c>
      <c r="C98" s="119"/>
      <c r="D98" s="119"/>
      <c r="E98" s="119"/>
      <c r="F98" s="119"/>
      <c r="G98" s="119"/>
      <c r="H98" s="119"/>
      <c r="I98" s="120"/>
      <c r="J98" s="26">
        <v>3</v>
      </c>
      <c r="K98" s="26">
        <v>1</v>
      </c>
      <c r="L98" s="26">
        <v>1</v>
      </c>
      <c r="M98" s="26">
        <v>0</v>
      </c>
      <c r="N98" s="21">
        <f>K98+L98+M98</f>
        <v>2</v>
      </c>
      <c r="O98" s="21">
        <f>P98-N98</f>
        <v>3</v>
      </c>
      <c r="P98" s="21">
        <f>ROUND(PRODUCT(J98,25)/14,0)</f>
        <v>5</v>
      </c>
      <c r="Q98" s="26"/>
      <c r="R98" s="26" t="s">
        <v>28</v>
      </c>
      <c r="S98" s="27"/>
      <c r="T98" s="19" t="s">
        <v>40</v>
      </c>
    </row>
    <row r="99" spans="1:20" ht="12.75">
      <c r="A99" s="25" t="s">
        <v>168</v>
      </c>
      <c r="B99" s="118" t="s">
        <v>169</v>
      </c>
      <c r="C99" s="119"/>
      <c r="D99" s="119"/>
      <c r="E99" s="119"/>
      <c r="F99" s="119"/>
      <c r="G99" s="119"/>
      <c r="H99" s="119"/>
      <c r="I99" s="120"/>
      <c r="J99" s="26">
        <v>3</v>
      </c>
      <c r="K99" s="26">
        <v>1</v>
      </c>
      <c r="L99" s="26">
        <v>1</v>
      </c>
      <c r="M99" s="26">
        <v>0</v>
      </c>
      <c r="N99" s="21">
        <f>K99+L99+M99</f>
        <v>2</v>
      </c>
      <c r="O99" s="21">
        <f>P99-N99</f>
        <v>3</v>
      </c>
      <c r="P99" s="21">
        <f>ROUND(PRODUCT(J99,25)/14,0)</f>
        <v>5</v>
      </c>
      <c r="Q99" s="26"/>
      <c r="R99" s="26" t="s">
        <v>28</v>
      </c>
      <c r="S99" s="27"/>
      <c r="T99" s="19" t="s">
        <v>40</v>
      </c>
    </row>
    <row r="100" spans="1:20" ht="12.75">
      <c r="A100" s="113" t="s">
        <v>49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5"/>
    </row>
    <row r="101" spans="1:20" ht="12.75">
      <c r="A101" s="25" t="s">
        <v>163</v>
      </c>
      <c r="B101" s="118" t="s">
        <v>167</v>
      </c>
      <c r="C101" s="119"/>
      <c r="D101" s="119"/>
      <c r="E101" s="119"/>
      <c r="F101" s="119"/>
      <c r="G101" s="119"/>
      <c r="H101" s="119"/>
      <c r="I101" s="120"/>
      <c r="J101" s="26">
        <v>3</v>
      </c>
      <c r="K101" s="26">
        <v>1</v>
      </c>
      <c r="L101" s="26">
        <v>1</v>
      </c>
      <c r="M101" s="26">
        <v>0</v>
      </c>
      <c r="N101" s="21">
        <f>K101+L101+M101</f>
        <v>2</v>
      </c>
      <c r="O101" s="21">
        <f>P101-N101</f>
        <v>3</v>
      </c>
      <c r="P101" s="21">
        <f>ROUND(PRODUCT(J101,25)/14,0)</f>
        <v>5</v>
      </c>
      <c r="Q101" s="26"/>
      <c r="R101" s="26" t="s">
        <v>28</v>
      </c>
      <c r="S101" s="27"/>
      <c r="T101" s="19" t="s">
        <v>40</v>
      </c>
    </row>
    <row r="102" spans="1:20" ht="12.75">
      <c r="A102" s="25" t="s">
        <v>170</v>
      </c>
      <c r="B102" s="118" t="s">
        <v>171</v>
      </c>
      <c r="C102" s="119"/>
      <c r="D102" s="119"/>
      <c r="E102" s="119"/>
      <c r="F102" s="119"/>
      <c r="G102" s="119"/>
      <c r="H102" s="119"/>
      <c r="I102" s="120"/>
      <c r="J102" s="26">
        <v>3</v>
      </c>
      <c r="K102" s="26">
        <v>1</v>
      </c>
      <c r="L102" s="26">
        <v>1</v>
      </c>
      <c r="M102" s="26">
        <v>0</v>
      </c>
      <c r="N102" s="21">
        <f>K102+L102+M102</f>
        <v>2</v>
      </c>
      <c r="O102" s="21">
        <f>P102-N102</f>
        <v>3</v>
      </c>
      <c r="P102" s="21">
        <f>ROUND(PRODUCT(J102,25)/14,0)</f>
        <v>5</v>
      </c>
      <c r="Q102" s="26"/>
      <c r="R102" s="26" t="s">
        <v>28</v>
      </c>
      <c r="S102" s="27"/>
      <c r="T102" s="19" t="s">
        <v>40</v>
      </c>
    </row>
    <row r="103" spans="1:20" ht="24.75" customHeight="1">
      <c r="A103" s="143" t="s">
        <v>51</v>
      </c>
      <c r="B103" s="144"/>
      <c r="C103" s="144"/>
      <c r="D103" s="144"/>
      <c r="E103" s="144"/>
      <c r="F103" s="144"/>
      <c r="G103" s="144"/>
      <c r="H103" s="144"/>
      <c r="I103" s="145"/>
      <c r="J103" s="28">
        <f>SUM(J98,J101)</f>
        <v>6</v>
      </c>
      <c r="K103" s="28">
        <f aca="true" t="shared" si="16" ref="K103:P103">SUM(K98,K101)</f>
        <v>2</v>
      </c>
      <c r="L103" s="28">
        <f t="shared" si="16"/>
        <v>2</v>
      </c>
      <c r="M103" s="28">
        <f t="shared" si="16"/>
        <v>0</v>
      </c>
      <c r="N103" s="28">
        <f t="shared" si="16"/>
        <v>4</v>
      </c>
      <c r="O103" s="28">
        <f t="shared" si="16"/>
        <v>6</v>
      </c>
      <c r="P103" s="28">
        <f t="shared" si="16"/>
        <v>10</v>
      </c>
      <c r="Q103" s="28">
        <f>COUNTIF(Q98,"E")+COUNTIF(Q101,"E")</f>
        <v>0</v>
      </c>
      <c r="R103" s="28">
        <f>COUNTIF(R98,"C")+COUNTIF(R101,"C")</f>
        <v>2</v>
      </c>
      <c r="S103" s="28">
        <f>COUNTIF(S98,"VP")+COUNTIF(S101,"VP")</f>
        <v>0</v>
      </c>
      <c r="T103" s="29"/>
    </row>
    <row r="104" spans="1:20" ht="13.5" customHeight="1">
      <c r="A104" s="146" t="s">
        <v>52</v>
      </c>
      <c r="B104" s="147"/>
      <c r="C104" s="147"/>
      <c r="D104" s="147"/>
      <c r="E104" s="147"/>
      <c r="F104" s="147"/>
      <c r="G104" s="147"/>
      <c r="H104" s="147"/>
      <c r="I104" s="147"/>
      <c r="J104" s="148"/>
      <c r="K104" s="28">
        <f aca="true" t="shared" si="17" ref="K104:P104">SUM(K98,K101)*14</f>
        <v>28</v>
      </c>
      <c r="L104" s="28">
        <f t="shared" si="17"/>
        <v>28</v>
      </c>
      <c r="M104" s="28">
        <f t="shared" si="17"/>
        <v>0</v>
      </c>
      <c r="N104" s="28">
        <f t="shared" si="17"/>
        <v>56</v>
      </c>
      <c r="O104" s="28">
        <f t="shared" si="17"/>
        <v>84</v>
      </c>
      <c r="P104" s="28">
        <f t="shared" si="17"/>
        <v>140</v>
      </c>
      <c r="Q104" s="137"/>
      <c r="R104" s="138"/>
      <c r="S104" s="138"/>
      <c r="T104" s="139"/>
    </row>
    <row r="105" spans="1:20" ht="12.75">
      <c r="A105" s="149"/>
      <c r="B105" s="150"/>
      <c r="C105" s="150"/>
      <c r="D105" s="150"/>
      <c r="E105" s="150"/>
      <c r="F105" s="150"/>
      <c r="G105" s="150"/>
      <c r="H105" s="150"/>
      <c r="I105" s="150"/>
      <c r="J105" s="151"/>
      <c r="K105" s="123">
        <f>SUM(K104:M104)</f>
        <v>56</v>
      </c>
      <c r="L105" s="124"/>
      <c r="M105" s="125"/>
      <c r="N105" s="134">
        <f>SUM(N104:O104)</f>
        <v>140</v>
      </c>
      <c r="O105" s="135"/>
      <c r="P105" s="136"/>
      <c r="Q105" s="140"/>
      <c r="R105" s="141"/>
      <c r="S105" s="141"/>
      <c r="T105" s="142"/>
    </row>
    <row r="106" spans="1:20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1"/>
      <c r="L106" s="31"/>
      <c r="M106" s="31"/>
      <c r="N106" s="32"/>
      <c r="O106" s="32"/>
      <c r="P106" s="32"/>
      <c r="Q106" s="33"/>
      <c r="R106" s="33"/>
      <c r="S106" s="33"/>
      <c r="T106" s="33"/>
    </row>
    <row r="107" spans="1:20" ht="1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1"/>
      <c r="L107" s="31"/>
      <c r="M107" s="31"/>
      <c r="N107" s="34"/>
      <c r="O107" s="34"/>
      <c r="P107" s="34"/>
      <c r="Q107" s="34"/>
      <c r="R107" s="34"/>
      <c r="S107" s="34"/>
      <c r="T107" s="34"/>
    </row>
    <row r="108" spans="1:20" ht="24" customHeight="1">
      <c r="A108" s="66" t="s">
        <v>53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</row>
    <row r="109" spans="1:20" ht="16.5" customHeight="1">
      <c r="A109" s="75" t="s">
        <v>55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7"/>
    </row>
    <row r="110" spans="1:20" ht="34.5" customHeight="1">
      <c r="A110" s="131" t="s">
        <v>27</v>
      </c>
      <c r="B110" s="131" t="s">
        <v>26</v>
      </c>
      <c r="C110" s="131"/>
      <c r="D110" s="131"/>
      <c r="E110" s="131"/>
      <c r="F110" s="131"/>
      <c r="G110" s="131"/>
      <c r="H110" s="131"/>
      <c r="I110" s="131"/>
      <c r="J110" s="51" t="s">
        <v>41</v>
      </c>
      <c r="K110" s="51" t="s">
        <v>24</v>
      </c>
      <c r="L110" s="51"/>
      <c r="M110" s="51"/>
      <c r="N110" s="51" t="s">
        <v>42</v>
      </c>
      <c r="O110" s="51"/>
      <c r="P110" s="51"/>
      <c r="Q110" s="51" t="s">
        <v>23</v>
      </c>
      <c r="R110" s="51"/>
      <c r="S110" s="51"/>
      <c r="T110" s="51" t="s">
        <v>22</v>
      </c>
    </row>
    <row r="111" spans="1:20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51"/>
      <c r="K111" s="35" t="s">
        <v>28</v>
      </c>
      <c r="L111" s="35" t="s">
        <v>29</v>
      </c>
      <c r="M111" s="35" t="s">
        <v>30</v>
      </c>
      <c r="N111" s="35" t="s">
        <v>34</v>
      </c>
      <c r="O111" s="35" t="s">
        <v>7</v>
      </c>
      <c r="P111" s="35" t="s">
        <v>31</v>
      </c>
      <c r="Q111" s="35" t="s">
        <v>32</v>
      </c>
      <c r="R111" s="35" t="s">
        <v>28</v>
      </c>
      <c r="S111" s="35" t="s">
        <v>33</v>
      </c>
      <c r="T111" s="51"/>
    </row>
    <row r="112" spans="1:20" ht="12.75">
      <c r="A112" s="36" t="str">
        <f aca="true" t="shared" si="18" ref="A112:A117">IF(ISNA(INDEX($A$37:$T$106,MATCH($B112,$B$37:$B$106,0),1)),"",INDEX($A$37:$T$106,MATCH($B112,$B$37:$B$106,0),1))</f>
        <v>LMT1101</v>
      </c>
      <c r="B112" s="52" t="s">
        <v>104</v>
      </c>
      <c r="C112" s="52"/>
      <c r="D112" s="52"/>
      <c r="E112" s="52"/>
      <c r="F112" s="52"/>
      <c r="G112" s="52"/>
      <c r="H112" s="52"/>
      <c r="I112" s="52"/>
      <c r="J112" s="21">
        <f aca="true" t="shared" si="19" ref="J112:J117">IF(ISNA(INDEX($A$37:$T$106,MATCH($B112,$B$37:$B$106,0),10)),"",INDEX($A$37:$T$106,MATCH($B112,$B$37:$B$106,0),10))</f>
        <v>4</v>
      </c>
      <c r="K112" s="21">
        <f aca="true" t="shared" si="20" ref="K112:K117">IF(ISNA(INDEX($A$37:$T$106,MATCH($B112,$B$37:$B$106,0),11)),"",INDEX($A$37:$T$106,MATCH($B112,$B$37:$B$106,0),11))</f>
        <v>1</v>
      </c>
      <c r="L112" s="21">
        <f aca="true" t="shared" si="21" ref="L112:L117">IF(ISNA(INDEX($A$37:$T$106,MATCH($B112,$B$37:$B$106,0),12)),"",INDEX($A$37:$T$106,MATCH($B112,$B$37:$B$106,0),12))</f>
        <v>1</v>
      </c>
      <c r="M112" s="21">
        <f aca="true" t="shared" si="22" ref="M112:M117">IF(ISNA(INDEX($A$37:$T$106,MATCH($B112,$B$37:$B$106,0),13)),"",INDEX($A$37:$T$106,MATCH($B112,$B$37:$B$106,0),13))</f>
        <v>0</v>
      </c>
      <c r="N112" s="21">
        <f aca="true" t="shared" si="23" ref="N112:N117">IF(ISNA(INDEX($A$37:$T$106,MATCH($B112,$B$37:$B$106,0),14)),"",INDEX($A$37:$T$106,MATCH($B112,$B$37:$B$106,0),14))</f>
        <v>2</v>
      </c>
      <c r="O112" s="21">
        <f aca="true" t="shared" si="24" ref="O112:O117">IF(ISNA(INDEX($A$37:$T$106,MATCH($B112,$B$37:$B$106,0),15)),"",INDEX($A$37:$T$106,MATCH($B112,$B$37:$B$106,0),15))</f>
        <v>5</v>
      </c>
      <c r="P112" s="21">
        <f aca="true" t="shared" si="25" ref="P112:P117">IF(ISNA(INDEX($A$37:$T$106,MATCH($B112,$B$37:$B$106,0),16)),"",INDEX($A$37:$T$106,MATCH($B112,$B$37:$B$106,0),16))</f>
        <v>7</v>
      </c>
      <c r="Q112" s="37" t="str">
        <f aca="true" t="shared" si="26" ref="Q112:Q117">IF(ISNA(INDEX($A$37:$T$106,MATCH($B112,$B$37:$B$106,0),17)),"",INDEX($A$37:$T$106,MATCH($B112,$B$37:$B$106,0),17))</f>
        <v>E</v>
      </c>
      <c r="R112" s="37">
        <f aca="true" t="shared" si="27" ref="R112:R117">IF(ISNA(INDEX($A$37:$T$106,MATCH($B112,$B$37:$B$106,0),18)),"",INDEX($A$37:$T$106,MATCH($B112,$B$37:$B$106,0),18))</f>
        <v>0</v>
      </c>
      <c r="S112" s="37">
        <f aca="true" t="shared" si="28" ref="S112:S117">IF(ISNA(INDEX($A$37:$T$106,MATCH($B112,$B$37:$B$106,0),19)),"",INDEX($A$37:$T$106,MATCH($B112,$B$37:$B$106,0),19))</f>
        <v>0</v>
      </c>
      <c r="T112" s="20" t="s">
        <v>37</v>
      </c>
    </row>
    <row r="113" spans="1:20" ht="12.75">
      <c r="A113" s="36" t="str">
        <f t="shared" si="18"/>
        <v>LMT1102</v>
      </c>
      <c r="B113" s="52" t="s">
        <v>106</v>
      </c>
      <c r="C113" s="52"/>
      <c r="D113" s="52"/>
      <c r="E113" s="52"/>
      <c r="F113" s="52"/>
      <c r="G113" s="52"/>
      <c r="H113" s="52"/>
      <c r="I113" s="52"/>
      <c r="J113" s="21">
        <f t="shared" si="19"/>
        <v>4</v>
      </c>
      <c r="K113" s="21">
        <f t="shared" si="20"/>
        <v>1</v>
      </c>
      <c r="L113" s="21">
        <f t="shared" si="21"/>
        <v>1</v>
      </c>
      <c r="M113" s="21">
        <f t="shared" si="22"/>
        <v>0</v>
      </c>
      <c r="N113" s="21">
        <f t="shared" si="23"/>
        <v>2</v>
      </c>
      <c r="O113" s="21">
        <f t="shared" si="24"/>
        <v>5</v>
      </c>
      <c r="P113" s="21">
        <f t="shared" si="25"/>
        <v>7</v>
      </c>
      <c r="Q113" s="37" t="str">
        <f t="shared" si="26"/>
        <v>E</v>
      </c>
      <c r="R113" s="37">
        <f t="shared" si="27"/>
        <v>0</v>
      </c>
      <c r="S113" s="37">
        <f t="shared" si="28"/>
        <v>0</v>
      </c>
      <c r="T113" s="20" t="s">
        <v>37</v>
      </c>
    </row>
    <row r="114" spans="1:20" ht="12.75">
      <c r="A114" s="36" t="str">
        <f t="shared" si="18"/>
        <v>LMT1103</v>
      </c>
      <c r="B114" s="52" t="s">
        <v>108</v>
      </c>
      <c r="C114" s="52"/>
      <c r="D114" s="52"/>
      <c r="E114" s="52"/>
      <c r="F114" s="52"/>
      <c r="G114" s="52"/>
      <c r="H114" s="52"/>
      <c r="I114" s="52"/>
      <c r="J114" s="21">
        <f t="shared" si="19"/>
        <v>4</v>
      </c>
      <c r="K114" s="21">
        <f t="shared" si="20"/>
        <v>1</v>
      </c>
      <c r="L114" s="21">
        <f t="shared" si="21"/>
        <v>1</v>
      </c>
      <c r="M114" s="21">
        <f t="shared" si="22"/>
        <v>0</v>
      </c>
      <c r="N114" s="21">
        <f t="shared" si="23"/>
        <v>2</v>
      </c>
      <c r="O114" s="21">
        <f t="shared" si="24"/>
        <v>5</v>
      </c>
      <c r="P114" s="21">
        <f t="shared" si="25"/>
        <v>7</v>
      </c>
      <c r="Q114" s="37" t="str">
        <f t="shared" si="26"/>
        <v>E</v>
      </c>
      <c r="R114" s="37">
        <f t="shared" si="27"/>
        <v>0</v>
      </c>
      <c r="S114" s="37">
        <f t="shared" si="28"/>
        <v>0</v>
      </c>
      <c r="T114" s="20" t="s">
        <v>37</v>
      </c>
    </row>
    <row r="115" spans="1:20" ht="12.75">
      <c r="A115" s="36" t="str">
        <f t="shared" si="18"/>
        <v>LMT1201</v>
      </c>
      <c r="B115" s="52" t="s">
        <v>118</v>
      </c>
      <c r="C115" s="52"/>
      <c r="D115" s="52"/>
      <c r="E115" s="52"/>
      <c r="F115" s="52"/>
      <c r="G115" s="52"/>
      <c r="H115" s="52"/>
      <c r="I115" s="52"/>
      <c r="J115" s="21">
        <f t="shared" si="19"/>
        <v>4</v>
      </c>
      <c r="K115" s="21">
        <f t="shared" si="20"/>
        <v>1</v>
      </c>
      <c r="L115" s="21">
        <f t="shared" si="21"/>
        <v>1</v>
      </c>
      <c r="M115" s="21">
        <f t="shared" si="22"/>
        <v>0</v>
      </c>
      <c r="N115" s="21">
        <f t="shared" si="23"/>
        <v>2</v>
      </c>
      <c r="O115" s="21">
        <f t="shared" si="24"/>
        <v>5</v>
      </c>
      <c r="P115" s="21">
        <f t="shared" si="25"/>
        <v>7</v>
      </c>
      <c r="Q115" s="37" t="str">
        <f t="shared" si="26"/>
        <v>E</v>
      </c>
      <c r="R115" s="37">
        <f t="shared" si="27"/>
        <v>0</v>
      </c>
      <c r="S115" s="37">
        <f t="shared" si="28"/>
        <v>0</v>
      </c>
      <c r="T115" s="20" t="s">
        <v>37</v>
      </c>
    </row>
    <row r="116" spans="1:20" ht="12.75">
      <c r="A116" s="36" t="str">
        <f t="shared" si="18"/>
        <v>LMT1202</v>
      </c>
      <c r="B116" s="52" t="s">
        <v>120</v>
      </c>
      <c r="C116" s="52"/>
      <c r="D116" s="52"/>
      <c r="E116" s="52"/>
      <c r="F116" s="52"/>
      <c r="G116" s="52"/>
      <c r="H116" s="52"/>
      <c r="I116" s="52"/>
      <c r="J116" s="21">
        <f t="shared" si="19"/>
        <v>4</v>
      </c>
      <c r="K116" s="21">
        <f t="shared" si="20"/>
        <v>1</v>
      </c>
      <c r="L116" s="21">
        <f t="shared" si="21"/>
        <v>1</v>
      </c>
      <c r="M116" s="21">
        <f t="shared" si="22"/>
        <v>0</v>
      </c>
      <c r="N116" s="21">
        <f t="shared" si="23"/>
        <v>2</v>
      </c>
      <c r="O116" s="21">
        <f t="shared" si="24"/>
        <v>5</v>
      </c>
      <c r="P116" s="21">
        <f t="shared" si="25"/>
        <v>7</v>
      </c>
      <c r="Q116" s="37" t="str">
        <f t="shared" si="26"/>
        <v>E</v>
      </c>
      <c r="R116" s="37">
        <f t="shared" si="27"/>
        <v>0</v>
      </c>
      <c r="S116" s="37">
        <f t="shared" si="28"/>
        <v>0</v>
      </c>
      <c r="T116" s="20" t="s">
        <v>37</v>
      </c>
    </row>
    <row r="117" spans="1:20" ht="12.75">
      <c r="A117" s="36" t="str">
        <f t="shared" si="18"/>
        <v>LMT1203</v>
      </c>
      <c r="B117" s="52" t="s">
        <v>122</v>
      </c>
      <c r="C117" s="52"/>
      <c r="D117" s="52"/>
      <c r="E117" s="52"/>
      <c r="F117" s="52"/>
      <c r="G117" s="52"/>
      <c r="H117" s="52"/>
      <c r="I117" s="52"/>
      <c r="J117" s="21">
        <f t="shared" si="19"/>
        <v>4</v>
      </c>
      <c r="K117" s="21">
        <f t="shared" si="20"/>
        <v>1</v>
      </c>
      <c r="L117" s="21">
        <f t="shared" si="21"/>
        <v>1</v>
      </c>
      <c r="M117" s="21">
        <f t="shared" si="22"/>
        <v>0</v>
      </c>
      <c r="N117" s="21">
        <f t="shared" si="23"/>
        <v>2</v>
      </c>
      <c r="O117" s="21">
        <f t="shared" si="24"/>
        <v>5</v>
      </c>
      <c r="P117" s="21">
        <f t="shared" si="25"/>
        <v>7</v>
      </c>
      <c r="Q117" s="37" t="str">
        <f t="shared" si="26"/>
        <v>E</v>
      </c>
      <c r="R117" s="37">
        <f t="shared" si="27"/>
        <v>0</v>
      </c>
      <c r="S117" s="37">
        <f t="shared" si="28"/>
        <v>0</v>
      </c>
      <c r="T117" s="20" t="s">
        <v>37</v>
      </c>
    </row>
    <row r="118" spans="1:20" ht="27" customHeight="1">
      <c r="A118" s="53" t="s">
        <v>51</v>
      </c>
      <c r="B118" s="54"/>
      <c r="C118" s="54"/>
      <c r="D118" s="54"/>
      <c r="E118" s="54"/>
      <c r="F118" s="54"/>
      <c r="G118" s="54"/>
      <c r="H118" s="54"/>
      <c r="I118" s="55"/>
      <c r="J118" s="38">
        <f aca="true" t="shared" si="29" ref="J118:P118">SUM(J112:J117)</f>
        <v>24</v>
      </c>
      <c r="K118" s="38">
        <f t="shared" si="29"/>
        <v>6</v>
      </c>
      <c r="L118" s="38">
        <f t="shared" si="29"/>
        <v>6</v>
      </c>
      <c r="M118" s="38">
        <f t="shared" si="29"/>
        <v>0</v>
      </c>
      <c r="N118" s="38">
        <f t="shared" si="29"/>
        <v>12</v>
      </c>
      <c r="O118" s="38">
        <f t="shared" si="29"/>
        <v>30</v>
      </c>
      <c r="P118" s="38">
        <f t="shared" si="29"/>
        <v>42</v>
      </c>
      <c r="Q118" s="39">
        <f>COUNTIF(Q112:Q117,"E")</f>
        <v>6</v>
      </c>
      <c r="R118" s="39">
        <f>COUNTIF(R112:R117,"C")</f>
        <v>0</v>
      </c>
      <c r="S118" s="39">
        <f>COUNTIF(S112:S117,"VP")</f>
        <v>0</v>
      </c>
      <c r="T118" s="40"/>
    </row>
    <row r="119" spans="1:20" ht="12.75" customHeight="1">
      <c r="A119" s="56" t="s">
        <v>52</v>
      </c>
      <c r="B119" s="57"/>
      <c r="C119" s="57"/>
      <c r="D119" s="57"/>
      <c r="E119" s="57"/>
      <c r="F119" s="57"/>
      <c r="G119" s="57"/>
      <c r="H119" s="57"/>
      <c r="I119" s="57"/>
      <c r="J119" s="58"/>
      <c r="K119" s="38">
        <f aca="true" t="shared" si="30" ref="K119:P119">K118*14</f>
        <v>84</v>
      </c>
      <c r="L119" s="38">
        <f t="shared" si="30"/>
        <v>84</v>
      </c>
      <c r="M119" s="38">
        <f t="shared" si="30"/>
        <v>0</v>
      </c>
      <c r="N119" s="38">
        <f t="shared" si="30"/>
        <v>168</v>
      </c>
      <c r="O119" s="38">
        <f t="shared" si="30"/>
        <v>420</v>
      </c>
      <c r="P119" s="38">
        <f t="shared" si="30"/>
        <v>588</v>
      </c>
      <c r="Q119" s="152"/>
      <c r="R119" s="153"/>
      <c r="S119" s="153"/>
      <c r="T119" s="154"/>
    </row>
    <row r="120" spans="1:20" ht="12.75">
      <c r="A120" s="59"/>
      <c r="B120" s="60"/>
      <c r="C120" s="60"/>
      <c r="D120" s="60"/>
      <c r="E120" s="60"/>
      <c r="F120" s="60"/>
      <c r="G120" s="60"/>
      <c r="H120" s="60"/>
      <c r="I120" s="60"/>
      <c r="J120" s="61"/>
      <c r="K120" s="161">
        <f>SUM(K119:M119)</f>
        <v>168</v>
      </c>
      <c r="L120" s="162"/>
      <c r="M120" s="163"/>
      <c r="N120" s="158">
        <f>SUM(N119:O119)</f>
        <v>588</v>
      </c>
      <c r="O120" s="159"/>
      <c r="P120" s="160"/>
      <c r="Q120" s="155"/>
      <c r="R120" s="156"/>
      <c r="S120" s="156"/>
      <c r="T120" s="157"/>
    </row>
    <row r="122" spans="2:19" ht="12.75">
      <c r="B122" s="3"/>
      <c r="C122" s="3"/>
      <c r="D122" s="3"/>
      <c r="E122" s="3"/>
      <c r="F122" s="3"/>
      <c r="G122" s="3"/>
      <c r="M122" s="15"/>
      <c r="N122" s="15"/>
      <c r="O122" s="15"/>
      <c r="P122" s="15"/>
      <c r="Q122" s="15"/>
      <c r="R122" s="15"/>
      <c r="S122" s="15"/>
    </row>
    <row r="123" ht="12.75" customHeight="1"/>
    <row r="124" spans="1:20" ht="23.25" customHeight="1">
      <c r="A124" s="75" t="s">
        <v>76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</row>
    <row r="125" spans="1:20" ht="26.25" customHeight="1">
      <c r="A125" s="132" t="s">
        <v>27</v>
      </c>
      <c r="B125" s="164" t="s">
        <v>26</v>
      </c>
      <c r="C125" s="165"/>
      <c r="D125" s="165"/>
      <c r="E125" s="165"/>
      <c r="F125" s="165"/>
      <c r="G125" s="165"/>
      <c r="H125" s="165"/>
      <c r="I125" s="166"/>
      <c r="J125" s="126" t="s">
        <v>41</v>
      </c>
      <c r="K125" s="128" t="s">
        <v>24</v>
      </c>
      <c r="L125" s="129"/>
      <c r="M125" s="130"/>
      <c r="N125" s="128" t="s">
        <v>42</v>
      </c>
      <c r="O125" s="129"/>
      <c r="P125" s="130"/>
      <c r="Q125" s="128" t="s">
        <v>23</v>
      </c>
      <c r="R125" s="129"/>
      <c r="S125" s="130"/>
      <c r="T125" s="126" t="s">
        <v>22</v>
      </c>
    </row>
    <row r="126" spans="1:20" ht="12.75">
      <c r="A126" s="133"/>
      <c r="B126" s="167"/>
      <c r="C126" s="168"/>
      <c r="D126" s="168"/>
      <c r="E126" s="168"/>
      <c r="F126" s="168"/>
      <c r="G126" s="168"/>
      <c r="H126" s="168"/>
      <c r="I126" s="169"/>
      <c r="J126" s="127"/>
      <c r="K126" s="35" t="s">
        <v>28</v>
      </c>
      <c r="L126" s="35" t="s">
        <v>29</v>
      </c>
      <c r="M126" s="35" t="s">
        <v>30</v>
      </c>
      <c r="N126" s="35" t="s">
        <v>34</v>
      </c>
      <c r="O126" s="35" t="s">
        <v>7</v>
      </c>
      <c r="P126" s="35" t="s">
        <v>31</v>
      </c>
      <c r="Q126" s="35" t="s">
        <v>32</v>
      </c>
      <c r="R126" s="35" t="s">
        <v>28</v>
      </c>
      <c r="S126" s="35" t="s">
        <v>33</v>
      </c>
      <c r="T126" s="127"/>
    </row>
    <row r="127" spans="1:20" ht="12.75">
      <c r="A127" s="36" t="str">
        <f aca="true" t="shared" si="31" ref="A127:A140">IF(ISNA(INDEX($A$37:$T$106,MATCH($B127,$B$37:$B$106,0),1)),"",INDEX($A$37:$T$106,MATCH($B127,$B$37:$B$106,0),1))</f>
        <v>LMT1105</v>
      </c>
      <c r="B127" s="52" t="s">
        <v>112</v>
      </c>
      <c r="C127" s="52"/>
      <c r="D127" s="52"/>
      <c r="E127" s="52"/>
      <c r="F127" s="52"/>
      <c r="G127" s="52"/>
      <c r="H127" s="52"/>
      <c r="I127" s="52"/>
      <c r="J127" s="21">
        <f aca="true" t="shared" si="32" ref="J127:J140">IF(ISNA(INDEX($A$37:$T$106,MATCH($B127,$B$37:$B$106,0),10)),"",INDEX($A$37:$T$106,MATCH($B127,$B$37:$B$106,0),10))</f>
        <v>5</v>
      </c>
      <c r="K127" s="21">
        <f aca="true" t="shared" si="33" ref="K127:K140">IF(ISNA(INDEX($A$37:$T$106,MATCH($B127,$B$37:$B$106,0),11)),"",INDEX($A$37:$T$106,MATCH($B127,$B$37:$B$106,0),11))</f>
        <v>1</v>
      </c>
      <c r="L127" s="21">
        <f aca="true" t="shared" si="34" ref="L127:L140">IF(ISNA(INDEX($A$37:$T$106,MATCH($B127,$B$37:$B$106,0),12)),"",INDEX($A$37:$T$106,MATCH($B127,$B$37:$B$106,0),12))</f>
        <v>2</v>
      </c>
      <c r="M127" s="21">
        <f aca="true" t="shared" si="35" ref="M127:M140">IF(ISNA(INDEX($A$37:$T$106,MATCH($B127,$B$37:$B$106,0),13)),"",INDEX($A$37:$T$106,MATCH($B127,$B$37:$B$106,0),13))</f>
        <v>0</v>
      </c>
      <c r="N127" s="21">
        <f aca="true" t="shared" si="36" ref="N127:N140">IF(ISNA(INDEX($A$37:$T$106,MATCH($B127,$B$37:$B$106,0),14)),"",INDEX($A$37:$T$106,MATCH($B127,$B$37:$B$106,0),14))</f>
        <v>3</v>
      </c>
      <c r="O127" s="21">
        <f aca="true" t="shared" si="37" ref="O127:O140">IF(ISNA(INDEX($A$37:$T$106,MATCH($B127,$B$37:$B$106,0),15)),"",INDEX($A$37:$T$106,MATCH($B127,$B$37:$B$106,0),15))</f>
        <v>6</v>
      </c>
      <c r="P127" s="21">
        <f aca="true" t="shared" si="38" ref="P127:P140">IF(ISNA(INDEX($A$37:$T$106,MATCH($B127,$B$37:$B$106,0),16)),"",INDEX($A$37:$T$106,MATCH($B127,$B$37:$B$106,0),16))</f>
        <v>9</v>
      </c>
      <c r="Q127" s="37" t="str">
        <f aca="true" t="shared" si="39" ref="Q127:Q140">IF(ISNA(INDEX($A$37:$T$106,MATCH($B127,$B$37:$B$106,0),17)),"",INDEX($A$37:$T$106,MATCH($B127,$B$37:$B$106,0),17))</f>
        <v>E</v>
      </c>
      <c r="R127" s="37">
        <f aca="true" t="shared" si="40" ref="R127:R140">IF(ISNA(INDEX($A$37:$T$106,MATCH($B127,$B$37:$B$106,0),18)),"",INDEX($A$37:$T$106,MATCH($B127,$B$37:$B$106,0),18))</f>
        <v>0</v>
      </c>
      <c r="S127" s="37">
        <f aca="true" t="shared" si="41" ref="S127:S140">IF(ISNA(INDEX($A$37:$T$106,MATCH($B127,$B$37:$B$106,0),19)),"",INDEX($A$37:$T$106,MATCH($B127,$B$37:$B$106,0),19))</f>
        <v>0</v>
      </c>
      <c r="T127" s="20" t="s">
        <v>39</v>
      </c>
    </row>
    <row r="128" spans="1:20" ht="12.75">
      <c r="A128" s="36" t="str">
        <f t="shared" si="31"/>
        <v>LMT1106</v>
      </c>
      <c r="B128" s="52" t="s">
        <v>114</v>
      </c>
      <c r="C128" s="52"/>
      <c r="D128" s="52"/>
      <c r="E128" s="52"/>
      <c r="F128" s="52"/>
      <c r="G128" s="52"/>
      <c r="H128" s="52"/>
      <c r="I128" s="52"/>
      <c r="J128" s="21">
        <f t="shared" si="32"/>
        <v>5</v>
      </c>
      <c r="K128" s="21">
        <f t="shared" si="33"/>
        <v>1</v>
      </c>
      <c r="L128" s="21">
        <f t="shared" si="34"/>
        <v>0</v>
      </c>
      <c r="M128" s="21">
        <f t="shared" si="35"/>
        <v>1</v>
      </c>
      <c r="N128" s="21">
        <f t="shared" si="36"/>
        <v>2</v>
      </c>
      <c r="O128" s="21">
        <f t="shared" si="37"/>
        <v>7</v>
      </c>
      <c r="P128" s="21">
        <f t="shared" si="38"/>
        <v>9</v>
      </c>
      <c r="Q128" s="37" t="str">
        <f t="shared" si="39"/>
        <v>E</v>
      </c>
      <c r="R128" s="37">
        <f t="shared" si="40"/>
        <v>0</v>
      </c>
      <c r="S128" s="37">
        <f t="shared" si="41"/>
        <v>0</v>
      </c>
      <c r="T128" s="20" t="s">
        <v>39</v>
      </c>
    </row>
    <row r="129" spans="1:20" ht="12.75">
      <c r="A129" s="36" t="str">
        <f t="shared" si="31"/>
        <v>LMT1205</v>
      </c>
      <c r="B129" s="52" t="s">
        <v>126</v>
      </c>
      <c r="C129" s="52"/>
      <c r="D129" s="52"/>
      <c r="E129" s="52"/>
      <c r="F129" s="52"/>
      <c r="G129" s="52"/>
      <c r="H129" s="52"/>
      <c r="I129" s="52"/>
      <c r="J129" s="21">
        <f t="shared" si="32"/>
        <v>5</v>
      </c>
      <c r="K129" s="21">
        <f t="shared" si="33"/>
        <v>1</v>
      </c>
      <c r="L129" s="21">
        <f t="shared" si="34"/>
        <v>2</v>
      </c>
      <c r="M129" s="21">
        <f t="shared" si="35"/>
        <v>0</v>
      </c>
      <c r="N129" s="21">
        <f t="shared" si="36"/>
        <v>3</v>
      </c>
      <c r="O129" s="21">
        <f t="shared" si="37"/>
        <v>6</v>
      </c>
      <c r="P129" s="21">
        <f t="shared" si="38"/>
        <v>9</v>
      </c>
      <c r="Q129" s="37" t="str">
        <f t="shared" si="39"/>
        <v>E</v>
      </c>
      <c r="R129" s="37">
        <f t="shared" si="40"/>
        <v>0</v>
      </c>
      <c r="S129" s="37">
        <f t="shared" si="41"/>
        <v>0</v>
      </c>
      <c r="T129" s="20" t="s">
        <v>39</v>
      </c>
    </row>
    <row r="130" spans="1:20" ht="12.75">
      <c r="A130" s="36" t="str">
        <f t="shared" si="31"/>
        <v>LMT1206</v>
      </c>
      <c r="B130" s="52" t="s">
        <v>128</v>
      </c>
      <c r="C130" s="52"/>
      <c r="D130" s="52"/>
      <c r="E130" s="52"/>
      <c r="F130" s="52"/>
      <c r="G130" s="52"/>
      <c r="H130" s="52"/>
      <c r="I130" s="52"/>
      <c r="J130" s="21">
        <f t="shared" si="32"/>
        <v>5</v>
      </c>
      <c r="K130" s="21">
        <f t="shared" si="33"/>
        <v>1</v>
      </c>
      <c r="L130" s="21">
        <f t="shared" si="34"/>
        <v>0</v>
      </c>
      <c r="M130" s="21">
        <f t="shared" si="35"/>
        <v>1</v>
      </c>
      <c r="N130" s="21">
        <f t="shared" si="36"/>
        <v>2</v>
      </c>
      <c r="O130" s="21">
        <f t="shared" si="37"/>
        <v>7</v>
      </c>
      <c r="P130" s="21">
        <f t="shared" si="38"/>
        <v>9</v>
      </c>
      <c r="Q130" s="37" t="str">
        <f t="shared" si="39"/>
        <v>E</v>
      </c>
      <c r="R130" s="37">
        <f t="shared" si="40"/>
        <v>0</v>
      </c>
      <c r="S130" s="37">
        <f t="shared" si="41"/>
        <v>0</v>
      </c>
      <c r="T130" s="20" t="s">
        <v>39</v>
      </c>
    </row>
    <row r="131" spans="1:20" ht="12.75">
      <c r="A131" s="36" t="str">
        <f t="shared" si="31"/>
        <v>LMT2108</v>
      </c>
      <c r="B131" s="52" t="s">
        <v>138</v>
      </c>
      <c r="C131" s="52"/>
      <c r="D131" s="52"/>
      <c r="E131" s="52"/>
      <c r="F131" s="52"/>
      <c r="G131" s="52"/>
      <c r="H131" s="52"/>
      <c r="I131" s="52"/>
      <c r="J131" s="21">
        <f t="shared" si="32"/>
        <v>4</v>
      </c>
      <c r="K131" s="21">
        <f t="shared" si="33"/>
        <v>1</v>
      </c>
      <c r="L131" s="21">
        <f t="shared" si="34"/>
        <v>0</v>
      </c>
      <c r="M131" s="21">
        <f t="shared" si="35"/>
        <v>1</v>
      </c>
      <c r="N131" s="21">
        <f t="shared" si="36"/>
        <v>2</v>
      </c>
      <c r="O131" s="21">
        <f t="shared" si="37"/>
        <v>5</v>
      </c>
      <c r="P131" s="21">
        <f t="shared" si="38"/>
        <v>7</v>
      </c>
      <c r="Q131" s="37" t="str">
        <f t="shared" si="39"/>
        <v>E</v>
      </c>
      <c r="R131" s="37">
        <f t="shared" si="40"/>
        <v>0</v>
      </c>
      <c r="S131" s="37">
        <f t="shared" si="41"/>
        <v>0</v>
      </c>
      <c r="T131" s="20" t="s">
        <v>39</v>
      </c>
    </row>
    <row r="132" spans="1:20" ht="12.75">
      <c r="A132" s="36" t="str">
        <f t="shared" si="31"/>
        <v>LMT2109</v>
      </c>
      <c r="B132" s="52" t="s">
        <v>140</v>
      </c>
      <c r="C132" s="52"/>
      <c r="D132" s="52"/>
      <c r="E132" s="52"/>
      <c r="F132" s="52"/>
      <c r="G132" s="52"/>
      <c r="H132" s="52"/>
      <c r="I132" s="52"/>
      <c r="J132" s="21">
        <f t="shared" si="32"/>
        <v>4</v>
      </c>
      <c r="K132" s="21">
        <f t="shared" si="33"/>
        <v>1</v>
      </c>
      <c r="L132" s="21">
        <f t="shared" si="34"/>
        <v>0</v>
      </c>
      <c r="M132" s="21">
        <f t="shared" si="35"/>
        <v>1</v>
      </c>
      <c r="N132" s="21">
        <f t="shared" si="36"/>
        <v>2</v>
      </c>
      <c r="O132" s="21">
        <f t="shared" si="37"/>
        <v>5</v>
      </c>
      <c r="P132" s="21">
        <f t="shared" si="38"/>
        <v>7</v>
      </c>
      <c r="Q132" s="37" t="str">
        <f t="shared" si="39"/>
        <v>E</v>
      </c>
      <c r="R132" s="37">
        <f t="shared" si="40"/>
        <v>0</v>
      </c>
      <c r="S132" s="37">
        <f t="shared" si="41"/>
        <v>0</v>
      </c>
      <c r="T132" s="20" t="s">
        <v>39</v>
      </c>
    </row>
    <row r="133" spans="1:20" ht="12.75">
      <c r="A133" s="36" t="str">
        <f t="shared" si="31"/>
        <v>LMT2110</v>
      </c>
      <c r="B133" s="52" t="s">
        <v>142</v>
      </c>
      <c r="C133" s="52"/>
      <c r="D133" s="52"/>
      <c r="E133" s="52"/>
      <c r="F133" s="52"/>
      <c r="G133" s="52"/>
      <c r="H133" s="52"/>
      <c r="I133" s="52"/>
      <c r="J133" s="21">
        <f t="shared" si="32"/>
        <v>3</v>
      </c>
      <c r="K133" s="21">
        <f t="shared" si="33"/>
        <v>1</v>
      </c>
      <c r="L133" s="21">
        <f t="shared" si="34"/>
        <v>0</v>
      </c>
      <c r="M133" s="21">
        <f t="shared" si="35"/>
        <v>1</v>
      </c>
      <c r="N133" s="21">
        <f t="shared" si="36"/>
        <v>2</v>
      </c>
      <c r="O133" s="21">
        <f t="shared" si="37"/>
        <v>3</v>
      </c>
      <c r="P133" s="21">
        <f t="shared" si="38"/>
        <v>5</v>
      </c>
      <c r="Q133" s="37" t="str">
        <f t="shared" si="39"/>
        <v>E</v>
      </c>
      <c r="R133" s="37">
        <f t="shared" si="40"/>
        <v>0</v>
      </c>
      <c r="S133" s="37">
        <f t="shared" si="41"/>
        <v>0</v>
      </c>
      <c r="T133" s="20" t="s">
        <v>39</v>
      </c>
    </row>
    <row r="134" spans="1:20" ht="12.75">
      <c r="A134" s="36" t="str">
        <f t="shared" si="31"/>
        <v>LMT2112</v>
      </c>
      <c r="B134" s="52" t="s">
        <v>144</v>
      </c>
      <c r="C134" s="52"/>
      <c r="D134" s="52"/>
      <c r="E134" s="52"/>
      <c r="F134" s="52"/>
      <c r="G134" s="52"/>
      <c r="H134" s="52"/>
      <c r="I134" s="52"/>
      <c r="J134" s="21">
        <f t="shared" si="32"/>
        <v>4</v>
      </c>
      <c r="K134" s="21">
        <f t="shared" si="33"/>
        <v>1</v>
      </c>
      <c r="L134" s="21">
        <f t="shared" si="34"/>
        <v>0</v>
      </c>
      <c r="M134" s="21">
        <f t="shared" si="35"/>
        <v>1</v>
      </c>
      <c r="N134" s="21">
        <f t="shared" si="36"/>
        <v>2</v>
      </c>
      <c r="O134" s="21">
        <f t="shared" si="37"/>
        <v>5</v>
      </c>
      <c r="P134" s="21">
        <f t="shared" si="38"/>
        <v>7</v>
      </c>
      <c r="Q134" s="37" t="str">
        <f t="shared" si="39"/>
        <v>E</v>
      </c>
      <c r="R134" s="37">
        <f t="shared" si="40"/>
        <v>0</v>
      </c>
      <c r="S134" s="37">
        <f t="shared" si="41"/>
        <v>0</v>
      </c>
      <c r="T134" s="20" t="s">
        <v>39</v>
      </c>
    </row>
    <row r="135" spans="1:20" ht="12.75">
      <c r="A135" s="36" t="str">
        <f t="shared" si="31"/>
        <v>LMT2106</v>
      </c>
      <c r="B135" s="52" t="s">
        <v>134</v>
      </c>
      <c r="C135" s="52"/>
      <c r="D135" s="52"/>
      <c r="E135" s="52"/>
      <c r="F135" s="52"/>
      <c r="G135" s="52"/>
      <c r="H135" s="52"/>
      <c r="I135" s="52"/>
      <c r="J135" s="21">
        <f t="shared" si="32"/>
        <v>3</v>
      </c>
      <c r="K135" s="21">
        <f t="shared" si="33"/>
        <v>1</v>
      </c>
      <c r="L135" s="21">
        <f t="shared" si="34"/>
        <v>0</v>
      </c>
      <c r="M135" s="21">
        <f t="shared" si="35"/>
        <v>1</v>
      </c>
      <c r="N135" s="21">
        <f t="shared" si="36"/>
        <v>2</v>
      </c>
      <c r="O135" s="21">
        <f t="shared" si="37"/>
        <v>3</v>
      </c>
      <c r="P135" s="21">
        <f t="shared" si="38"/>
        <v>5</v>
      </c>
      <c r="Q135" s="37" t="str">
        <f t="shared" si="39"/>
        <v>E</v>
      </c>
      <c r="R135" s="37">
        <f t="shared" si="40"/>
        <v>0</v>
      </c>
      <c r="S135" s="37">
        <f t="shared" si="41"/>
        <v>0</v>
      </c>
      <c r="T135" s="20" t="s">
        <v>39</v>
      </c>
    </row>
    <row r="136" spans="1:20" ht="12.75">
      <c r="A136" s="36" t="str">
        <f t="shared" si="31"/>
        <v>LMT2206</v>
      </c>
      <c r="B136" s="52" t="s">
        <v>152</v>
      </c>
      <c r="C136" s="52"/>
      <c r="D136" s="52"/>
      <c r="E136" s="52"/>
      <c r="F136" s="52"/>
      <c r="G136" s="52"/>
      <c r="H136" s="52"/>
      <c r="I136" s="52"/>
      <c r="J136" s="21">
        <f t="shared" si="32"/>
        <v>3</v>
      </c>
      <c r="K136" s="21">
        <f t="shared" si="33"/>
        <v>1</v>
      </c>
      <c r="L136" s="21">
        <f t="shared" si="34"/>
        <v>0</v>
      </c>
      <c r="M136" s="21">
        <f t="shared" si="35"/>
        <v>1</v>
      </c>
      <c r="N136" s="21">
        <f t="shared" si="36"/>
        <v>2</v>
      </c>
      <c r="O136" s="21">
        <f t="shared" si="37"/>
        <v>3</v>
      </c>
      <c r="P136" s="21">
        <f t="shared" si="38"/>
        <v>5</v>
      </c>
      <c r="Q136" s="37" t="str">
        <f t="shared" si="39"/>
        <v>E</v>
      </c>
      <c r="R136" s="37">
        <f t="shared" si="40"/>
        <v>0</v>
      </c>
      <c r="S136" s="37">
        <f t="shared" si="41"/>
        <v>0</v>
      </c>
      <c r="T136" s="20" t="s">
        <v>39</v>
      </c>
    </row>
    <row r="137" spans="1:20" ht="12.75">
      <c r="A137" s="36" t="str">
        <f t="shared" si="31"/>
        <v>LMT2208</v>
      </c>
      <c r="B137" s="52" t="s">
        <v>154</v>
      </c>
      <c r="C137" s="52"/>
      <c r="D137" s="52"/>
      <c r="E137" s="52"/>
      <c r="F137" s="52"/>
      <c r="G137" s="52"/>
      <c r="H137" s="52"/>
      <c r="I137" s="52"/>
      <c r="J137" s="21">
        <f t="shared" si="32"/>
        <v>4</v>
      </c>
      <c r="K137" s="21">
        <f t="shared" si="33"/>
        <v>1</v>
      </c>
      <c r="L137" s="21">
        <f t="shared" si="34"/>
        <v>0</v>
      </c>
      <c r="M137" s="21">
        <f t="shared" si="35"/>
        <v>1</v>
      </c>
      <c r="N137" s="21">
        <f t="shared" si="36"/>
        <v>2</v>
      </c>
      <c r="O137" s="21">
        <f t="shared" si="37"/>
        <v>5</v>
      </c>
      <c r="P137" s="21">
        <f t="shared" si="38"/>
        <v>7</v>
      </c>
      <c r="Q137" s="37" t="str">
        <f t="shared" si="39"/>
        <v>E</v>
      </c>
      <c r="R137" s="37">
        <f t="shared" si="40"/>
        <v>0</v>
      </c>
      <c r="S137" s="37">
        <f t="shared" si="41"/>
        <v>0</v>
      </c>
      <c r="T137" s="20" t="s">
        <v>39</v>
      </c>
    </row>
    <row r="138" spans="1:20" ht="12.75">
      <c r="A138" s="36" t="str">
        <f t="shared" si="31"/>
        <v>LMT2209</v>
      </c>
      <c r="B138" s="52" t="s">
        <v>156</v>
      </c>
      <c r="C138" s="52"/>
      <c r="D138" s="52"/>
      <c r="E138" s="52"/>
      <c r="F138" s="52"/>
      <c r="G138" s="52"/>
      <c r="H138" s="52"/>
      <c r="I138" s="52"/>
      <c r="J138" s="21">
        <f t="shared" si="32"/>
        <v>4</v>
      </c>
      <c r="K138" s="21">
        <f t="shared" si="33"/>
        <v>1</v>
      </c>
      <c r="L138" s="21">
        <f t="shared" si="34"/>
        <v>0</v>
      </c>
      <c r="M138" s="21">
        <f t="shared" si="35"/>
        <v>1</v>
      </c>
      <c r="N138" s="21">
        <f t="shared" si="36"/>
        <v>2</v>
      </c>
      <c r="O138" s="21">
        <f t="shared" si="37"/>
        <v>5</v>
      </c>
      <c r="P138" s="21">
        <f t="shared" si="38"/>
        <v>7</v>
      </c>
      <c r="Q138" s="37" t="str">
        <f t="shared" si="39"/>
        <v>E</v>
      </c>
      <c r="R138" s="37">
        <f t="shared" si="40"/>
        <v>0</v>
      </c>
      <c r="S138" s="37">
        <f t="shared" si="41"/>
        <v>0</v>
      </c>
      <c r="T138" s="20" t="s">
        <v>39</v>
      </c>
    </row>
    <row r="139" spans="1:20" ht="12.75">
      <c r="A139" s="36" t="str">
        <f t="shared" si="31"/>
        <v>LMT2210</v>
      </c>
      <c r="B139" s="52" t="s">
        <v>158</v>
      </c>
      <c r="C139" s="52"/>
      <c r="D139" s="52"/>
      <c r="E139" s="52"/>
      <c r="F139" s="52"/>
      <c r="G139" s="52"/>
      <c r="H139" s="52"/>
      <c r="I139" s="52"/>
      <c r="J139" s="21">
        <f t="shared" si="32"/>
        <v>3</v>
      </c>
      <c r="K139" s="21">
        <f t="shared" si="33"/>
        <v>1</v>
      </c>
      <c r="L139" s="21">
        <f t="shared" si="34"/>
        <v>0</v>
      </c>
      <c r="M139" s="21">
        <f t="shared" si="35"/>
        <v>1</v>
      </c>
      <c r="N139" s="21">
        <f t="shared" si="36"/>
        <v>2</v>
      </c>
      <c r="O139" s="21">
        <f t="shared" si="37"/>
        <v>3</v>
      </c>
      <c r="P139" s="21">
        <f t="shared" si="38"/>
        <v>5</v>
      </c>
      <c r="Q139" s="37" t="str">
        <f t="shared" si="39"/>
        <v>E</v>
      </c>
      <c r="R139" s="37">
        <f t="shared" si="40"/>
        <v>0</v>
      </c>
      <c r="S139" s="37">
        <f t="shared" si="41"/>
        <v>0</v>
      </c>
      <c r="T139" s="20" t="s">
        <v>39</v>
      </c>
    </row>
    <row r="140" spans="1:20" ht="12.75">
      <c r="A140" s="36" t="str">
        <f t="shared" si="31"/>
        <v>LMT2212</v>
      </c>
      <c r="B140" s="52" t="s">
        <v>162</v>
      </c>
      <c r="C140" s="52"/>
      <c r="D140" s="52"/>
      <c r="E140" s="52"/>
      <c r="F140" s="52"/>
      <c r="G140" s="52"/>
      <c r="H140" s="52"/>
      <c r="I140" s="52"/>
      <c r="J140" s="21">
        <f t="shared" si="32"/>
        <v>4</v>
      </c>
      <c r="K140" s="21">
        <f t="shared" si="33"/>
        <v>1</v>
      </c>
      <c r="L140" s="21">
        <f t="shared" si="34"/>
        <v>0</v>
      </c>
      <c r="M140" s="21">
        <f t="shared" si="35"/>
        <v>1</v>
      </c>
      <c r="N140" s="21">
        <f t="shared" si="36"/>
        <v>2</v>
      </c>
      <c r="O140" s="21">
        <f t="shared" si="37"/>
        <v>5</v>
      </c>
      <c r="P140" s="21">
        <f t="shared" si="38"/>
        <v>7</v>
      </c>
      <c r="Q140" s="37" t="str">
        <f t="shared" si="39"/>
        <v>E</v>
      </c>
      <c r="R140" s="37">
        <f t="shared" si="40"/>
        <v>0</v>
      </c>
      <c r="S140" s="37">
        <f t="shared" si="41"/>
        <v>0</v>
      </c>
      <c r="T140" s="20" t="s">
        <v>39</v>
      </c>
    </row>
    <row r="141" spans="1:20" ht="25.5" customHeight="1">
      <c r="A141" s="53" t="s">
        <v>51</v>
      </c>
      <c r="B141" s="54"/>
      <c r="C141" s="54"/>
      <c r="D141" s="54"/>
      <c r="E141" s="54"/>
      <c r="F141" s="54"/>
      <c r="G141" s="54"/>
      <c r="H141" s="54"/>
      <c r="I141" s="55"/>
      <c r="J141" s="38">
        <f aca="true" t="shared" si="42" ref="J141:P141">SUM(J127:J140)</f>
        <v>56</v>
      </c>
      <c r="K141" s="38">
        <f t="shared" si="42"/>
        <v>14</v>
      </c>
      <c r="L141" s="38">
        <f t="shared" si="42"/>
        <v>4</v>
      </c>
      <c r="M141" s="38">
        <f t="shared" si="42"/>
        <v>12</v>
      </c>
      <c r="N141" s="38">
        <f t="shared" si="42"/>
        <v>30</v>
      </c>
      <c r="O141" s="38">
        <f t="shared" si="42"/>
        <v>68</v>
      </c>
      <c r="P141" s="38">
        <f t="shared" si="42"/>
        <v>98</v>
      </c>
      <c r="Q141" s="39">
        <f>COUNTIF(Q127:Q140,"E")</f>
        <v>14</v>
      </c>
      <c r="R141" s="39">
        <f>COUNTIF(R127:R140,"C")</f>
        <v>0</v>
      </c>
      <c r="S141" s="39">
        <f>COUNTIF(S127:S140,"VP")</f>
        <v>0</v>
      </c>
      <c r="T141" s="40"/>
    </row>
    <row r="142" spans="1:20" ht="13.5" customHeight="1">
      <c r="A142" s="56" t="s">
        <v>52</v>
      </c>
      <c r="B142" s="57"/>
      <c r="C142" s="57"/>
      <c r="D142" s="57"/>
      <c r="E142" s="57"/>
      <c r="F142" s="57"/>
      <c r="G142" s="57"/>
      <c r="H142" s="57"/>
      <c r="I142" s="57"/>
      <c r="J142" s="58"/>
      <c r="K142" s="38">
        <f aca="true" t="shared" si="43" ref="K142:P142">K141*14</f>
        <v>196</v>
      </c>
      <c r="L142" s="38">
        <f t="shared" si="43"/>
        <v>56</v>
      </c>
      <c r="M142" s="38">
        <f t="shared" si="43"/>
        <v>168</v>
      </c>
      <c r="N142" s="38">
        <f t="shared" si="43"/>
        <v>420</v>
      </c>
      <c r="O142" s="38">
        <f t="shared" si="43"/>
        <v>952</v>
      </c>
      <c r="P142" s="38">
        <f t="shared" si="43"/>
        <v>1372</v>
      </c>
      <c r="Q142" s="152"/>
      <c r="R142" s="153"/>
      <c r="S142" s="153"/>
      <c r="T142" s="154"/>
    </row>
    <row r="143" spans="1:20" ht="16.5" customHeight="1">
      <c r="A143" s="59"/>
      <c r="B143" s="60"/>
      <c r="C143" s="60"/>
      <c r="D143" s="60"/>
      <c r="E143" s="60"/>
      <c r="F143" s="60"/>
      <c r="G143" s="60"/>
      <c r="H143" s="60"/>
      <c r="I143" s="60"/>
      <c r="J143" s="61"/>
      <c r="K143" s="161">
        <f>SUM(K142:M142)</f>
        <v>420</v>
      </c>
      <c r="L143" s="162"/>
      <c r="M143" s="163"/>
      <c r="N143" s="158">
        <f>SUM(N142:O142)</f>
        <v>1372</v>
      </c>
      <c r="O143" s="159"/>
      <c r="P143" s="160"/>
      <c r="Q143" s="155"/>
      <c r="R143" s="156"/>
      <c r="S143" s="156"/>
      <c r="T143" s="157"/>
    </row>
    <row r="144" ht="18.75" customHeight="1"/>
    <row r="145" ht="8.25" customHeight="1"/>
    <row r="146" spans="2:19" ht="12.75">
      <c r="B146" s="3"/>
      <c r="C146" s="3"/>
      <c r="D146" s="3"/>
      <c r="E146" s="3"/>
      <c r="F146" s="3"/>
      <c r="G146" s="3"/>
      <c r="M146" s="15"/>
      <c r="N146" s="15"/>
      <c r="O146" s="15"/>
      <c r="P146" s="15"/>
      <c r="Q146" s="15"/>
      <c r="R146" s="15"/>
      <c r="S146" s="15"/>
    </row>
    <row r="147" spans="2:19" ht="12.75">
      <c r="B147" s="15"/>
      <c r="C147" s="15"/>
      <c r="D147" s="15"/>
      <c r="E147" s="15"/>
      <c r="F147" s="15"/>
      <c r="G147" s="15"/>
      <c r="H147" s="41"/>
      <c r="I147" s="41"/>
      <c r="J147" s="41"/>
      <c r="M147" s="15"/>
      <c r="N147" s="15"/>
      <c r="O147" s="15"/>
      <c r="P147" s="15"/>
      <c r="Q147" s="15"/>
      <c r="R147" s="15"/>
      <c r="S147" s="15"/>
    </row>
    <row r="148" spans="1:20" ht="22.5" customHeight="1">
      <c r="A148" s="131" t="s">
        <v>77</v>
      </c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</row>
    <row r="149" spans="1:20" ht="25.5" customHeight="1">
      <c r="A149" s="131" t="s">
        <v>27</v>
      </c>
      <c r="B149" s="131" t="s">
        <v>26</v>
      </c>
      <c r="C149" s="131"/>
      <c r="D149" s="131"/>
      <c r="E149" s="131"/>
      <c r="F149" s="131"/>
      <c r="G149" s="131"/>
      <c r="H149" s="131"/>
      <c r="I149" s="131"/>
      <c r="J149" s="51" t="s">
        <v>41</v>
      </c>
      <c r="K149" s="51" t="s">
        <v>24</v>
      </c>
      <c r="L149" s="51"/>
      <c r="M149" s="51"/>
      <c r="N149" s="51" t="s">
        <v>42</v>
      </c>
      <c r="O149" s="51"/>
      <c r="P149" s="51"/>
      <c r="Q149" s="51" t="s">
        <v>23</v>
      </c>
      <c r="R149" s="51"/>
      <c r="S149" s="51"/>
      <c r="T149" s="51" t="s">
        <v>22</v>
      </c>
    </row>
    <row r="150" spans="1:20" ht="18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51"/>
      <c r="K150" s="35" t="s">
        <v>28</v>
      </c>
      <c r="L150" s="35" t="s">
        <v>29</v>
      </c>
      <c r="M150" s="35" t="s">
        <v>30</v>
      </c>
      <c r="N150" s="35" t="s">
        <v>34</v>
      </c>
      <c r="O150" s="35" t="s">
        <v>7</v>
      </c>
      <c r="P150" s="35" t="s">
        <v>31</v>
      </c>
      <c r="Q150" s="35" t="s">
        <v>32</v>
      </c>
      <c r="R150" s="35" t="s">
        <v>28</v>
      </c>
      <c r="S150" s="35" t="s">
        <v>33</v>
      </c>
      <c r="T150" s="51"/>
    </row>
    <row r="151" spans="1:20" ht="12.75">
      <c r="A151" s="36" t="str">
        <f aca="true" t="shared" si="44" ref="A151:A162">IF(ISNA(INDEX($A$37:$T$106,MATCH($B151,$B$37:$B$106,0),1)),"",INDEX($A$37:$T$106,MATCH($B151,$B$37:$B$106,0),1))</f>
        <v>LMT1104</v>
      </c>
      <c r="B151" s="52" t="s">
        <v>110</v>
      </c>
      <c r="C151" s="52"/>
      <c r="D151" s="52"/>
      <c r="E151" s="52"/>
      <c r="F151" s="52"/>
      <c r="G151" s="52"/>
      <c r="H151" s="52"/>
      <c r="I151" s="52"/>
      <c r="J151" s="21">
        <f aca="true" t="shared" si="45" ref="J151:J162">IF(ISNA(INDEX($A$37:$T$106,MATCH($B151,$B$37:$B$106,0),10)),"",INDEX($A$37:$T$106,MATCH($B151,$B$37:$B$106,0),10))</f>
        <v>5</v>
      </c>
      <c r="K151" s="21">
        <f aca="true" t="shared" si="46" ref="K151:K162">IF(ISNA(INDEX($A$37:$T$106,MATCH($B151,$B$37:$B$106,0),11)),"",INDEX($A$37:$T$106,MATCH($B151,$B$37:$B$106,0),11))</f>
        <v>0</v>
      </c>
      <c r="L151" s="21">
        <f aca="true" t="shared" si="47" ref="L151:L162">IF(ISNA(INDEX($A$37:$T$106,MATCH($B151,$B$37:$B$106,0),12)),"",INDEX($A$37:$T$106,MATCH($B151,$B$37:$B$106,0),12))</f>
        <v>0</v>
      </c>
      <c r="M151" s="21">
        <f aca="true" t="shared" si="48" ref="M151:M162">IF(ISNA(INDEX($A$37:$T$106,MATCH($B151,$B$37:$B$106,0),13)),"",INDEX($A$37:$T$106,MATCH($B151,$B$37:$B$106,0),13))</f>
        <v>3</v>
      </c>
      <c r="N151" s="21">
        <f aca="true" t="shared" si="49" ref="N151:N162">IF(ISNA(INDEX($A$37:$T$106,MATCH($B151,$B$37:$B$106,0),14)),"",INDEX($A$37:$T$106,MATCH($B151,$B$37:$B$106,0),14))</f>
        <v>3</v>
      </c>
      <c r="O151" s="21">
        <f aca="true" t="shared" si="50" ref="O151:O162">IF(ISNA(INDEX($A$37:$T$106,MATCH($B151,$B$37:$B$106,0),15)),"",INDEX($A$37:$T$106,MATCH($B151,$B$37:$B$106,0),15))</f>
        <v>6</v>
      </c>
      <c r="P151" s="21">
        <f aca="true" t="shared" si="51" ref="P151:P162">IF(ISNA(INDEX($A$37:$T$106,MATCH($B151,$B$37:$B$106,0),16)),"",INDEX($A$37:$T$106,MATCH($B151,$B$37:$B$106,0),16))</f>
        <v>9</v>
      </c>
      <c r="Q151" s="37">
        <f aca="true" t="shared" si="52" ref="Q151:Q162">IF(ISNA(INDEX($A$37:$T$106,MATCH($B151,$B$37:$B$106,0),17)),"",INDEX($A$37:$T$106,MATCH($B151,$B$37:$B$106,0),17))</f>
        <v>0</v>
      </c>
      <c r="R151" s="37">
        <f aca="true" t="shared" si="53" ref="R151:R162">IF(ISNA(INDEX($A$37:$T$106,MATCH($B151,$B$37:$B$106,0),18)),"",INDEX($A$37:$T$106,MATCH($B151,$B$37:$B$106,0),18))</f>
        <v>0</v>
      </c>
      <c r="S151" s="37" t="str">
        <f aca="true" t="shared" si="54" ref="S151:S162">IF(ISNA(INDEX($A$37:$T$106,MATCH($B151,$B$37:$B$106,0),19)),"",INDEX($A$37:$T$106,MATCH($B151,$B$37:$B$106,0),19))</f>
        <v>VP</v>
      </c>
      <c r="T151" s="20" t="s">
        <v>40</v>
      </c>
    </row>
    <row r="152" spans="1:20" ht="12.75">
      <c r="A152" s="36" t="str">
        <f t="shared" si="44"/>
        <v>LMT1113</v>
      </c>
      <c r="B152" s="52" t="s">
        <v>116</v>
      </c>
      <c r="C152" s="52"/>
      <c r="D152" s="52"/>
      <c r="E152" s="52"/>
      <c r="F152" s="52"/>
      <c r="G152" s="52"/>
      <c r="H152" s="52"/>
      <c r="I152" s="52"/>
      <c r="J152" s="21">
        <f t="shared" si="45"/>
        <v>3</v>
      </c>
      <c r="K152" s="21">
        <f t="shared" si="46"/>
        <v>0</v>
      </c>
      <c r="L152" s="21">
        <f t="shared" si="47"/>
        <v>0</v>
      </c>
      <c r="M152" s="21">
        <f t="shared" si="48"/>
        <v>2</v>
      </c>
      <c r="N152" s="21">
        <f t="shared" si="49"/>
        <v>2</v>
      </c>
      <c r="O152" s="21">
        <f t="shared" si="50"/>
        <v>3</v>
      </c>
      <c r="P152" s="21">
        <f t="shared" si="51"/>
        <v>5</v>
      </c>
      <c r="Q152" s="37">
        <f t="shared" si="52"/>
        <v>0</v>
      </c>
      <c r="R152" s="37">
        <f t="shared" si="53"/>
        <v>0</v>
      </c>
      <c r="S152" s="37" t="str">
        <f t="shared" si="54"/>
        <v>VP</v>
      </c>
      <c r="T152" s="20" t="s">
        <v>40</v>
      </c>
    </row>
    <row r="153" spans="1:20" ht="12.75">
      <c r="A153" s="36" t="str">
        <f t="shared" si="44"/>
        <v>LMT1204</v>
      </c>
      <c r="B153" s="52" t="s">
        <v>124</v>
      </c>
      <c r="C153" s="52"/>
      <c r="D153" s="52"/>
      <c r="E153" s="52"/>
      <c r="F153" s="52"/>
      <c r="G153" s="52"/>
      <c r="H153" s="52"/>
      <c r="I153" s="52"/>
      <c r="J153" s="21">
        <f t="shared" si="45"/>
        <v>4</v>
      </c>
      <c r="K153" s="21">
        <f t="shared" si="46"/>
        <v>0</v>
      </c>
      <c r="L153" s="21">
        <f t="shared" si="47"/>
        <v>0</v>
      </c>
      <c r="M153" s="21">
        <f t="shared" si="48"/>
        <v>3</v>
      </c>
      <c r="N153" s="21">
        <f t="shared" si="49"/>
        <v>3</v>
      </c>
      <c r="O153" s="21">
        <f t="shared" si="50"/>
        <v>4</v>
      </c>
      <c r="P153" s="21">
        <f t="shared" si="51"/>
        <v>7</v>
      </c>
      <c r="Q153" s="37">
        <f t="shared" si="52"/>
        <v>0</v>
      </c>
      <c r="R153" s="37">
        <f t="shared" si="53"/>
        <v>0</v>
      </c>
      <c r="S153" s="37" t="str">
        <f t="shared" si="54"/>
        <v>VP</v>
      </c>
      <c r="T153" s="20" t="s">
        <v>40</v>
      </c>
    </row>
    <row r="154" spans="1:20" ht="12.75">
      <c r="A154" s="36" t="str">
        <f t="shared" si="44"/>
        <v>LMT1213</v>
      </c>
      <c r="B154" s="52" t="s">
        <v>130</v>
      </c>
      <c r="C154" s="52"/>
      <c r="D154" s="52"/>
      <c r="E154" s="52"/>
      <c r="F154" s="52"/>
      <c r="G154" s="52"/>
      <c r="H154" s="52"/>
      <c r="I154" s="52"/>
      <c r="J154" s="21">
        <f t="shared" si="45"/>
        <v>4</v>
      </c>
      <c r="K154" s="21">
        <f t="shared" si="46"/>
        <v>0</v>
      </c>
      <c r="L154" s="21">
        <f t="shared" si="47"/>
        <v>0</v>
      </c>
      <c r="M154" s="21">
        <f t="shared" si="48"/>
        <v>4</v>
      </c>
      <c r="N154" s="21">
        <f t="shared" si="49"/>
        <v>4</v>
      </c>
      <c r="O154" s="21">
        <f t="shared" si="50"/>
        <v>3</v>
      </c>
      <c r="P154" s="21">
        <f t="shared" si="51"/>
        <v>7</v>
      </c>
      <c r="Q154" s="37">
        <f t="shared" si="52"/>
        <v>0</v>
      </c>
      <c r="R154" s="37">
        <f t="shared" si="53"/>
        <v>0</v>
      </c>
      <c r="S154" s="37" t="str">
        <f t="shared" si="54"/>
        <v>VP</v>
      </c>
      <c r="T154" s="20" t="s">
        <v>40</v>
      </c>
    </row>
    <row r="155" spans="1:20" ht="12.75">
      <c r="A155" s="36" t="str">
        <f t="shared" si="44"/>
        <v>LMT2104</v>
      </c>
      <c r="B155" s="52" t="s">
        <v>132</v>
      </c>
      <c r="C155" s="52"/>
      <c r="D155" s="52"/>
      <c r="E155" s="52"/>
      <c r="F155" s="52"/>
      <c r="G155" s="52"/>
      <c r="H155" s="52"/>
      <c r="I155" s="52"/>
      <c r="J155" s="21">
        <f t="shared" si="45"/>
        <v>3</v>
      </c>
      <c r="K155" s="21">
        <f t="shared" si="46"/>
        <v>1</v>
      </c>
      <c r="L155" s="21">
        <f t="shared" si="47"/>
        <v>0</v>
      </c>
      <c r="M155" s="21">
        <f t="shared" si="48"/>
        <v>1</v>
      </c>
      <c r="N155" s="21">
        <f t="shared" si="49"/>
        <v>2</v>
      </c>
      <c r="O155" s="21">
        <f t="shared" si="50"/>
        <v>3</v>
      </c>
      <c r="P155" s="21">
        <f t="shared" si="51"/>
        <v>5</v>
      </c>
      <c r="Q155" s="37">
        <f t="shared" si="52"/>
        <v>0</v>
      </c>
      <c r="R155" s="37">
        <f t="shared" si="53"/>
        <v>0</v>
      </c>
      <c r="S155" s="37" t="str">
        <f t="shared" si="54"/>
        <v>VP</v>
      </c>
      <c r="T155" s="20" t="s">
        <v>40</v>
      </c>
    </row>
    <row r="156" spans="1:20" ht="12.75">
      <c r="A156" s="36" t="str">
        <f t="shared" si="44"/>
        <v>LMT2107</v>
      </c>
      <c r="B156" s="52" t="s">
        <v>136</v>
      </c>
      <c r="C156" s="52"/>
      <c r="D156" s="52"/>
      <c r="E156" s="52"/>
      <c r="F156" s="52"/>
      <c r="G156" s="52"/>
      <c r="H156" s="52"/>
      <c r="I156" s="52"/>
      <c r="J156" s="21">
        <f t="shared" si="45"/>
        <v>3</v>
      </c>
      <c r="K156" s="21">
        <f t="shared" si="46"/>
        <v>0</v>
      </c>
      <c r="L156" s="21">
        <f t="shared" si="47"/>
        <v>0</v>
      </c>
      <c r="M156" s="21">
        <f t="shared" si="48"/>
        <v>2</v>
      </c>
      <c r="N156" s="21">
        <f t="shared" si="49"/>
        <v>2</v>
      </c>
      <c r="O156" s="21">
        <f t="shared" si="50"/>
        <v>3</v>
      </c>
      <c r="P156" s="21">
        <f t="shared" si="51"/>
        <v>5</v>
      </c>
      <c r="Q156" s="37">
        <f t="shared" si="52"/>
        <v>0</v>
      </c>
      <c r="R156" s="37">
        <f t="shared" si="53"/>
        <v>0</v>
      </c>
      <c r="S156" s="37" t="str">
        <f t="shared" si="54"/>
        <v>VP</v>
      </c>
      <c r="T156" s="20" t="s">
        <v>40</v>
      </c>
    </row>
    <row r="157" spans="1:20" ht="12.75">
      <c r="A157" s="36" t="str">
        <f t="shared" si="44"/>
        <v>LMX2101</v>
      </c>
      <c r="B157" s="52" t="s">
        <v>146</v>
      </c>
      <c r="C157" s="52"/>
      <c r="D157" s="52"/>
      <c r="E157" s="52"/>
      <c r="F157" s="52"/>
      <c r="G157" s="52"/>
      <c r="H157" s="52"/>
      <c r="I157" s="52"/>
      <c r="J157" s="21">
        <f t="shared" si="45"/>
        <v>3</v>
      </c>
      <c r="K157" s="21">
        <f t="shared" si="46"/>
        <v>1</v>
      </c>
      <c r="L157" s="21">
        <f t="shared" si="47"/>
        <v>1</v>
      </c>
      <c r="M157" s="21">
        <f t="shared" si="48"/>
        <v>0</v>
      </c>
      <c r="N157" s="21">
        <f t="shared" si="49"/>
        <v>2</v>
      </c>
      <c r="O157" s="21">
        <f t="shared" si="50"/>
        <v>3</v>
      </c>
      <c r="P157" s="21">
        <f t="shared" si="51"/>
        <v>5</v>
      </c>
      <c r="Q157" s="37">
        <f t="shared" si="52"/>
        <v>0</v>
      </c>
      <c r="R157" s="37" t="str">
        <f t="shared" si="53"/>
        <v>C</v>
      </c>
      <c r="S157" s="37">
        <f t="shared" si="54"/>
        <v>0</v>
      </c>
      <c r="T157" s="20" t="s">
        <v>40</v>
      </c>
    </row>
    <row r="158" spans="1:20" ht="12.75">
      <c r="A158" s="36" t="str">
        <f t="shared" si="44"/>
        <v>LMT2113</v>
      </c>
      <c r="B158" s="52" t="s">
        <v>148</v>
      </c>
      <c r="C158" s="52"/>
      <c r="D158" s="52"/>
      <c r="E158" s="52"/>
      <c r="F158" s="52"/>
      <c r="G158" s="52"/>
      <c r="H158" s="52"/>
      <c r="I158" s="52"/>
      <c r="J158" s="21">
        <f t="shared" si="45"/>
        <v>3</v>
      </c>
      <c r="K158" s="21">
        <f t="shared" si="46"/>
        <v>0</v>
      </c>
      <c r="L158" s="21">
        <f t="shared" si="47"/>
        <v>0</v>
      </c>
      <c r="M158" s="21">
        <f t="shared" si="48"/>
        <v>2</v>
      </c>
      <c r="N158" s="21">
        <f t="shared" si="49"/>
        <v>2</v>
      </c>
      <c r="O158" s="21">
        <f t="shared" si="50"/>
        <v>3</v>
      </c>
      <c r="P158" s="21">
        <f t="shared" si="51"/>
        <v>5</v>
      </c>
      <c r="Q158" s="37">
        <f t="shared" si="52"/>
        <v>0</v>
      </c>
      <c r="R158" s="37">
        <f t="shared" si="53"/>
        <v>0</v>
      </c>
      <c r="S158" s="37" t="str">
        <f t="shared" si="54"/>
        <v>VP</v>
      </c>
      <c r="T158" s="20" t="s">
        <v>40</v>
      </c>
    </row>
    <row r="159" spans="1:20" ht="12.75">
      <c r="A159" s="36" t="str">
        <f t="shared" si="44"/>
        <v>LMT2204</v>
      </c>
      <c r="B159" s="52" t="s">
        <v>150</v>
      </c>
      <c r="C159" s="52"/>
      <c r="D159" s="52"/>
      <c r="E159" s="52"/>
      <c r="F159" s="52"/>
      <c r="G159" s="52"/>
      <c r="H159" s="52"/>
      <c r="I159" s="52"/>
      <c r="J159" s="21">
        <f t="shared" si="45"/>
        <v>3</v>
      </c>
      <c r="K159" s="21">
        <f t="shared" si="46"/>
        <v>1</v>
      </c>
      <c r="L159" s="21">
        <f t="shared" si="47"/>
        <v>0</v>
      </c>
      <c r="M159" s="21">
        <f t="shared" si="48"/>
        <v>1</v>
      </c>
      <c r="N159" s="21">
        <f t="shared" si="49"/>
        <v>2</v>
      </c>
      <c r="O159" s="21">
        <f t="shared" si="50"/>
        <v>3</v>
      </c>
      <c r="P159" s="21">
        <f t="shared" si="51"/>
        <v>5</v>
      </c>
      <c r="Q159" s="37">
        <f t="shared" si="52"/>
        <v>0</v>
      </c>
      <c r="R159" s="37">
        <f t="shared" si="53"/>
        <v>0</v>
      </c>
      <c r="S159" s="37" t="str">
        <f t="shared" si="54"/>
        <v>VP</v>
      </c>
      <c r="T159" s="20" t="s">
        <v>40</v>
      </c>
    </row>
    <row r="160" spans="1:20" ht="12.75">
      <c r="A160" s="36" t="str">
        <f t="shared" si="44"/>
        <v>LMT2211</v>
      </c>
      <c r="B160" s="52" t="s">
        <v>160</v>
      </c>
      <c r="C160" s="52"/>
      <c r="D160" s="52"/>
      <c r="E160" s="52"/>
      <c r="F160" s="52"/>
      <c r="G160" s="52"/>
      <c r="H160" s="52"/>
      <c r="I160" s="52"/>
      <c r="J160" s="21">
        <f t="shared" si="45"/>
        <v>3</v>
      </c>
      <c r="K160" s="21">
        <f t="shared" si="46"/>
        <v>0</v>
      </c>
      <c r="L160" s="21">
        <f t="shared" si="47"/>
        <v>0</v>
      </c>
      <c r="M160" s="21">
        <f t="shared" si="48"/>
        <v>2</v>
      </c>
      <c r="N160" s="21">
        <f t="shared" si="49"/>
        <v>2</v>
      </c>
      <c r="O160" s="21">
        <f t="shared" si="50"/>
        <v>3</v>
      </c>
      <c r="P160" s="21">
        <f t="shared" si="51"/>
        <v>5</v>
      </c>
      <c r="Q160" s="37">
        <f t="shared" si="52"/>
        <v>0</v>
      </c>
      <c r="R160" s="37">
        <f t="shared" si="53"/>
        <v>0</v>
      </c>
      <c r="S160" s="37" t="str">
        <f t="shared" si="54"/>
        <v>VP</v>
      </c>
      <c r="T160" s="20" t="s">
        <v>40</v>
      </c>
    </row>
    <row r="161" spans="1:20" ht="12.75">
      <c r="A161" s="36" t="str">
        <f t="shared" si="44"/>
        <v>LMX2201</v>
      </c>
      <c r="B161" s="52" t="s">
        <v>164</v>
      </c>
      <c r="C161" s="52"/>
      <c r="D161" s="52"/>
      <c r="E161" s="52"/>
      <c r="F161" s="52"/>
      <c r="G161" s="52"/>
      <c r="H161" s="52"/>
      <c r="I161" s="52"/>
      <c r="J161" s="21">
        <f t="shared" si="45"/>
        <v>3</v>
      </c>
      <c r="K161" s="21">
        <f t="shared" si="46"/>
        <v>1</v>
      </c>
      <c r="L161" s="21">
        <f t="shared" si="47"/>
        <v>1</v>
      </c>
      <c r="M161" s="21">
        <f t="shared" si="48"/>
        <v>0</v>
      </c>
      <c r="N161" s="21">
        <f t="shared" si="49"/>
        <v>2</v>
      </c>
      <c r="O161" s="21">
        <f t="shared" si="50"/>
        <v>3</v>
      </c>
      <c r="P161" s="21">
        <f t="shared" si="51"/>
        <v>5</v>
      </c>
      <c r="Q161" s="37">
        <f t="shared" si="52"/>
        <v>0</v>
      </c>
      <c r="R161" s="37" t="str">
        <f t="shared" si="53"/>
        <v>C</v>
      </c>
      <c r="S161" s="37">
        <f t="shared" si="54"/>
        <v>0</v>
      </c>
      <c r="T161" s="20" t="s">
        <v>40</v>
      </c>
    </row>
    <row r="162" spans="1:20" ht="12.75">
      <c r="A162" s="36" t="str">
        <f t="shared" si="44"/>
        <v>LMT2213</v>
      </c>
      <c r="B162" s="52" t="s">
        <v>166</v>
      </c>
      <c r="C162" s="52"/>
      <c r="D162" s="52"/>
      <c r="E162" s="52"/>
      <c r="F162" s="52"/>
      <c r="G162" s="52"/>
      <c r="H162" s="52"/>
      <c r="I162" s="52"/>
      <c r="J162" s="21">
        <f t="shared" si="45"/>
        <v>3</v>
      </c>
      <c r="K162" s="21">
        <f t="shared" si="46"/>
        <v>0</v>
      </c>
      <c r="L162" s="21">
        <f t="shared" si="47"/>
        <v>0</v>
      </c>
      <c r="M162" s="21">
        <f t="shared" si="48"/>
        <v>2</v>
      </c>
      <c r="N162" s="21">
        <f t="shared" si="49"/>
        <v>2</v>
      </c>
      <c r="O162" s="21">
        <f t="shared" si="50"/>
        <v>3</v>
      </c>
      <c r="P162" s="21">
        <f t="shared" si="51"/>
        <v>5</v>
      </c>
      <c r="Q162" s="37">
        <f t="shared" si="52"/>
        <v>0</v>
      </c>
      <c r="R162" s="37">
        <f t="shared" si="53"/>
        <v>0</v>
      </c>
      <c r="S162" s="37" t="str">
        <f t="shared" si="54"/>
        <v>VP</v>
      </c>
      <c r="T162" s="20" t="s">
        <v>40</v>
      </c>
    </row>
    <row r="163" spans="1:20" ht="27.75" customHeight="1">
      <c r="A163" s="53" t="s">
        <v>51</v>
      </c>
      <c r="B163" s="54"/>
      <c r="C163" s="54"/>
      <c r="D163" s="54"/>
      <c r="E163" s="54"/>
      <c r="F163" s="54"/>
      <c r="G163" s="54"/>
      <c r="H163" s="54"/>
      <c r="I163" s="55"/>
      <c r="J163" s="38">
        <f aca="true" t="shared" si="55" ref="J163:P163">SUM(J151:J162)</f>
        <v>40</v>
      </c>
      <c r="K163" s="38">
        <f t="shared" si="55"/>
        <v>4</v>
      </c>
      <c r="L163" s="38">
        <f t="shared" si="55"/>
        <v>2</v>
      </c>
      <c r="M163" s="38">
        <f t="shared" si="55"/>
        <v>22</v>
      </c>
      <c r="N163" s="38">
        <f t="shared" si="55"/>
        <v>28</v>
      </c>
      <c r="O163" s="38">
        <f t="shared" si="55"/>
        <v>40</v>
      </c>
      <c r="P163" s="38">
        <f t="shared" si="55"/>
        <v>68</v>
      </c>
      <c r="Q163" s="39">
        <f>COUNTIF(Q151:Q162,"E")</f>
        <v>0</v>
      </c>
      <c r="R163" s="39">
        <f>COUNTIF(R151:R162,"C")</f>
        <v>2</v>
      </c>
      <c r="S163" s="39">
        <f>COUNTIF(S151:S162,"VP")</f>
        <v>10</v>
      </c>
      <c r="T163" s="40"/>
    </row>
    <row r="164" spans="1:20" ht="17.25" customHeight="1">
      <c r="A164" s="56" t="s">
        <v>52</v>
      </c>
      <c r="B164" s="57"/>
      <c r="C164" s="57"/>
      <c r="D164" s="57"/>
      <c r="E164" s="57"/>
      <c r="F164" s="57"/>
      <c r="G164" s="57"/>
      <c r="H164" s="57"/>
      <c r="I164" s="57"/>
      <c r="J164" s="58"/>
      <c r="K164" s="38">
        <f aca="true" t="shared" si="56" ref="K164:P164">K163*14</f>
        <v>56</v>
      </c>
      <c r="L164" s="38">
        <f t="shared" si="56"/>
        <v>28</v>
      </c>
      <c r="M164" s="38">
        <f t="shared" si="56"/>
        <v>308</v>
      </c>
      <c r="N164" s="38">
        <f t="shared" si="56"/>
        <v>392</v>
      </c>
      <c r="O164" s="38">
        <f t="shared" si="56"/>
        <v>560</v>
      </c>
      <c r="P164" s="38">
        <f t="shared" si="56"/>
        <v>952</v>
      </c>
      <c r="Q164" s="152"/>
      <c r="R164" s="153"/>
      <c r="S164" s="153"/>
      <c r="T164" s="154"/>
    </row>
    <row r="165" spans="1:20" ht="12.75">
      <c r="A165" s="59"/>
      <c r="B165" s="60"/>
      <c r="C165" s="60"/>
      <c r="D165" s="60"/>
      <c r="E165" s="60"/>
      <c r="F165" s="60"/>
      <c r="G165" s="60"/>
      <c r="H165" s="60"/>
      <c r="I165" s="60"/>
      <c r="J165" s="61"/>
      <c r="K165" s="161">
        <f>SUM(K164:M164)</f>
        <v>392</v>
      </c>
      <c r="L165" s="162"/>
      <c r="M165" s="163"/>
      <c r="N165" s="158">
        <f>SUM(N164:O164)</f>
        <v>952</v>
      </c>
      <c r="O165" s="159"/>
      <c r="P165" s="160"/>
      <c r="Q165" s="155"/>
      <c r="R165" s="156"/>
      <c r="S165" s="156"/>
      <c r="T165" s="157"/>
    </row>
    <row r="166" ht="8.25" customHeight="1"/>
    <row r="167" spans="2:19" ht="12.75">
      <c r="B167" s="15"/>
      <c r="C167" s="15"/>
      <c r="D167" s="15"/>
      <c r="E167" s="15"/>
      <c r="F167" s="15"/>
      <c r="G167" s="15"/>
      <c r="H167" s="41"/>
      <c r="I167" s="41"/>
      <c r="J167" s="41"/>
      <c r="M167" s="15"/>
      <c r="N167" s="15"/>
      <c r="O167" s="15"/>
      <c r="P167" s="15"/>
      <c r="Q167" s="15"/>
      <c r="R167" s="15"/>
      <c r="S167" s="15"/>
    </row>
    <row r="168" spans="2:19" ht="12.75">
      <c r="B168" s="15"/>
      <c r="C168" s="15"/>
      <c r="D168" s="15"/>
      <c r="E168" s="15"/>
      <c r="F168" s="15"/>
      <c r="G168" s="15"/>
      <c r="H168" s="41"/>
      <c r="I168" s="41"/>
      <c r="J168" s="41"/>
      <c r="M168" s="15"/>
      <c r="N168" s="15"/>
      <c r="O168" s="15"/>
      <c r="P168" s="15"/>
      <c r="Q168" s="15"/>
      <c r="R168" s="15"/>
      <c r="S168" s="15"/>
    </row>
    <row r="170" spans="1:2" ht="12.75">
      <c r="A170" s="192" t="s">
        <v>64</v>
      </c>
      <c r="B170" s="192"/>
    </row>
    <row r="171" spans="1:20" ht="12.75">
      <c r="A171" s="171" t="s">
        <v>27</v>
      </c>
      <c r="B171" s="173" t="s">
        <v>56</v>
      </c>
      <c r="C171" s="174"/>
      <c r="D171" s="174"/>
      <c r="E171" s="174"/>
      <c r="F171" s="174"/>
      <c r="G171" s="175"/>
      <c r="H171" s="173" t="s">
        <v>59</v>
      </c>
      <c r="I171" s="175"/>
      <c r="J171" s="179" t="s">
        <v>60</v>
      </c>
      <c r="K171" s="180"/>
      <c r="L171" s="180"/>
      <c r="M171" s="180"/>
      <c r="N171" s="180"/>
      <c r="O171" s="181"/>
      <c r="P171" s="173" t="s">
        <v>50</v>
      </c>
      <c r="Q171" s="175"/>
      <c r="R171" s="179" t="s">
        <v>61</v>
      </c>
      <c r="S171" s="180"/>
      <c r="T171" s="181"/>
    </row>
    <row r="172" spans="1:20" ht="12.75">
      <c r="A172" s="172"/>
      <c r="B172" s="176"/>
      <c r="C172" s="177"/>
      <c r="D172" s="177"/>
      <c r="E172" s="177"/>
      <c r="F172" s="177"/>
      <c r="G172" s="178"/>
      <c r="H172" s="176"/>
      <c r="I172" s="178"/>
      <c r="J172" s="179" t="s">
        <v>34</v>
      </c>
      <c r="K172" s="181"/>
      <c r="L172" s="179" t="s">
        <v>7</v>
      </c>
      <c r="M172" s="181"/>
      <c r="N172" s="179" t="s">
        <v>31</v>
      </c>
      <c r="O172" s="181"/>
      <c r="P172" s="176"/>
      <c r="Q172" s="178"/>
      <c r="R172" s="42" t="s">
        <v>62</v>
      </c>
      <c r="S172" s="179" t="s">
        <v>63</v>
      </c>
      <c r="T172" s="181"/>
    </row>
    <row r="173" spans="1:20" ht="12.75">
      <c r="A173" s="42">
        <v>1</v>
      </c>
      <c r="B173" s="179" t="s">
        <v>57</v>
      </c>
      <c r="C173" s="180"/>
      <c r="D173" s="180"/>
      <c r="E173" s="180"/>
      <c r="F173" s="180"/>
      <c r="G173" s="181"/>
      <c r="H173" s="185">
        <f>J173</f>
        <v>924</v>
      </c>
      <c r="I173" s="185"/>
      <c r="J173" s="182">
        <f>SUM(N47,N59,N75,N89)*14-J174</f>
        <v>924</v>
      </c>
      <c r="K173" s="183"/>
      <c r="L173" s="182">
        <f>SUM(O47,O59,O75,O89)*14-L174</f>
        <v>1848</v>
      </c>
      <c r="M173" s="183"/>
      <c r="N173" s="197">
        <f>SUM(P47,P59,P75,P89)*14-N174</f>
        <v>2772</v>
      </c>
      <c r="O173" s="194"/>
      <c r="P173" s="195">
        <f>H173/H175</f>
        <v>0.9428571428571428</v>
      </c>
      <c r="Q173" s="196"/>
      <c r="R173" s="43">
        <f>SUM(J47,J59)-R174</f>
        <v>60</v>
      </c>
      <c r="S173" s="198">
        <f>SUM(J75,J89)-S174</f>
        <v>54</v>
      </c>
      <c r="T173" s="199"/>
    </row>
    <row r="174" spans="1:20" ht="12.75">
      <c r="A174" s="42">
        <v>2</v>
      </c>
      <c r="B174" s="179" t="s">
        <v>58</v>
      </c>
      <c r="C174" s="180"/>
      <c r="D174" s="180"/>
      <c r="E174" s="180"/>
      <c r="F174" s="180"/>
      <c r="G174" s="181"/>
      <c r="H174" s="184">
        <f>J174</f>
        <v>56</v>
      </c>
      <c r="I174" s="185"/>
      <c r="J174" s="186">
        <f>N104</f>
        <v>56</v>
      </c>
      <c r="K174" s="187"/>
      <c r="L174" s="186">
        <f>O104</f>
        <v>84</v>
      </c>
      <c r="M174" s="187"/>
      <c r="N174" s="193">
        <f>P104</f>
        <v>140</v>
      </c>
      <c r="O174" s="194"/>
      <c r="P174" s="195">
        <f>H174/H175</f>
        <v>0.05714285714285714</v>
      </c>
      <c r="Q174" s="196"/>
      <c r="R174" s="19">
        <v>0</v>
      </c>
      <c r="S174" s="186">
        <f>J98+J101</f>
        <v>6</v>
      </c>
      <c r="T174" s="187"/>
    </row>
    <row r="175" spans="1:20" ht="12.75">
      <c r="A175" s="179" t="s">
        <v>25</v>
      </c>
      <c r="B175" s="180"/>
      <c r="C175" s="180"/>
      <c r="D175" s="180"/>
      <c r="E175" s="180"/>
      <c r="F175" s="180"/>
      <c r="G175" s="181"/>
      <c r="H175" s="51">
        <f>J175</f>
        <v>980</v>
      </c>
      <c r="I175" s="51"/>
      <c r="J175" s="51">
        <f>SUM(J173:K174)</f>
        <v>980</v>
      </c>
      <c r="K175" s="51"/>
      <c r="L175" s="75">
        <f>SUM(L173:M174)</f>
        <v>1932</v>
      </c>
      <c r="M175" s="77"/>
      <c r="N175" s="75">
        <f>SUM(N173:O174)</f>
        <v>2912</v>
      </c>
      <c r="O175" s="77"/>
      <c r="P175" s="188">
        <f>SUM(P173:Q174)</f>
        <v>1</v>
      </c>
      <c r="Q175" s="189"/>
      <c r="R175" s="44">
        <f>SUM(R173:R174)</f>
        <v>60</v>
      </c>
      <c r="S175" s="190">
        <f>SUM(S173:T174)</f>
        <v>60</v>
      </c>
      <c r="T175" s="191"/>
    </row>
    <row r="177" ht="12.75" customHeight="1">
      <c r="U177" s="47"/>
    </row>
    <row r="178" spans="21:27" ht="12.75">
      <c r="U178" s="200"/>
      <c r="V178" s="200"/>
      <c r="W178" s="200"/>
      <c r="X178" s="200"/>
      <c r="Y178" s="200"/>
      <c r="Z178" s="200"/>
      <c r="AA178" s="200"/>
    </row>
    <row r="179" spans="21:27" ht="12.75">
      <c r="U179" s="200"/>
      <c r="V179" s="200"/>
      <c r="W179" s="200"/>
      <c r="X179" s="200"/>
      <c r="Y179" s="200"/>
      <c r="Z179" s="200"/>
      <c r="AA179" s="200"/>
    </row>
    <row r="180" spans="21:27" ht="12.75">
      <c r="U180" s="200"/>
      <c r="V180" s="200"/>
      <c r="W180" s="200"/>
      <c r="X180" s="200"/>
      <c r="Y180" s="200"/>
      <c r="Z180" s="200"/>
      <c r="AA180" s="200"/>
    </row>
    <row r="181" spans="21:27" ht="12.75">
      <c r="U181" s="200"/>
      <c r="V181" s="200"/>
      <c r="W181" s="200"/>
      <c r="X181" s="200"/>
      <c r="Y181" s="200"/>
      <c r="Z181" s="200"/>
      <c r="AA181" s="200"/>
    </row>
    <row r="182" spans="21:27" ht="12.75">
      <c r="U182" s="200"/>
      <c r="V182" s="200"/>
      <c r="W182" s="200"/>
      <c r="X182" s="200"/>
      <c r="Y182" s="200"/>
      <c r="Z182" s="200"/>
      <c r="AA182" s="200"/>
    </row>
    <row r="183" spans="21:27" ht="12.75">
      <c r="U183" s="200"/>
      <c r="V183" s="200"/>
      <c r="W183" s="200"/>
      <c r="X183" s="200"/>
      <c r="Y183" s="200"/>
      <c r="Z183" s="200"/>
      <c r="AA183" s="200"/>
    </row>
  </sheetData>
  <sheetProtection formatCells="0" formatRows="0" insertRows="0"/>
  <mergeCells count="240">
    <mergeCell ref="K149:M149"/>
    <mergeCell ref="U178:AA183"/>
    <mergeCell ref="L174:M174"/>
    <mergeCell ref="N174:O174"/>
    <mergeCell ref="P174:Q174"/>
    <mergeCell ref="S174:T174"/>
    <mergeCell ref="L173:M173"/>
    <mergeCell ref="N173:O173"/>
    <mergeCell ref="P173:Q173"/>
    <mergeCell ref="S173:T173"/>
    <mergeCell ref="L175:M175"/>
    <mergeCell ref="N175:O175"/>
    <mergeCell ref="P175:Q175"/>
    <mergeCell ref="S175:T175"/>
    <mergeCell ref="A170:B170"/>
    <mergeCell ref="A175:G175"/>
    <mergeCell ref="H175:I175"/>
    <mergeCell ref="J175:K175"/>
    <mergeCell ref="B173:G173"/>
    <mergeCell ref="H173:I173"/>
    <mergeCell ref="J173:K173"/>
    <mergeCell ref="B174:G174"/>
    <mergeCell ref="H174:I174"/>
    <mergeCell ref="J174:K174"/>
    <mergeCell ref="P171:Q172"/>
    <mergeCell ref="R171:T171"/>
    <mergeCell ref="J172:K172"/>
    <mergeCell ref="L172:M172"/>
    <mergeCell ref="N172:O172"/>
    <mergeCell ref="S172:T172"/>
    <mergeCell ref="A171:A172"/>
    <mergeCell ref="B171:G172"/>
    <mergeCell ref="H171:I172"/>
    <mergeCell ref="B162:I162"/>
    <mergeCell ref="Q164:T165"/>
    <mergeCell ref="K165:M165"/>
    <mergeCell ref="N165:P165"/>
    <mergeCell ref="A163:I163"/>
    <mergeCell ref="A164:J165"/>
    <mergeCell ref="J171:O171"/>
    <mergeCell ref="B158:I158"/>
    <mergeCell ref="B159:I159"/>
    <mergeCell ref="B160:I160"/>
    <mergeCell ref="B161:I161"/>
    <mergeCell ref="B154:I154"/>
    <mergeCell ref="B155:I155"/>
    <mergeCell ref="B156:I156"/>
    <mergeCell ref="B157:I157"/>
    <mergeCell ref="T149:T150"/>
    <mergeCell ref="A148:T148"/>
    <mergeCell ref="N149:P149"/>
    <mergeCell ref="B151:I151"/>
    <mergeCell ref="B153:I153"/>
    <mergeCell ref="Q149:S149"/>
    <mergeCell ref="A149:A150"/>
    <mergeCell ref="B149:I150"/>
    <mergeCell ref="J149:J150"/>
    <mergeCell ref="B152:I152"/>
    <mergeCell ref="K143:M143"/>
    <mergeCell ref="N143:P143"/>
    <mergeCell ref="Q142:T143"/>
    <mergeCell ref="B139:I139"/>
    <mergeCell ref="B140:I140"/>
    <mergeCell ref="A141:I141"/>
    <mergeCell ref="A142:J143"/>
    <mergeCell ref="Q119:T120"/>
    <mergeCell ref="N120:P120"/>
    <mergeCell ref="K120:M120"/>
    <mergeCell ref="B130:I130"/>
    <mergeCell ref="B129:I129"/>
    <mergeCell ref="B136:I136"/>
    <mergeCell ref="B125:I126"/>
    <mergeCell ref="Q125:S125"/>
    <mergeCell ref="T125:T126"/>
    <mergeCell ref="B135:I135"/>
    <mergeCell ref="A104:J105"/>
    <mergeCell ref="B137:I137"/>
    <mergeCell ref="B131:I131"/>
    <mergeCell ref="B132:I132"/>
    <mergeCell ref="B112:I112"/>
    <mergeCell ref="B116:I116"/>
    <mergeCell ref="B138:I138"/>
    <mergeCell ref="A124:T124"/>
    <mergeCell ref="J125:J126"/>
    <mergeCell ref="K125:M125"/>
    <mergeCell ref="N125:P125"/>
    <mergeCell ref="A110:A111"/>
    <mergeCell ref="B110:I111"/>
    <mergeCell ref="J110:J111"/>
    <mergeCell ref="B114:I114"/>
    <mergeCell ref="B115:I115"/>
    <mergeCell ref="B89:I89"/>
    <mergeCell ref="B102:I102"/>
    <mergeCell ref="T110:T111"/>
    <mergeCell ref="K105:M105"/>
    <mergeCell ref="T64:T65"/>
    <mergeCell ref="B80:I80"/>
    <mergeCell ref="B67:I67"/>
    <mergeCell ref="N105:P105"/>
    <mergeCell ref="Q104:T105"/>
    <mergeCell ref="A103:I103"/>
    <mergeCell ref="A63:T63"/>
    <mergeCell ref="J64:J65"/>
    <mergeCell ref="K64:M64"/>
    <mergeCell ref="Q95:S95"/>
    <mergeCell ref="B101:I101"/>
    <mergeCell ref="B99:I99"/>
    <mergeCell ref="B98:I98"/>
    <mergeCell ref="A97:T97"/>
    <mergeCell ref="N64:P64"/>
    <mergeCell ref="Q64:S64"/>
    <mergeCell ref="M15:T15"/>
    <mergeCell ref="B42:I42"/>
    <mergeCell ref="B40:I40"/>
    <mergeCell ref="A2:K2"/>
    <mergeCell ref="A6:K6"/>
    <mergeCell ref="O5:Q5"/>
    <mergeCell ref="O6:Q6"/>
    <mergeCell ref="O3:Q3"/>
    <mergeCell ref="O4:Q4"/>
    <mergeCell ref="M4:N4"/>
    <mergeCell ref="K50:M50"/>
    <mergeCell ref="M19:T19"/>
    <mergeCell ref="B46:I46"/>
    <mergeCell ref="M1:T1"/>
    <mergeCell ref="B95:I96"/>
    <mergeCell ref="A100:T100"/>
    <mergeCell ref="J95:J96"/>
    <mergeCell ref="K95:M95"/>
    <mergeCell ref="N95:P95"/>
    <mergeCell ref="A11:K11"/>
    <mergeCell ref="A4:K5"/>
    <mergeCell ref="A1:K1"/>
    <mergeCell ref="A3:K3"/>
    <mergeCell ref="A12:K12"/>
    <mergeCell ref="A8:K8"/>
    <mergeCell ref="A9:K9"/>
    <mergeCell ref="B45:I45"/>
    <mergeCell ref="B47:I47"/>
    <mergeCell ref="B43:I43"/>
    <mergeCell ref="B44:I44"/>
    <mergeCell ref="A17:K17"/>
    <mergeCell ref="M3:N3"/>
    <mergeCell ref="M5:N5"/>
    <mergeCell ref="D26:F26"/>
    <mergeCell ref="A18:K18"/>
    <mergeCell ref="M13:T13"/>
    <mergeCell ref="Q38:S38"/>
    <mergeCell ref="M16:T16"/>
    <mergeCell ref="M21:T23"/>
    <mergeCell ref="I26:K26"/>
    <mergeCell ref="B41:I41"/>
    <mergeCell ref="B38:I39"/>
    <mergeCell ref="J38:J39"/>
    <mergeCell ref="A37:T37"/>
    <mergeCell ref="A20:K23"/>
    <mergeCell ref="R3:T3"/>
    <mergeCell ref="R4:T4"/>
    <mergeCell ref="R5:T5"/>
    <mergeCell ref="A14:K14"/>
    <mergeCell ref="A16:K16"/>
    <mergeCell ref="A15:K15"/>
    <mergeCell ref="A10:K10"/>
    <mergeCell ref="M6:N6"/>
    <mergeCell ref="A7:K7"/>
    <mergeCell ref="M14:T14"/>
    <mergeCell ref="G26:G27"/>
    <mergeCell ref="T38:T39"/>
    <mergeCell ref="A38:A39"/>
    <mergeCell ref="N50:P50"/>
    <mergeCell ref="Q50:S50"/>
    <mergeCell ref="A13:K13"/>
    <mergeCell ref="A35:T35"/>
    <mergeCell ref="A19:K19"/>
    <mergeCell ref="M25:T31"/>
    <mergeCell ref="K38:M38"/>
    <mergeCell ref="M17:T17"/>
    <mergeCell ref="M18:T18"/>
    <mergeCell ref="R6:T6"/>
    <mergeCell ref="M8:T11"/>
    <mergeCell ref="T50:T51"/>
    <mergeCell ref="A49:T49"/>
    <mergeCell ref="J50:J51"/>
    <mergeCell ref="N38:P38"/>
    <mergeCell ref="B26:C26"/>
    <mergeCell ref="H26:H27"/>
    <mergeCell ref="B56:I56"/>
    <mergeCell ref="A50:A51"/>
    <mergeCell ref="B59:I59"/>
    <mergeCell ref="B54:I54"/>
    <mergeCell ref="B55:I55"/>
    <mergeCell ref="B52:I52"/>
    <mergeCell ref="B53:I53"/>
    <mergeCell ref="B57:I57"/>
    <mergeCell ref="B58:I58"/>
    <mergeCell ref="B50:I51"/>
    <mergeCell ref="Q110:S110"/>
    <mergeCell ref="A109:T109"/>
    <mergeCell ref="A108:T108"/>
    <mergeCell ref="N110:P110"/>
    <mergeCell ref="T95:T96"/>
    <mergeCell ref="B74:I74"/>
    <mergeCell ref="T78:T79"/>
    <mergeCell ref="B88:I88"/>
    <mergeCell ref="A94:T94"/>
    <mergeCell ref="A95:A96"/>
    <mergeCell ref="A78:A79"/>
    <mergeCell ref="B81:I81"/>
    <mergeCell ref="B86:I86"/>
    <mergeCell ref="B87:I87"/>
    <mergeCell ref="B78:I79"/>
    <mergeCell ref="B69:I69"/>
    <mergeCell ref="B70:I70"/>
    <mergeCell ref="J78:J79"/>
    <mergeCell ref="B84:I84"/>
    <mergeCell ref="B85:I85"/>
    <mergeCell ref="K78:M78"/>
    <mergeCell ref="N78:P78"/>
    <mergeCell ref="Q78:S78"/>
    <mergeCell ref="B82:I82"/>
    <mergeCell ref="B83:I83"/>
    <mergeCell ref="B64:I65"/>
    <mergeCell ref="B66:I66"/>
    <mergeCell ref="B71:I71"/>
    <mergeCell ref="A77:T77"/>
    <mergeCell ref="B72:I72"/>
    <mergeCell ref="B73:I73"/>
    <mergeCell ref="B75:I75"/>
    <mergeCell ref="B68:I68"/>
    <mergeCell ref="A64:A65"/>
    <mergeCell ref="K110:M110"/>
    <mergeCell ref="B134:I134"/>
    <mergeCell ref="B113:I113"/>
    <mergeCell ref="B127:I127"/>
    <mergeCell ref="B128:I128"/>
    <mergeCell ref="B133:I133"/>
    <mergeCell ref="B117:I117"/>
    <mergeCell ref="A118:I118"/>
    <mergeCell ref="A119:J120"/>
    <mergeCell ref="A125:A126"/>
  </mergeCells>
  <dataValidations count="6">
    <dataValidation type="list" allowBlank="1" showInputMessage="1" showErrorMessage="1" sqref="R66:R74 R52:R58 R40:R46 R80:R88 R98:R99 R101:R102">
      <formula1>$R$39</formula1>
    </dataValidation>
    <dataValidation type="list" allowBlank="1" showInputMessage="1" showErrorMessage="1" sqref="Q66:Q74 Q52:Q58 Q40:Q46 Q80:Q88 Q98:Q99 Q101:Q102">
      <formula1>$Q$39</formula1>
    </dataValidation>
    <dataValidation type="list" allowBlank="1" showInputMessage="1" showErrorMessage="1" sqref="S98:S99 S66:S74 S80:S88 S40:S46 S52:S58 S101:S102">
      <formula1>$S$39</formula1>
    </dataValidation>
    <dataValidation type="list" allowBlank="1" showInputMessage="1" showErrorMessage="1" sqref="T112:T117 T98:T99 T52:T58 T151:T162 T80:T88 T40:T46 T66:T74 T127:T140 T101:T102">
      <formula1>$O$36:$S$36</formula1>
    </dataValidation>
    <dataValidation type="list" allowBlank="1" showInputMessage="1" showErrorMessage="1" sqref="B112:I117">
      <formula1>$B$38:$B$106</formula1>
    </dataValidation>
    <dataValidation type="list" allowBlank="1" showInputMessage="1" showErrorMessage="1" sqref="B127:I140 B151:I162">
      <formula1>$B$38:$B$122</formula1>
    </dataValidation>
  </dataValidations>
  <printOptions/>
  <pageMargins left="0.7" right="0.7" top="0.75" bottom="0.75" header="0.3" footer="0.3"/>
  <pageSetup blackAndWhite="1" fitToHeight="0" fitToWidth="1" horizontalDpi="600" verticalDpi="600" orientation="landscape" paperSize="9" r:id="rId1"/>
  <headerFooter>
    <oddHeader>&amp;R&amp;P</oddHeader>
    <oddFooter>&amp;LRECTOR,
Acad.Prof.univ.dr. Ioan Aurel POP&amp;CDECAN,
Prof. dr. Corin Braga&amp;RDIRECTOR DE DEPARTAMENT,
Prof. dr. Mihaela Toader</oddFooter>
  </headerFooter>
  <rowBreaks count="6" manualBreakCount="6">
    <brk id="31" max="19" man="1"/>
    <brk id="61" max="19" man="1"/>
    <brk id="93" max="19" man="1"/>
    <brk id="123" max="19" man="1"/>
    <brk id="147" max="19" man="1"/>
    <brk id="169" max="19" man="1"/>
  </rowBreaks>
  <ignoredErrors>
    <ignoredError sqref="Q47" formula="1"/>
    <ignoredError sqref="K10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H24"/>
  <sheetViews>
    <sheetView workbookViewId="0" topLeftCell="A1">
      <selection activeCell="B12" sqref="B12:I12"/>
    </sheetView>
  </sheetViews>
  <sheetFormatPr defaultColWidth="9.140625" defaultRowHeight="15"/>
  <sheetData>
    <row r="2" spans="1:28" s="1" customFormat="1" ht="15">
      <c r="A2" s="110" t="s">
        <v>79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/>
      <c r="V2"/>
      <c r="W2"/>
      <c r="X2"/>
      <c r="Y2"/>
      <c r="Z2"/>
      <c r="AA2"/>
      <c r="AB2"/>
    </row>
    <row r="3" spans="1:34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05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</row>
    <row r="4" spans="1:34" s="1" customFormat="1" ht="12.75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</row>
    <row r="5" spans="1:34" s="1" customFormat="1" ht="30" customHeight="1">
      <c r="A5" s="85" t="s">
        <v>27</v>
      </c>
      <c r="B5" s="62" t="s">
        <v>26</v>
      </c>
      <c r="C5" s="63"/>
      <c r="D5" s="63"/>
      <c r="E5" s="63"/>
      <c r="F5" s="63"/>
      <c r="G5" s="63"/>
      <c r="H5" s="63"/>
      <c r="I5" s="64"/>
      <c r="J5" s="78" t="s">
        <v>41</v>
      </c>
      <c r="K5" s="87" t="s">
        <v>24</v>
      </c>
      <c r="L5" s="87"/>
      <c r="M5" s="87"/>
      <c r="N5" s="87" t="s">
        <v>42</v>
      </c>
      <c r="O5" s="116"/>
      <c r="P5" s="116"/>
      <c r="Q5" s="87" t="s">
        <v>23</v>
      </c>
      <c r="R5" s="87"/>
      <c r="S5" s="87"/>
      <c r="T5" s="87" t="s">
        <v>22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" customFormat="1" ht="15">
      <c r="A6" s="86"/>
      <c r="B6" s="65"/>
      <c r="C6" s="66"/>
      <c r="D6" s="66"/>
      <c r="E6" s="66"/>
      <c r="F6" s="66"/>
      <c r="G6" s="66"/>
      <c r="H6" s="66"/>
      <c r="I6" s="67"/>
      <c r="J6" s="79"/>
      <c r="K6" s="49" t="s">
        <v>28</v>
      </c>
      <c r="L6" s="49" t="s">
        <v>29</v>
      </c>
      <c r="M6" s="49" t="s">
        <v>30</v>
      </c>
      <c r="N6" s="49" t="s">
        <v>34</v>
      </c>
      <c r="O6" s="49" t="s">
        <v>7</v>
      </c>
      <c r="P6" s="49" t="s">
        <v>31</v>
      </c>
      <c r="Q6" s="49" t="s">
        <v>32</v>
      </c>
      <c r="R6" s="49" t="s">
        <v>28</v>
      </c>
      <c r="S6" s="49" t="s">
        <v>33</v>
      </c>
      <c r="T6" s="87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" customFormat="1" ht="15">
      <c r="A7" s="203" t="s">
        <v>81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1" customFormat="1" ht="18" customHeight="1">
      <c r="A8" s="50" t="s">
        <v>71</v>
      </c>
      <c r="B8" s="204" t="s">
        <v>82</v>
      </c>
      <c r="C8" s="204"/>
      <c r="D8" s="204"/>
      <c r="E8" s="204"/>
      <c r="F8" s="204"/>
      <c r="G8" s="204"/>
      <c r="H8" s="204"/>
      <c r="I8" s="204"/>
      <c r="J8" s="26">
        <v>5</v>
      </c>
      <c r="K8" s="26">
        <v>2</v>
      </c>
      <c r="L8" s="26">
        <v>1</v>
      </c>
      <c r="M8" s="26">
        <v>0</v>
      </c>
      <c r="N8" s="21">
        <f>K8+L8+M8</f>
        <v>3</v>
      </c>
      <c r="O8" s="21">
        <f>P8-N8</f>
        <v>6</v>
      </c>
      <c r="P8" s="21">
        <f>ROUND(PRODUCT(J8,25)/14,0)</f>
        <v>9</v>
      </c>
      <c r="Q8" s="26" t="s">
        <v>32</v>
      </c>
      <c r="R8" s="26"/>
      <c r="S8" s="27"/>
      <c r="T8" s="27" t="s">
        <v>37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" customFormat="1" ht="15">
      <c r="A9" s="50" t="s">
        <v>72</v>
      </c>
      <c r="B9" s="204" t="s">
        <v>83</v>
      </c>
      <c r="C9" s="204"/>
      <c r="D9" s="204"/>
      <c r="E9" s="204"/>
      <c r="F9" s="204"/>
      <c r="G9" s="204"/>
      <c r="H9" s="204"/>
      <c r="I9" s="204"/>
      <c r="J9" s="26">
        <v>5</v>
      </c>
      <c r="K9" s="26">
        <v>2</v>
      </c>
      <c r="L9" s="26">
        <v>1</v>
      </c>
      <c r="M9" s="26">
        <v>0</v>
      </c>
      <c r="N9" s="21">
        <f>K9+L9+M9</f>
        <v>3</v>
      </c>
      <c r="O9" s="21">
        <f>P9-N9</f>
        <v>6</v>
      </c>
      <c r="P9" s="21">
        <f>ROUND(PRODUCT(J9,25)/14,0)</f>
        <v>9</v>
      </c>
      <c r="Q9" s="26" t="s">
        <v>32</v>
      </c>
      <c r="R9" s="26"/>
      <c r="S9" s="27"/>
      <c r="T9" s="27" t="s">
        <v>37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" customFormat="1" ht="15">
      <c r="A10" s="113" t="s">
        <v>84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" customFormat="1" ht="27.75" customHeight="1">
      <c r="A11" s="50" t="s">
        <v>73</v>
      </c>
      <c r="B11" s="202" t="s">
        <v>177</v>
      </c>
      <c r="C11" s="119"/>
      <c r="D11" s="119"/>
      <c r="E11" s="119"/>
      <c r="F11" s="119"/>
      <c r="G11" s="119"/>
      <c r="H11" s="119"/>
      <c r="I11" s="120"/>
      <c r="J11" s="26">
        <v>5</v>
      </c>
      <c r="K11" s="26">
        <v>2</v>
      </c>
      <c r="L11" s="26">
        <v>1</v>
      </c>
      <c r="M11" s="26">
        <v>0</v>
      </c>
      <c r="N11" s="21">
        <f>K11+L11+M11</f>
        <v>3</v>
      </c>
      <c r="O11" s="21">
        <f>P11-N11</f>
        <v>6</v>
      </c>
      <c r="P11" s="21">
        <f>ROUND(PRODUCT(J11,25)/14,0)</f>
        <v>9</v>
      </c>
      <c r="Q11" s="26" t="s">
        <v>32</v>
      </c>
      <c r="R11" s="26"/>
      <c r="S11" s="27"/>
      <c r="T11" s="27" t="s">
        <v>85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" customFormat="1" ht="15.75" customHeight="1">
      <c r="A12" s="50" t="s">
        <v>74</v>
      </c>
      <c r="B12" s="202" t="s">
        <v>172</v>
      </c>
      <c r="C12" s="119"/>
      <c r="D12" s="119"/>
      <c r="E12" s="119"/>
      <c r="F12" s="119"/>
      <c r="G12" s="119"/>
      <c r="H12" s="119"/>
      <c r="I12" s="120"/>
      <c r="J12" s="26">
        <v>5</v>
      </c>
      <c r="K12" s="26">
        <v>1</v>
      </c>
      <c r="L12" s="26">
        <v>2</v>
      </c>
      <c r="M12" s="26">
        <v>0</v>
      </c>
      <c r="N12" s="21">
        <f>K12+L12+M12</f>
        <v>3</v>
      </c>
      <c r="O12" s="21">
        <f>P12-N12</f>
        <v>6</v>
      </c>
      <c r="P12" s="21">
        <f>ROUND(PRODUCT(J12,25)/14,0)</f>
        <v>9</v>
      </c>
      <c r="Q12" s="26" t="s">
        <v>32</v>
      </c>
      <c r="R12" s="26"/>
      <c r="S12" s="27"/>
      <c r="T12" s="27" t="s">
        <v>86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" customFormat="1" ht="15">
      <c r="A13" s="113" t="s">
        <v>87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" customFormat="1" ht="26.25" customHeight="1">
      <c r="A14" s="50" t="s">
        <v>88</v>
      </c>
      <c r="B14" s="202" t="s">
        <v>173</v>
      </c>
      <c r="C14" s="119"/>
      <c r="D14" s="119"/>
      <c r="E14" s="119"/>
      <c r="F14" s="119"/>
      <c r="G14" s="119"/>
      <c r="H14" s="119"/>
      <c r="I14" s="120"/>
      <c r="J14" s="26">
        <v>5</v>
      </c>
      <c r="K14" s="26">
        <v>0</v>
      </c>
      <c r="L14" s="26">
        <v>0</v>
      </c>
      <c r="M14" s="26">
        <v>3</v>
      </c>
      <c r="N14" s="21">
        <f>K14+L14+M14</f>
        <v>3</v>
      </c>
      <c r="O14" s="21">
        <f>P14-N14</f>
        <v>6</v>
      </c>
      <c r="P14" s="21">
        <f>ROUND(PRODUCT(J14,25)/14,0)</f>
        <v>9</v>
      </c>
      <c r="Q14" s="26"/>
      <c r="R14" s="26" t="s">
        <v>28</v>
      </c>
      <c r="S14" s="27"/>
      <c r="T14" s="27" t="s">
        <v>85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" customFormat="1" ht="17.25" customHeight="1">
      <c r="A15" s="50" t="s">
        <v>89</v>
      </c>
      <c r="B15" s="202" t="s">
        <v>174</v>
      </c>
      <c r="C15" s="119"/>
      <c r="D15" s="119"/>
      <c r="E15" s="119"/>
      <c r="F15" s="119"/>
      <c r="G15" s="119"/>
      <c r="H15" s="119"/>
      <c r="I15" s="120"/>
      <c r="J15" s="26">
        <v>5</v>
      </c>
      <c r="K15" s="26">
        <v>1</v>
      </c>
      <c r="L15" s="26">
        <v>2</v>
      </c>
      <c r="M15" s="26">
        <v>0</v>
      </c>
      <c r="N15" s="21">
        <f>K15+L15+M15</f>
        <v>3</v>
      </c>
      <c r="O15" s="21">
        <f>P15-N15</f>
        <v>6</v>
      </c>
      <c r="P15" s="21">
        <f>ROUND(PRODUCT(J15,25)/14,0)</f>
        <v>9</v>
      </c>
      <c r="Q15" s="26" t="s">
        <v>32</v>
      </c>
      <c r="R15" s="26"/>
      <c r="S15" s="27"/>
      <c r="T15" s="27" t="s">
        <v>86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" customFormat="1" ht="15">
      <c r="A16" s="113" t="s">
        <v>90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" customFormat="1" ht="15">
      <c r="A17" s="50"/>
      <c r="B17" s="202" t="s">
        <v>75</v>
      </c>
      <c r="C17" s="119"/>
      <c r="D17" s="119"/>
      <c r="E17" s="119"/>
      <c r="F17" s="119"/>
      <c r="G17" s="119"/>
      <c r="H17" s="119"/>
      <c r="I17" s="120"/>
      <c r="J17" s="26">
        <v>5</v>
      </c>
      <c r="K17" s="26"/>
      <c r="L17" s="26"/>
      <c r="M17" s="26"/>
      <c r="N17" s="21"/>
      <c r="O17" s="21"/>
      <c r="P17" s="21"/>
      <c r="Q17" s="26"/>
      <c r="R17" s="26"/>
      <c r="S17" s="27"/>
      <c r="T17" s="45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" customFormat="1" ht="16.5" customHeight="1">
      <c r="A18" s="143" t="s">
        <v>91</v>
      </c>
      <c r="B18" s="144"/>
      <c r="C18" s="144"/>
      <c r="D18" s="144"/>
      <c r="E18" s="144"/>
      <c r="F18" s="144"/>
      <c r="G18" s="144"/>
      <c r="H18" s="144"/>
      <c r="I18" s="145"/>
      <c r="J18" s="28">
        <f>SUM(J8:J9,J11:J12,J14:J15,J17)</f>
        <v>35</v>
      </c>
      <c r="K18" s="28">
        <f aca="true" t="shared" si="0" ref="K18:P18">SUM(K8:K9,K11:K12,K14:K15,K17)</f>
        <v>8</v>
      </c>
      <c r="L18" s="28">
        <f t="shared" si="0"/>
        <v>7</v>
      </c>
      <c r="M18" s="28">
        <f t="shared" si="0"/>
        <v>3</v>
      </c>
      <c r="N18" s="28">
        <f t="shared" si="0"/>
        <v>18</v>
      </c>
      <c r="O18" s="28">
        <f t="shared" si="0"/>
        <v>36</v>
      </c>
      <c r="P18" s="28">
        <f t="shared" si="0"/>
        <v>54</v>
      </c>
      <c r="Q18" s="46">
        <f>COUNTIF(Q8:Q9,"E")+COUNTIF(Q11:Q12,"E")+COUNTIF(Q14:Q15,"E")+COUNTIF(Q17,"E")</f>
        <v>5</v>
      </c>
      <c r="R18" s="46">
        <f>COUNTIF(R8:R9,"C")+COUNTIF(R11:R12,"C")+COUNTIF(R14:R15,"C")+COUNTIF(R17,"C")</f>
        <v>1</v>
      </c>
      <c r="S18" s="46">
        <f>COUNTIF(S8:S9,"VP")+COUNTIF(S11:S12,"VP")+COUNTIF(S14:S15,"VP")+COUNTIF(S17,"VP")</f>
        <v>0</v>
      </c>
      <c r="T18" s="4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" customFormat="1" ht="16.5" customHeight="1">
      <c r="A19" s="146" t="s">
        <v>52</v>
      </c>
      <c r="B19" s="147"/>
      <c r="C19" s="147"/>
      <c r="D19" s="147"/>
      <c r="E19" s="147"/>
      <c r="F19" s="147"/>
      <c r="G19" s="147"/>
      <c r="H19" s="147"/>
      <c r="I19" s="147"/>
      <c r="J19" s="148"/>
      <c r="K19" s="28">
        <f aca="true" t="shared" si="1" ref="K19:P19">SUM(K8:K9,K11:K12,K14:K15)*14</f>
        <v>112</v>
      </c>
      <c r="L19" s="28">
        <f t="shared" si="1"/>
        <v>98</v>
      </c>
      <c r="M19" s="28">
        <f t="shared" si="1"/>
        <v>42</v>
      </c>
      <c r="N19" s="28">
        <f t="shared" si="1"/>
        <v>252</v>
      </c>
      <c r="O19" s="28">
        <f t="shared" si="1"/>
        <v>504</v>
      </c>
      <c r="P19" s="28">
        <f t="shared" si="1"/>
        <v>756</v>
      </c>
      <c r="Q19" s="137"/>
      <c r="R19" s="138"/>
      <c r="S19" s="138"/>
      <c r="T19" s="13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" customFormat="1" ht="16.5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1"/>
      <c r="K20" s="123">
        <f>SUM(K19:M19)</f>
        <v>252</v>
      </c>
      <c r="L20" s="124"/>
      <c r="M20" s="125"/>
      <c r="N20" s="123">
        <f>SUM(N19:O19)</f>
        <v>756</v>
      </c>
      <c r="O20" s="124"/>
      <c r="P20" s="125"/>
      <c r="Q20" s="140"/>
      <c r="R20" s="141"/>
      <c r="S20" s="141"/>
      <c r="T20" s="142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" customFormat="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" customFormat="1" ht="15">
      <c r="A22" s="201" t="s">
        <v>92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" customFormat="1" ht="15">
      <c r="A23" s="201" t="s">
        <v>93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" customFormat="1" ht="15">
      <c r="A24" s="201" t="s">
        <v>94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</sheetData>
  <sheetProtection/>
  <mergeCells count="29">
    <mergeCell ref="A2:T2"/>
    <mergeCell ref="U3:AH4"/>
    <mergeCell ref="A4:T4"/>
    <mergeCell ref="A5:A6"/>
    <mergeCell ref="B5:I6"/>
    <mergeCell ref="J5:J6"/>
    <mergeCell ref="K5:M5"/>
    <mergeCell ref="N5:P5"/>
    <mergeCell ref="Q5:S5"/>
    <mergeCell ref="T5:T6"/>
    <mergeCell ref="A7:T7"/>
    <mergeCell ref="B8:I8"/>
    <mergeCell ref="B9:I9"/>
    <mergeCell ref="A10:T10"/>
    <mergeCell ref="B11:I11"/>
    <mergeCell ref="B12:I12"/>
    <mergeCell ref="A13:T13"/>
    <mergeCell ref="B14:I14"/>
    <mergeCell ref="B15:I15"/>
    <mergeCell ref="A16:T16"/>
    <mergeCell ref="B17:I17"/>
    <mergeCell ref="A18:I18"/>
    <mergeCell ref="A24:T24"/>
    <mergeCell ref="A19:J20"/>
    <mergeCell ref="Q19:T20"/>
    <mergeCell ref="K20:M20"/>
    <mergeCell ref="N20:P20"/>
    <mergeCell ref="A22:T22"/>
    <mergeCell ref="A23:T23"/>
  </mergeCells>
  <dataValidations count="3">
    <dataValidation type="list" allowBlank="1" showInputMessage="1" showErrorMessage="1" sqref="S11:S12 S14:S15 S8:S9 S17">
      <formula1>$S$39</formula1>
    </dataValidation>
    <dataValidation type="list" allowBlank="1" showInputMessage="1" showErrorMessage="1" sqref="Q11:Q12 Q14:Q15 Q8:Q9 Q17">
      <formula1>$Q$39</formula1>
    </dataValidation>
    <dataValidation type="list" allowBlank="1" showInputMessage="1" showErrorMessage="1" sqref="R11:R12 R14:R15 R8:R9 R17">
      <formula1>$R$39</formula1>
    </dataValidation>
  </dataValidations>
  <printOptions/>
  <pageMargins left="0.7" right="0.7" top="0.75" bottom="0.75" header="0.3" footer="0.3"/>
  <pageSetup horizontalDpi="600" verticalDpi="600" orientation="landscape" paperSize="9" scale="73" r:id="rId1"/>
  <headerFooter>
    <oddFooter>&amp;LRECTOR,
Acad.Prof.univ.dr. Ioan Aurel POP&amp;RDIRECTOR, 
Conf. univ. dr. Cătălin GLAVA</oddFooter>
  </headerFooter>
  <colBreaks count="1" manualBreakCount="1">
    <brk id="20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M</cp:lastModifiedBy>
  <cp:lastPrinted>2017-03-28T22:58:42Z</cp:lastPrinted>
  <dcterms:created xsi:type="dcterms:W3CDTF">2013-06-27T08:19:59Z</dcterms:created>
  <dcterms:modified xsi:type="dcterms:W3CDTF">2017-10-26T04:46:20Z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0x0101006EE2F100BAAD154B946BFA08EDEEF246</vt:lpwstr>
  </property>
</Properties>
</file>