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1600" windowHeight="16260" activeTab="1"/>
  </bookViews>
  <sheets>
    <sheet name="Sheet1" sheetId="1" r:id="rId1"/>
    <sheet name="DPPD"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7" i="2" l="1"/>
  <c r="N9" i="2"/>
  <c r="N11" i="2"/>
  <c r="N13" i="2"/>
  <c r="N15" i="2"/>
  <c r="N16" i="2"/>
  <c r="N17" i="2"/>
  <c r="N19" i="2"/>
  <c r="N20" i="2"/>
  <c r="N22" i="2"/>
  <c r="P7" i="2"/>
  <c r="O7" i="2"/>
  <c r="P9" i="2"/>
  <c r="O9" i="2"/>
  <c r="P11" i="2"/>
  <c r="O11" i="2"/>
  <c r="P13" i="2"/>
  <c r="O13" i="2"/>
  <c r="P15" i="2"/>
  <c r="O15" i="2"/>
  <c r="P16" i="2"/>
  <c r="O16" i="2"/>
  <c r="P19" i="2"/>
  <c r="O17" i="2"/>
  <c r="O19" i="2"/>
  <c r="P20" i="2"/>
  <c r="O20" i="2"/>
  <c r="O22" i="2"/>
  <c r="N23" i="2"/>
  <c r="K22" i="2"/>
  <c r="L22" i="2"/>
  <c r="M22" i="2"/>
  <c r="K23" i="2"/>
  <c r="P17" i="2"/>
  <c r="P22" i="2"/>
  <c r="S21" i="2"/>
  <c r="R21" i="2"/>
  <c r="Q21" i="2"/>
  <c r="P21" i="2"/>
  <c r="O21" i="2"/>
  <c r="N21" i="2"/>
  <c r="M21" i="2"/>
  <c r="L21" i="2"/>
  <c r="K21" i="2"/>
  <c r="J21" i="2"/>
  <c r="K222" i="1"/>
  <c r="K223" i="1"/>
  <c r="K224" i="1"/>
  <c r="K225" i="1"/>
  <c r="K226" i="1"/>
  <c r="K227" i="1"/>
  <c r="K228" i="1"/>
  <c r="K230" i="1"/>
  <c r="K231" i="1"/>
  <c r="K232" i="1"/>
  <c r="K234" i="1"/>
  <c r="L222" i="1"/>
  <c r="L223" i="1"/>
  <c r="L224" i="1"/>
  <c r="L225" i="1"/>
  <c r="L226" i="1"/>
  <c r="L227" i="1"/>
  <c r="L228" i="1"/>
  <c r="L230" i="1"/>
  <c r="L231" i="1"/>
  <c r="L232" i="1"/>
  <c r="L234" i="1"/>
  <c r="M222" i="1"/>
  <c r="M223" i="1"/>
  <c r="M224" i="1"/>
  <c r="M225" i="1"/>
  <c r="M226" i="1"/>
  <c r="M227" i="1"/>
  <c r="M228" i="1"/>
  <c r="M230" i="1"/>
  <c r="M231" i="1"/>
  <c r="M232" i="1"/>
  <c r="M234" i="1"/>
  <c r="K235" i="1"/>
  <c r="N43" i="1"/>
  <c r="N44" i="1"/>
  <c r="N45" i="1"/>
  <c r="N46" i="1"/>
  <c r="N47" i="1"/>
  <c r="N49" i="1"/>
  <c r="N50" i="1"/>
  <c r="N51" i="1"/>
  <c r="N60" i="1"/>
  <c r="N61" i="1"/>
  <c r="N62" i="1"/>
  <c r="N63" i="1"/>
  <c r="N64" i="1"/>
  <c r="N66" i="1"/>
  <c r="N67" i="1"/>
  <c r="N68" i="1"/>
  <c r="N78" i="1"/>
  <c r="N79" i="1"/>
  <c r="N80" i="1"/>
  <c r="N81" i="1"/>
  <c r="N83" i="1"/>
  <c r="N84" i="1"/>
  <c r="N85" i="1"/>
  <c r="N95" i="1"/>
  <c r="N96" i="1"/>
  <c r="N97" i="1"/>
  <c r="N98" i="1"/>
  <c r="N99" i="1"/>
  <c r="N101" i="1"/>
  <c r="N102" i="1"/>
  <c r="N103" i="1"/>
  <c r="N114" i="1"/>
  <c r="N115" i="1"/>
  <c r="N116" i="1"/>
  <c r="N117" i="1"/>
  <c r="N118" i="1"/>
  <c r="N120" i="1"/>
  <c r="N121" i="1"/>
  <c r="N122" i="1"/>
  <c r="N123" i="1"/>
  <c r="N131" i="1"/>
  <c r="N132" i="1"/>
  <c r="N133" i="1"/>
  <c r="N134" i="1"/>
  <c r="N135" i="1"/>
  <c r="N137" i="1"/>
  <c r="N138" i="1"/>
  <c r="N139" i="1"/>
  <c r="N140" i="1"/>
  <c r="K237"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70" i="1"/>
  <c r="K271" i="1"/>
  <c r="K272" i="1"/>
  <c r="K273" i="1"/>
  <c r="K274" i="1"/>
  <c r="K275" i="1"/>
  <c r="K276" i="1"/>
  <c r="K278"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70" i="1"/>
  <c r="L271" i="1"/>
  <c r="L272" i="1"/>
  <c r="L273" i="1"/>
  <c r="L274" i="1"/>
  <c r="L275" i="1"/>
  <c r="L276" i="1"/>
  <c r="L278"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70" i="1"/>
  <c r="M271" i="1"/>
  <c r="M272" i="1"/>
  <c r="M273" i="1"/>
  <c r="M274" i="1"/>
  <c r="M275" i="1"/>
  <c r="M276" i="1"/>
  <c r="M278" i="1"/>
  <c r="K279" i="1"/>
  <c r="K281" i="1"/>
  <c r="K288" i="1"/>
  <c r="K289" i="1"/>
  <c r="K290" i="1"/>
  <c r="K291" i="1"/>
  <c r="K292" i="1"/>
  <c r="K293" i="1"/>
  <c r="L288" i="1"/>
  <c r="L289" i="1"/>
  <c r="L290" i="1"/>
  <c r="L291" i="1"/>
  <c r="L292" i="1"/>
  <c r="L293" i="1"/>
  <c r="M288" i="1"/>
  <c r="M289" i="1"/>
  <c r="M290" i="1"/>
  <c r="M291" i="1"/>
  <c r="M292" i="1"/>
  <c r="M293" i="1"/>
  <c r="K294" i="1"/>
  <c r="K296" i="1"/>
  <c r="U16" i="2"/>
  <c r="U18" i="2"/>
  <c r="T222" i="1"/>
  <c r="T223" i="1"/>
  <c r="T224" i="1"/>
  <c r="T225" i="1"/>
  <c r="T226" i="1"/>
  <c r="T227" i="1"/>
  <c r="T228" i="1"/>
  <c r="T230" i="1"/>
  <c r="T231" i="1"/>
  <c r="T232" i="1"/>
  <c r="T233" i="1"/>
  <c r="T51" i="1"/>
  <c r="T68" i="1"/>
  <c r="T85" i="1"/>
  <c r="T103" i="1"/>
  <c r="T123" i="1"/>
  <c r="T140" i="1"/>
  <c r="K236"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70" i="1"/>
  <c r="T271" i="1"/>
  <c r="T272" i="1"/>
  <c r="T273" i="1"/>
  <c r="T274" i="1"/>
  <c r="T275" i="1"/>
  <c r="T276" i="1"/>
  <c r="T277" i="1"/>
  <c r="K280" i="1"/>
  <c r="T288" i="1"/>
  <c r="T289" i="1"/>
  <c r="T290" i="1"/>
  <c r="T291" i="1"/>
  <c r="T292" i="1"/>
  <c r="K295" i="1"/>
  <c r="U15" i="2"/>
  <c r="U17" i="2"/>
  <c r="P43" i="1"/>
  <c r="O43" i="1"/>
  <c r="O243" i="1"/>
  <c r="P44" i="1"/>
  <c r="O44" i="1"/>
  <c r="O244" i="1"/>
  <c r="P60" i="1"/>
  <c r="O60" i="1"/>
  <c r="O245" i="1"/>
  <c r="P61" i="1"/>
  <c r="O61" i="1"/>
  <c r="O246" i="1"/>
  <c r="P78" i="1"/>
  <c r="O78" i="1"/>
  <c r="O247" i="1"/>
  <c r="P79" i="1"/>
  <c r="O79" i="1"/>
  <c r="O248" i="1"/>
  <c r="P80" i="1"/>
  <c r="O80" i="1"/>
  <c r="O249" i="1"/>
  <c r="P98" i="1"/>
  <c r="O98" i="1"/>
  <c r="O250" i="1"/>
  <c r="P95" i="1"/>
  <c r="O95" i="1"/>
  <c r="O251" i="1"/>
  <c r="P96" i="1"/>
  <c r="O96" i="1"/>
  <c r="O252" i="1"/>
  <c r="P97" i="1"/>
  <c r="O97" i="1"/>
  <c r="O253" i="1"/>
  <c r="P114" i="1"/>
  <c r="O114" i="1"/>
  <c r="O254" i="1"/>
  <c r="P115" i="1"/>
  <c r="O115" i="1"/>
  <c r="O255" i="1"/>
  <c r="P116" i="1"/>
  <c r="O116" i="1"/>
  <c r="O256" i="1"/>
  <c r="P49" i="1"/>
  <c r="O49" i="1"/>
  <c r="O257" i="1"/>
  <c r="P50" i="1"/>
  <c r="O50" i="1"/>
  <c r="O258" i="1"/>
  <c r="P66" i="1"/>
  <c r="O66" i="1"/>
  <c r="O259" i="1"/>
  <c r="P67" i="1"/>
  <c r="O67" i="1"/>
  <c r="O260" i="1"/>
  <c r="P83" i="1"/>
  <c r="O83" i="1"/>
  <c r="O261" i="1"/>
  <c r="P84" i="1"/>
  <c r="O84" i="1"/>
  <c r="O262" i="1"/>
  <c r="P101" i="1"/>
  <c r="O101" i="1"/>
  <c r="O263" i="1"/>
  <c r="P102" i="1"/>
  <c r="O102" i="1"/>
  <c r="O264" i="1"/>
  <c r="P120" i="1"/>
  <c r="O120" i="1"/>
  <c r="O265" i="1"/>
  <c r="P121" i="1"/>
  <c r="O121" i="1"/>
  <c r="O266" i="1"/>
  <c r="P122" i="1"/>
  <c r="O122" i="1"/>
  <c r="O267" i="1"/>
  <c r="O268" i="1"/>
  <c r="P131" i="1"/>
  <c r="O131" i="1"/>
  <c r="O270" i="1"/>
  <c r="P132" i="1"/>
  <c r="O132" i="1"/>
  <c r="O271" i="1"/>
  <c r="P133" i="1"/>
  <c r="O133" i="1"/>
  <c r="O272" i="1"/>
  <c r="P137" i="1"/>
  <c r="O137" i="1"/>
  <c r="O273" i="1"/>
  <c r="P138" i="1"/>
  <c r="O138" i="1"/>
  <c r="O274" i="1"/>
  <c r="P139" i="1"/>
  <c r="O139" i="1"/>
  <c r="O275" i="1"/>
  <c r="O276" i="1"/>
  <c r="O278" i="1"/>
  <c r="P149" i="1"/>
  <c r="N149" i="1"/>
  <c r="O149" i="1"/>
  <c r="P152" i="1"/>
  <c r="N152" i="1"/>
  <c r="O152" i="1"/>
  <c r="P157" i="1"/>
  <c r="N157" i="1"/>
  <c r="O157" i="1"/>
  <c r="P160" i="1"/>
  <c r="N160" i="1"/>
  <c r="O160" i="1"/>
  <c r="P165" i="1"/>
  <c r="N165" i="1"/>
  <c r="O165" i="1"/>
  <c r="P168" i="1"/>
  <c r="N168" i="1"/>
  <c r="O168" i="1"/>
  <c r="P171" i="1"/>
  <c r="N171" i="1"/>
  <c r="O171" i="1"/>
  <c r="P177" i="1"/>
  <c r="N177" i="1"/>
  <c r="O177" i="1"/>
  <c r="O180" i="1"/>
  <c r="K180" i="1"/>
  <c r="L180" i="1"/>
  <c r="M180" i="1"/>
  <c r="K181" i="1"/>
  <c r="K183" i="1"/>
  <c r="T179" i="1"/>
  <c r="L179" i="1"/>
  <c r="K179" i="1"/>
  <c r="J179" i="1"/>
  <c r="S275" i="1"/>
  <c r="R275" i="1"/>
  <c r="Q275" i="1"/>
  <c r="P275" i="1"/>
  <c r="N275" i="1"/>
  <c r="J275" i="1"/>
  <c r="S274" i="1"/>
  <c r="R274" i="1"/>
  <c r="Q274" i="1"/>
  <c r="P274" i="1"/>
  <c r="N274" i="1"/>
  <c r="J274" i="1"/>
  <c r="S273" i="1"/>
  <c r="R273" i="1"/>
  <c r="Q273" i="1"/>
  <c r="P273" i="1"/>
  <c r="N273" i="1"/>
  <c r="J273" i="1"/>
  <c r="S272" i="1"/>
  <c r="R272" i="1"/>
  <c r="Q272" i="1"/>
  <c r="P272" i="1"/>
  <c r="N272" i="1"/>
  <c r="J272" i="1"/>
  <c r="S271" i="1"/>
  <c r="R271" i="1"/>
  <c r="Q271" i="1"/>
  <c r="P271" i="1"/>
  <c r="N271" i="1"/>
  <c r="J271" i="1"/>
  <c r="S270" i="1"/>
  <c r="R270" i="1"/>
  <c r="Q270" i="1"/>
  <c r="P270" i="1"/>
  <c r="N270" i="1"/>
  <c r="J270" i="1"/>
  <c r="S267" i="1"/>
  <c r="R267" i="1"/>
  <c r="Q267" i="1"/>
  <c r="P267" i="1"/>
  <c r="N267" i="1"/>
  <c r="J267" i="1"/>
  <c r="S266" i="1"/>
  <c r="R266" i="1"/>
  <c r="Q266" i="1"/>
  <c r="P266" i="1"/>
  <c r="N266" i="1"/>
  <c r="J266" i="1"/>
  <c r="S265" i="1"/>
  <c r="R265" i="1"/>
  <c r="Q265" i="1"/>
  <c r="P265" i="1"/>
  <c r="N265" i="1"/>
  <c r="J265" i="1"/>
  <c r="S264" i="1"/>
  <c r="R264" i="1"/>
  <c r="Q264" i="1"/>
  <c r="P264" i="1"/>
  <c r="N264" i="1"/>
  <c r="J264" i="1"/>
  <c r="S263" i="1"/>
  <c r="R263" i="1"/>
  <c r="Q263" i="1"/>
  <c r="P263" i="1"/>
  <c r="N263" i="1"/>
  <c r="J263" i="1"/>
  <c r="S262" i="1"/>
  <c r="R262" i="1"/>
  <c r="Q262" i="1"/>
  <c r="P262" i="1"/>
  <c r="N262" i="1"/>
  <c r="J262" i="1"/>
  <c r="S261" i="1"/>
  <c r="R261" i="1"/>
  <c r="Q261" i="1"/>
  <c r="P261" i="1"/>
  <c r="N261" i="1"/>
  <c r="J261" i="1"/>
  <c r="S260" i="1"/>
  <c r="R260" i="1"/>
  <c r="Q260" i="1"/>
  <c r="P260" i="1"/>
  <c r="N260" i="1"/>
  <c r="J260" i="1"/>
  <c r="S259" i="1"/>
  <c r="R259" i="1"/>
  <c r="Q259" i="1"/>
  <c r="P259" i="1"/>
  <c r="N259" i="1"/>
  <c r="J259" i="1"/>
  <c r="S258" i="1"/>
  <c r="R258" i="1"/>
  <c r="Q258" i="1"/>
  <c r="P258" i="1"/>
  <c r="N258" i="1"/>
  <c r="J258" i="1"/>
  <c r="S257" i="1"/>
  <c r="R257" i="1"/>
  <c r="Q257" i="1"/>
  <c r="P257" i="1"/>
  <c r="N257" i="1"/>
  <c r="J257" i="1"/>
  <c r="S256" i="1"/>
  <c r="R256" i="1"/>
  <c r="Q256" i="1"/>
  <c r="P256" i="1"/>
  <c r="N256" i="1"/>
  <c r="J256" i="1"/>
  <c r="S255" i="1"/>
  <c r="R255" i="1"/>
  <c r="Q255" i="1"/>
  <c r="P255" i="1"/>
  <c r="N255" i="1"/>
  <c r="J255" i="1"/>
  <c r="S254" i="1"/>
  <c r="R254" i="1"/>
  <c r="Q254" i="1"/>
  <c r="P254" i="1"/>
  <c r="N254" i="1"/>
  <c r="J254" i="1"/>
  <c r="S253" i="1"/>
  <c r="R253" i="1"/>
  <c r="Q253" i="1"/>
  <c r="P253" i="1"/>
  <c r="N253" i="1"/>
  <c r="J253" i="1"/>
  <c r="S252" i="1"/>
  <c r="R252" i="1"/>
  <c r="Q252" i="1"/>
  <c r="P252" i="1"/>
  <c r="N252" i="1"/>
  <c r="J252" i="1"/>
  <c r="S251" i="1"/>
  <c r="R251" i="1"/>
  <c r="Q251" i="1"/>
  <c r="P251" i="1"/>
  <c r="N251" i="1"/>
  <c r="J251" i="1"/>
  <c r="S250" i="1"/>
  <c r="R250" i="1"/>
  <c r="Q250" i="1"/>
  <c r="P250" i="1"/>
  <c r="N250" i="1"/>
  <c r="J250" i="1"/>
  <c r="S249" i="1"/>
  <c r="R249" i="1"/>
  <c r="Q249" i="1"/>
  <c r="P249" i="1"/>
  <c r="N249" i="1"/>
  <c r="J249" i="1"/>
  <c r="S248" i="1"/>
  <c r="R248" i="1"/>
  <c r="Q248" i="1"/>
  <c r="P248" i="1"/>
  <c r="N248" i="1"/>
  <c r="J248" i="1"/>
  <c r="S247" i="1"/>
  <c r="R247" i="1"/>
  <c r="Q247" i="1"/>
  <c r="P247" i="1"/>
  <c r="N247" i="1"/>
  <c r="J247" i="1"/>
  <c r="S246" i="1"/>
  <c r="R246" i="1"/>
  <c r="Q246" i="1"/>
  <c r="P246" i="1"/>
  <c r="N246" i="1"/>
  <c r="J246" i="1"/>
  <c r="S245" i="1"/>
  <c r="R245" i="1"/>
  <c r="Q245" i="1"/>
  <c r="P245" i="1"/>
  <c r="N245" i="1"/>
  <c r="J245" i="1"/>
  <c r="S244" i="1"/>
  <c r="R244" i="1"/>
  <c r="Q244" i="1"/>
  <c r="P244" i="1"/>
  <c r="N244" i="1"/>
  <c r="J244" i="1"/>
  <c r="S243" i="1"/>
  <c r="R243" i="1"/>
  <c r="Q243" i="1"/>
  <c r="P243" i="1"/>
  <c r="N243" i="1"/>
  <c r="J243" i="1"/>
  <c r="A243" i="1"/>
  <c r="A262" i="1"/>
  <c r="A261" i="1"/>
  <c r="N197" i="1"/>
  <c r="P197" i="1"/>
  <c r="O197" i="1"/>
  <c r="N199" i="1"/>
  <c r="P199" i="1"/>
  <c r="O199" i="1"/>
  <c r="P174" i="1"/>
  <c r="P180" i="1"/>
  <c r="N180" i="1"/>
  <c r="S179" i="1"/>
  <c r="R179" i="1"/>
  <c r="Q179" i="1"/>
  <c r="P179" i="1"/>
  <c r="O179" i="1"/>
  <c r="N179" i="1"/>
  <c r="M179" i="1"/>
  <c r="P175" i="1"/>
  <c r="P172" i="1"/>
  <c r="P163" i="1"/>
  <c r="N163" i="1"/>
  <c r="O163" i="1"/>
  <c r="P162" i="1"/>
  <c r="N162" i="1"/>
  <c r="O162" i="1"/>
  <c r="P161" i="1"/>
  <c r="N161" i="1"/>
  <c r="O161" i="1"/>
  <c r="P158" i="1"/>
  <c r="N158" i="1"/>
  <c r="O158" i="1"/>
  <c r="P155" i="1"/>
  <c r="N155" i="1"/>
  <c r="O155" i="1"/>
  <c r="P154" i="1"/>
  <c r="N154" i="1"/>
  <c r="O154" i="1"/>
  <c r="P153" i="1"/>
  <c r="N153" i="1"/>
  <c r="O153" i="1"/>
  <c r="P288" i="1"/>
  <c r="P63" i="1"/>
  <c r="P289" i="1"/>
  <c r="P47" i="1"/>
  <c r="P290" i="1"/>
  <c r="P64" i="1"/>
  <c r="P291" i="1"/>
  <c r="P292" i="1"/>
  <c r="P293" i="1"/>
  <c r="O288" i="1"/>
  <c r="O63" i="1"/>
  <c r="O289" i="1"/>
  <c r="O47" i="1"/>
  <c r="O290" i="1"/>
  <c r="O64" i="1"/>
  <c r="O291" i="1"/>
  <c r="O292" i="1"/>
  <c r="O293" i="1"/>
  <c r="N288" i="1"/>
  <c r="N289" i="1"/>
  <c r="N290" i="1"/>
  <c r="N291" i="1"/>
  <c r="N292" i="1"/>
  <c r="N293" i="1"/>
  <c r="S288" i="1"/>
  <c r="S289" i="1"/>
  <c r="S290" i="1"/>
  <c r="S291" i="1"/>
  <c r="S292" i="1"/>
  <c r="R288" i="1"/>
  <c r="R289" i="1"/>
  <c r="R290" i="1"/>
  <c r="R291" i="1"/>
  <c r="R292" i="1"/>
  <c r="J288" i="1"/>
  <c r="J289" i="1"/>
  <c r="J290" i="1"/>
  <c r="J291" i="1"/>
  <c r="J292" i="1"/>
  <c r="Q288" i="1"/>
  <c r="Q289" i="1"/>
  <c r="Q290" i="1"/>
  <c r="Q291" i="1"/>
  <c r="Q292" i="1"/>
  <c r="A275" i="1"/>
  <c r="A274" i="1"/>
  <c r="A273" i="1"/>
  <c r="A272" i="1"/>
  <c r="A271" i="1"/>
  <c r="A270" i="1"/>
  <c r="A267" i="1"/>
  <c r="A266" i="1"/>
  <c r="A265" i="1"/>
  <c r="A264" i="1"/>
  <c r="A263" i="1"/>
  <c r="A260" i="1"/>
  <c r="A259" i="1"/>
  <c r="A258" i="1"/>
  <c r="A257" i="1"/>
  <c r="A256" i="1"/>
  <c r="A255" i="1"/>
  <c r="A254" i="1"/>
  <c r="A253" i="1"/>
  <c r="A252" i="1"/>
  <c r="A251" i="1"/>
  <c r="A250" i="1"/>
  <c r="A249" i="1"/>
  <c r="A248" i="1"/>
  <c r="A247" i="1"/>
  <c r="A246" i="1"/>
  <c r="A245" i="1"/>
  <c r="A244" i="1"/>
  <c r="A231" i="1"/>
  <c r="A230" i="1"/>
  <c r="A227" i="1"/>
  <c r="A226" i="1"/>
  <c r="A223" i="1"/>
  <c r="A222" i="1"/>
  <c r="P99" i="1"/>
  <c r="P81" i="1"/>
  <c r="O81" i="1"/>
  <c r="P46" i="1"/>
  <c r="O99" i="1"/>
  <c r="O46" i="1"/>
  <c r="T200" i="1"/>
  <c r="J200" i="1"/>
  <c r="P135" i="1"/>
  <c r="P134" i="1"/>
  <c r="S227" i="1"/>
  <c r="R227" i="1"/>
  <c r="Q227" i="1"/>
  <c r="P117" i="1"/>
  <c r="P227" i="1"/>
  <c r="O117" i="1"/>
  <c r="O227" i="1"/>
  <c r="N227" i="1"/>
  <c r="J227" i="1"/>
  <c r="N189" i="1"/>
  <c r="P189" i="1"/>
  <c r="N191" i="1"/>
  <c r="P191" i="1"/>
  <c r="N193" i="1"/>
  <c r="P193" i="1"/>
  <c r="N195" i="1"/>
  <c r="P195" i="1"/>
  <c r="K200" i="1"/>
  <c r="L200" i="1"/>
  <c r="M200" i="1"/>
  <c r="Q200" i="1"/>
  <c r="R200" i="1"/>
  <c r="S200" i="1"/>
  <c r="K201" i="1"/>
  <c r="L201" i="1"/>
  <c r="M201" i="1"/>
  <c r="P201" i="1"/>
  <c r="P200" i="1"/>
  <c r="N200" i="1"/>
  <c r="O189" i="1"/>
  <c r="N201" i="1"/>
  <c r="K202" i="1"/>
  <c r="O195" i="1"/>
  <c r="O193" i="1"/>
  <c r="O191" i="1"/>
  <c r="U32" i="1"/>
  <c r="K182" i="1"/>
  <c r="K203" i="1"/>
  <c r="O200" i="1"/>
  <c r="O201" i="1"/>
  <c r="N202" i="1"/>
  <c r="S51" i="1"/>
  <c r="R51" i="1"/>
  <c r="Q51" i="1"/>
  <c r="S68" i="1"/>
  <c r="R68" i="1"/>
  <c r="Q68" i="1"/>
  <c r="U34" i="1"/>
  <c r="U33" i="1"/>
  <c r="U51" i="1"/>
  <c r="U68" i="1"/>
  <c r="S231" i="1"/>
  <c r="R231" i="1"/>
  <c r="Q231" i="1"/>
  <c r="P231" i="1"/>
  <c r="O134" i="1"/>
  <c r="O231" i="1"/>
  <c r="N231" i="1"/>
  <c r="J231" i="1"/>
  <c r="S230" i="1"/>
  <c r="R230" i="1"/>
  <c r="Q230" i="1"/>
  <c r="J230" i="1"/>
  <c r="Q223" i="1"/>
  <c r="R222" i="1"/>
  <c r="S222" i="1"/>
  <c r="S226" i="1"/>
  <c r="R226" i="1"/>
  <c r="Q226" i="1"/>
  <c r="J226" i="1"/>
  <c r="S225" i="1"/>
  <c r="R225" i="1"/>
  <c r="Q225" i="1"/>
  <c r="P225" i="1"/>
  <c r="O225" i="1"/>
  <c r="N225" i="1"/>
  <c r="J225" i="1"/>
  <c r="S224" i="1"/>
  <c r="R224" i="1"/>
  <c r="Q224" i="1"/>
  <c r="P224" i="1"/>
  <c r="O224" i="1"/>
  <c r="N224" i="1"/>
  <c r="J224" i="1"/>
  <c r="S223" i="1"/>
  <c r="R223" i="1"/>
  <c r="J223" i="1"/>
  <c r="Q222" i="1"/>
  <c r="J222" i="1"/>
  <c r="N172" i="1"/>
  <c r="S276" i="1"/>
  <c r="R276" i="1"/>
  <c r="Q276" i="1"/>
  <c r="J276" i="1"/>
  <c r="S268" i="1"/>
  <c r="R268" i="1"/>
  <c r="Q268" i="1"/>
  <c r="J268" i="1"/>
  <c r="S232" i="1"/>
  <c r="R232" i="1"/>
  <c r="Q232" i="1"/>
  <c r="J232" i="1"/>
  <c r="P178" i="1"/>
  <c r="N178" i="1"/>
  <c r="O172" i="1"/>
  <c r="N150" i="1"/>
  <c r="N169" i="1"/>
  <c r="P169" i="1"/>
  <c r="J140" i="1"/>
  <c r="P166" i="1"/>
  <c r="N166" i="1"/>
  <c r="P118" i="1"/>
  <c r="J123" i="1"/>
  <c r="K123" i="1"/>
  <c r="L123" i="1"/>
  <c r="M123" i="1"/>
  <c r="Q123" i="1"/>
  <c r="R123" i="1"/>
  <c r="S123" i="1"/>
  <c r="K140" i="1"/>
  <c r="L140" i="1"/>
  <c r="M140" i="1"/>
  <c r="Q140" i="1"/>
  <c r="R140" i="1"/>
  <c r="S140" i="1"/>
  <c r="P150" i="1"/>
  <c r="S103" i="1"/>
  <c r="R103" i="1"/>
  <c r="Q103" i="1"/>
  <c r="M103" i="1"/>
  <c r="L103" i="1"/>
  <c r="K103" i="1"/>
  <c r="J103" i="1"/>
  <c r="P226" i="1"/>
  <c r="N226" i="1"/>
  <c r="S85" i="1"/>
  <c r="R85" i="1"/>
  <c r="Q85" i="1"/>
  <c r="M85" i="1"/>
  <c r="L85" i="1"/>
  <c r="K85" i="1"/>
  <c r="J85" i="1"/>
  <c r="M68" i="1"/>
  <c r="L68" i="1"/>
  <c r="K68" i="1"/>
  <c r="J68" i="1"/>
  <c r="P62" i="1"/>
  <c r="K51" i="1"/>
  <c r="P45" i="1"/>
  <c r="M51" i="1"/>
  <c r="L51" i="1"/>
  <c r="J51" i="1"/>
  <c r="O4" i="1"/>
  <c r="U3" i="1"/>
  <c r="O178" i="1"/>
  <c r="P85" i="1"/>
  <c r="P123" i="1"/>
  <c r="R302" i="1"/>
  <c r="R304" i="1"/>
  <c r="O6" i="1"/>
  <c r="U7" i="1"/>
  <c r="T302" i="1"/>
  <c r="T304" i="1"/>
  <c r="U85" i="1"/>
  <c r="O62" i="1"/>
  <c r="O150" i="1"/>
  <c r="O5" i="1"/>
  <c r="U5" i="1"/>
  <c r="U140" i="1"/>
  <c r="U123" i="1"/>
  <c r="U103" i="1"/>
  <c r="L277" i="1"/>
  <c r="R277" i="1"/>
  <c r="N276" i="1"/>
  <c r="N268" i="1"/>
  <c r="N230" i="1"/>
  <c r="N232" i="1"/>
  <c r="N222" i="1"/>
  <c r="P68" i="1"/>
  <c r="P223" i="1"/>
  <c r="O166" i="1"/>
  <c r="O169" i="1"/>
  <c r="P276" i="1"/>
  <c r="P268" i="1"/>
  <c r="P230" i="1"/>
  <c r="P232" i="1"/>
  <c r="P222" i="1"/>
  <c r="N223" i="1"/>
  <c r="J277" i="1"/>
  <c r="Q277" i="1"/>
  <c r="S277" i="1"/>
  <c r="M233" i="1"/>
  <c r="K233" i="1"/>
  <c r="R228" i="1"/>
  <c r="R233" i="1"/>
  <c r="L233" i="1"/>
  <c r="Q228" i="1"/>
  <c r="Q233" i="1"/>
  <c r="S228" i="1"/>
  <c r="S233" i="1"/>
  <c r="J228" i="1"/>
  <c r="O45" i="1"/>
  <c r="P140" i="1"/>
  <c r="R5" i="1"/>
  <c r="U6" i="1"/>
  <c r="P51" i="1"/>
  <c r="R4" i="1"/>
  <c r="U4" i="1"/>
  <c r="O118" i="1"/>
  <c r="O226" i="1"/>
  <c r="J303" i="1"/>
  <c r="O135" i="1"/>
  <c r="R6" i="1"/>
  <c r="U8" i="1"/>
  <c r="P103" i="1"/>
  <c r="M277" i="1"/>
  <c r="S302" i="1"/>
  <c r="S304" i="1"/>
  <c r="K277" i="1"/>
  <c r="K204" i="1"/>
  <c r="J302" i="1"/>
  <c r="L303" i="1"/>
  <c r="J233" i="1"/>
  <c r="H303" i="1"/>
  <c r="P277" i="1"/>
  <c r="P228" i="1"/>
  <c r="P234" i="1"/>
  <c r="P278" i="1"/>
  <c r="O223" i="1"/>
  <c r="O230" i="1"/>
  <c r="O232" i="1"/>
  <c r="O222" i="1"/>
  <c r="N277" i="1"/>
  <c r="N278" i="1"/>
  <c r="N228" i="1"/>
  <c r="N233" i="1"/>
  <c r="O140" i="1"/>
  <c r="O68" i="1"/>
  <c r="O123" i="1"/>
  <c r="O51" i="1"/>
  <c r="O103" i="1"/>
  <c r="O85" i="1"/>
  <c r="N303" i="1"/>
  <c r="L302" i="1"/>
  <c r="L304" i="1"/>
  <c r="N181" i="1"/>
  <c r="P233" i="1"/>
  <c r="O228" i="1"/>
  <c r="O234" i="1"/>
  <c r="N279" i="1"/>
  <c r="N294" i="1"/>
  <c r="O277" i="1"/>
  <c r="H302" i="1"/>
  <c r="H304" i="1"/>
  <c r="P303" i="1"/>
  <c r="N234" i="1"/>
  <c r="J304" i="1"/>
  <c r="N302" i="1"/>
  <c r="N304" i="1"/>
  <c r="U303" i="1"/>
  <c r="N235" i="1"/>
  <c r="O233" i="1"/>
  <c r="P302" i="1"/>
  <c r="P304" i="1"/>
  <c r="A224" i="1"/>
  <c r="A225" i="1"/>
</calcChain>
</file>

<file path=xl/comments1.xml><?xml version="1.0" encoding="utf-8"?>
<comments xmlns="http://schemas.openxmlformats.org/spreadsheetml/2006/main">
  <authors>
    <author>Gelu Gherghin</author>
    <author>Windows User</author>
  </authors>
  <commentList>
    <comment ref="O4" authorId="0">
      <text>
        <r>
          <rPr>
            <b/>
            <sz val="9"/>
            <color indexed="81"/>
            <rFont val="Tahoma"/>
            <charset val="1"/>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1" authorId="1">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2" authorId="1">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7" authorId="1">
      <text>
        <r>
          <rPr>
            <b/>
            <sz val="9"/>
            <color indexed="81"/>
            <rFont val="Tahoma"/>
            <charset val="1"/>
          </rPr>
          <t xml:space="preserve">Gelu Gherghin:
</t>
        </r>
        <r>
          <rPr>
            <sz val="9"/>
            <color indexed="10"/>
            <rFont val="Tahoma"/>
            <family val="2"/>
            <charset val="238"/>
          </rPr>
          <t xml:space="preserve">nr. credite obligatorii + nr. credite opționale trebuie să dea 180
</t>
        </r>
      </text>
    </comment>
    <comment ref="A19" authorId="1">
      <text>
        <r>
          <rPr>
            <b/>
            <sz val="9"/>
            <color indexed="81"/>
            <rFont val="Tahoma"/>
            <charset val="1"/>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2" authorId="0">
      <text>
        <r>
          <rPr>
            <b/>
            <sz val="9"/>
            <color indexed="81"/>
            <rFont val="Tahoma"/>
            <charset val="1"/>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1">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0" author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0"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0" author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7" authorId="0">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7" author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7"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7" author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4" authorId="0">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5" author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5"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5" author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92" author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2"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2" author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9" author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11" author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1"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1" author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28" author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8"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8" author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45" author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6" authorId="0">
      <text>
        <r>
          <rPr>
            <b/>
            <sz val="9"/>
            <color indexed="81"/>
            <rFont val="Tahoma"/>
            <charset val="1"/>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6" author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6" author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6" author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8" author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6" author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9" author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4" author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0" author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0" author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3" authorId="0">
      <text>
        <r>
          <rPr>
            <b/>
            <sz val="9"/>
            <color indexed="81"/>
            <rFont val="Tahoma"/>
            <charset val="1"/>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5" author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6" author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6" author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6" author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3"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22" author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6"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3" author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0"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8" author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5" author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9" authorId="0">
      <text>
        <r>
          <rPr>
            <b/>
            <sz val="9"/>
            <color indexed="81"/>
            <rFont val="Tahoma"/>
            <charset val="1"/>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3" author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03" author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03" author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text>
        <r>
          <rPr>
            <b/>
            <sz val="9"/>
            <color indexed="81"/>
            <rFont val="Tahoma"/>
            <charset val="1"/>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<sst xmlns="http://schemas.openxmlformats.org/spreadsheetml/2006/main" count="724" uniqueCount="288">
  <si>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</si>
  <si>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</si>
  <si>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</si>
  <si>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</si>
  <si>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</si>
  <si>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</si>
  <si>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</si>
  <si>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</si>
  <si>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</si>
  <si>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</si>
  <si>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</si>
  <si>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</si>
  <si>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</si>
  <si>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</si>
  <si>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</si>
  <si>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</si>
  <si>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</si>
  <si>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</si>
  <si>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</si>
  <si>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</si>
  <si>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</si>
  <si>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</si>
  <si>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</si>
  <si>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</si>
  <si>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</si>
  <si>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</si>
  <si>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</si>
  <si>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</si>
  <si>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</si>
  <si>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</si>
  <si>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</si>
  <si>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</si>
  <si>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</si>
  <si>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</si>
  <si>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</si>
  <si>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</si>
  <si>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</si>
  <si>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</si>
  <si>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</si>
  <si>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</si>
  <si>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</si>
  <si>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</si>
  <si>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</si>
  <si>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</si>
  <si>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</si>
  <si>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</si>
  <si>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</si>
  <si>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</si>
  <si>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</si>
  <si>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</si>
  <si>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</si>
  <si>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</si>
  <si>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</si>
  <si>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</si>
  <si>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</si>
  <si>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</si>
  <si>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</si>
  <si>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</si>
  <si>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</si>
  <si>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</si>
  <si>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</si>
  <si>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</si>
  <si>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</si>
  <si>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</si>
  <si>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</si>
  <si>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</si>
  <si>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</si>
  <si>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</si>
  <si>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</si>
  <si>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</si>
  <si>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</si>
  <si>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</si>
  <si>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</si>
  <si>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</si>
  <si>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</si>
  <si>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</si>
  <si>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</si>
  <si>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</si>
  <si>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</si>
  <si>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</si>
  <si>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</si>
  <si>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</si>
  <si>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</si>
  <si>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</si>
  <si>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</si>
  <si>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</si>
  <si>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</si>
  <si>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</si>
  <si>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</si>
  <si>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</si>
  <si>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</si>
  <si>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</si>
  <si>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</si>
  <si>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</si>
  <si>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</si>
  <si>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</si>
  <si>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</si>
  <si>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</si>
  <si>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</si>
  <si>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</si>
  <si>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</si>
  <si>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</si>
  <si>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</si>
  <si>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</si>
  <si>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</si>
  <si>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</si>
  <si>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</si>
  <si>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</si>
  <si>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</si>
  <si>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</si>
  <si>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</si>
  <si>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</si>
  <si>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</si>
  <si>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</si>
  <si>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</si>
  <si>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</si>
  <si>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</si>
  <si>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</si>
  <si>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</si>
  <si>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</si>
  <si>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</si>
  <si>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LLX0001</t>
  </si>
  <si>
    <t>LLX0002</t>
  </si>
  <si>
    <t>LLX0003</t>
  </si>
  <si>
    <t>LLX0004</t>
  </si>
  <si>
    <t>LLX0005</t>
  </si>
  <si>
    <t>LLX0006</t>
  </si>
  <si>
    <t>LLG1121</t>
  </si>
  <si>
    <t>Limba germană (Introducere în lingvistică/Fonetică)</t>
  </si>
  <si>
    <t>LLG1161</t>
  </si>
  <si>
    <t>Literatură germană (Introducere în stiința literaturii)</t>
  </si>
  <si>
    <t>LLY1001</t>
  </si>
  <si>
    <t>Lingvistică generală</t>
  </si>
  <si>
    <t>LLG1221</t>
  </si>
  <si>
    <t>Limba germană (Introducere în lingvistică)</t>
  </si>
  <si>
    <t>LLG1261</t>
  </si>
  <si>
    <t>LLG2121</t>
  </si>
  <si>
    <t>Limba germană contemporană (Lexicologie)</t>
  </si>
  <si>
    <t>LLG2161</t>
  </si>
  <si>
    <t>Literatură germană (Iluminism; Sturm und Drang)</t>
  </si>
  <si>
    <t>LLY2007</t>
  </si>
  <si>
    <t>Teoria literaturii</t>
  </si>
  <si>
    <t>LLY2022</t>
  </si>
  <si>
    <t>Inițiere în metodologia de cercetare stiințifică</t>
  </si>
  <si>
    <r>
      <t xml:space="preserve">Limba şi literatura </t>
    </r>
    <r>
      <rPr>
        <b/>
        <sz val="10"/>
        <color indexed="8"/>
        <rFont val="Times New Roman"/>
        <family val="1"/>
      </rPr>
      <t>Germană - Segment B</t>
    </r>
  </si>
  <si>
    <t>LLG2221</t>
  </si>
  <si>
    <t>LLG2261</t>
  </si>
  <si>
    <t>LLG3121</t>
  </si>
  <si>
    <t>Limba germană contemporană (Morfologia; Stiința textului)</t>
  </si>
  <si>
    <t>LLG3161</t>
  </si>
  <si>
    <t>LLY3024</t>
  </si>
  <si>
    <t>Practica profesională 1</t>
  </si>
  <si>
    <t>LLG3221</t>
  </si>
  <si>
    <t>Limba germană (Morfologia)</t>
  </si>
  <si>
    <t>LLG3261</t>
  </si>
  <si>
    <t>Literatura germană (Clasicism; Romantism)</t>
  </si>
  <si>
    <t>LLG4121</t>
  </si>
  <si>
    <t>Limba germană contemporană (Sintaxa)</t>
  </si>
  <si>
    <t>LLG4161</t>
  </si>
  <si>
    <t>Literatura germană (Naturalismus si curentele Fin de siecle)</t>
  </si>
  <si>
    <t>LLY4042</t>
  </si>
  <si>
    <t>Practică profesională 2</t>
  </si>
  <si>
    <t>Limba şi literatura Germană - Segment A</t>
  </si>
  <si>
    <t>LLG4221</t>
  </si>
  <si>
    <t>LLG4261</t>
  </si>
  <si>
    <t>LLG5121</t>
  </si>
  <si>
    <t>Limba germană contemporană (Valența)</t>
  </si>
  <si>
    <t>LLG5161</t>
  </si>
  <si>
    <t>Literatura germană (Modernismul)</t>
  </si>
  <si>
    <t>LLY5024</t>
  </si>
  <si>
    <t>Practică profesională si de cercetare 1</t>
  </si>
  <si>
    <t>Curs general opțional 6</t>
  </si>
  <si>
    <r>
      <t>Limba şi literatura</t>
    </r>
    <r>
      <rPr>
        <b/>
        <sz val="10"/>
        <color indexed="8"/>
        <rFont val="Times New Roman"/>
        <family val="1"/>
      </rPr>
      <t xml:space="preserve"> Germană</t>
    </r>
    <r>
      <rPr>
        <b/>
        <sz val="10"/>
        <color indexed="8"/>
        <rFont val="Times New Roman"/>
        <family val="1"/>
      </rPr>
      <t xml:space="preserve"> - Segment B</t>
    </r>
  </si>
  <si>
    <t>LLG5221</t>
  </si>
  <si>
    <t>LLG5261</t>
  </si>
  <si>
    <t>LLX0007</t>
  </si>
  <si>
    <t>LLG6121</t>
  </si>
  <si>
    <t>Limba germană contemporană (Sociolingvistica)</t>
  </si>
  <si>
    <t>LLG6161</t>
  </si>
  <si>
    <t>Literatura germană (Literatura germană dupâ 1945)</t>
  </si>
  <si>
    <t>LLX0008</t>
  </si>
  <si>
    <t>LLY6024</t>
  </si>
  <si>
    <t>Practică profesională si de cercetare 2</t>
  </si>
  <si>
    <t>LLY6002</t>
  </si>
  <si>
    <t>Semiotica si stiințele limbajului</t>
  </si>
  <si>
    <t>LLG6221</t>
  </si>
  <si>
    <t>Curs opțional 9 de limbă germană</t>
  </si>
  <si>
    <t>LLG6261</t>
  </si>
  <si>
    <t>LLX0009</t>
  </si>
  <si>
    <t>Limba şi literatura Germană - Segment B</t>
  </si>
  <si>
    <t>Limba şi literatura Germană. - Segment A</t>
  </si>
  <si>
    <t>Curs opțional 3 de limbă si literatură germană</t>
  </si>
  <si>
    <t>Limba şi literatura Germana - Segment B</t>
  </si>
  <si>
    <t>Curs opțional 5 de limbă si literatură germană</t>
  </si>
  <si>
    <t>Curs opțional 7 de literatură germană</t>
  </si>
  <si>
    <t>Limba şi literatura Germana - Segment A</t>
  </si>
  <si>
    <t>Curs opțional 8 de limbă si literatură germană</t>
  </si>
  <si>
    <t>LLY1020</t>
  </si>
  <si>
    <t>LLY1021</t>
  </si>
  <si>
    <t>Gramatică normativă</t>
  </si>
  <si>
    <t>Informatică</t>
  </si>
  <si>
    <t>LLY3010</t>
  </si>
  <si>
    <t>Mitul faustic din Renastere în sec. XIX</t>
  </si>
  <si>
    <t>LLY3011</t>
  </si>
  <si>
    <t>Poetici corporale</t>
  </si>
  <si>
    <t>LLY3012</t>
  </si>
  <si>
    <t>Barocul si revenirile sale în sec. XX</t>
  </si>
  <si>
    <t>LLY3018</t>
  </si>
  <si>
    <t>Omul politic si literatura</t>
  </si>
  <si>
    <t>PACHET OPȚIONAL 2 (An II, Semestrul 3)</t>
  </si>
  <si>
    <t>PACHET OPȚIONAL 3 (An II, Semestrul 4)</t>
  </si>
  <si>
    <t>LLG4122</t>
  </si>
  <si>
    <t>LLG4123</t>
  </si>
  <si>
    <t>Frazeologie/Literatura austriacă sec. XXI</t>
  </si>
  <si>
    <t>Lingvistică aplicată/Cultura germană pentru copii si tineret</t>
  </si>
  <si>
    <t>LLY4013</t>
  </si>
  <si>
    <t>Mitul faustic din Romantism în sec. XX</t>
  </si>
  <si>
    <t>LLY4014</t>
  </si>
  <si>
    <t>Identități si alterități feminine</t>
  </si>
  <si>
    <t>LLY4015</t>
  </si>
  <si>
    <t>Poezia modernă de la Baudelaire la Ginsberg</t>
  </si>
  <si>
    <t>LLY4019</t>
  </si>
  <si>
    <t>Nietzeanismul în literatură</t>
  </si>
  <si>
    <t>LLG5124</t>
  </si>
  <si>
    <t>Competență lingvistică/Arta si literatura în sec. XX</t>
  </si>
  <si>
    <t>LLG5125</t>
  </si>
  <si>
    <t>Anglicisme si americanisme/Comunicare stiințifică</t>
  </si>
  <si>
    <t>PACHET OPȚIONAL 6 (An III, Semestrul 5)</t>
  </si>
  <si>
    <t>LLY5016</t>
  </si>
  <si>
    <t>Estetica</t>
  </si>
  <si>
    <t>LLY5017</t>
  </si>
  <si>
    <t>Poetică si critică literară</t>
  </si>
  <si>
    <t>LLG5226</t>
  </si>
  <si>
    <t>LLG5227</t>
  </si>
  <si>
    <t>Arta si literatura în sec. XX</t>
  </si>
  <si>
    <t>PACHET OPȚIONAL 7 (An III, Semestrul 5)</t>
  </si>
  <si>
    <t>Comunicare stiințifică</t>
  </si>
  <si>
    <t>PACHET OPȚIONAL 8 (An III, Semestrul 6)</t>
  </si>
  <si>
    <t>LLG6128</t>
  </si>
  <si>
    <t>Cultură si civilizație germană/Hesse si Mann</t>
  </si>
  <si>
    <t>LLG6129</t>
  </si>
  <si>
    <t>Însusirea si trasmiterea limbii germane/Literatura austriacă modernă</t>
  </si>
  <si>
    <t>LLG6230</t>
  </si>
  <si>
    <t>Cultură si civilizație germană</t>
  </si>
  <si>
    <t>LLG6231</t>
  </si>
  <si>
    <t>Însusirea si trasmiterea limbii germane</t>
  </si>
  <si>
    <t>LLV1104</t>
  </si>
  <si>
    <t>Limba germană</t>
  </si>
  <si>
    <t>LLV2104</t>
  </si>
  <si>
    <t>LLV3104</t>
  </si>
  <si>
    <t>LLV4104</t>
  </si>
  <si>
    <t>LLX1023</t>
  </si>
  <si>
    <t>Scrieti peste tot la fel, nu e ok în două feluri: 
Curs opțional 4 Literatură comparată
NU
Literatură comparată. Curs opțional 4</t>
  </si>
  <si>
    <r>
      <t xml:space="preserve">Durata studiilor: </t>
    </r>
    <r>
      <rPr>
        <b/>
        <sz val="10"/>
        <rFont val="Times New Roman"/>
        <family val="1"/>
        <charset val="238"/>
      </rPr>
      <t>6 semestre</t>
    </r>
  </si>
  <si>
    <r>
      <t xml:space="preserve">Forma de învăţământ: </t>
    </r>
    <r>
      <rPr>
        <b/>
        <sz val="10"/>
        <rFont val="Times New Roman"/>
        <family val="1"/>
        <charset val="238"/>
      </rPr>
      <t>cu frecvenţă</t>
    </r>
  </si>
  <si>
    <t>Literatură germană B (Introducere în stiința literaturii)</t>
  </si>
  <si>
    <t>Limba germană contemporană B (Lexicologie)</t>
  </si>
  <si>
    <t>Literatură germană B (Iluminism; Sturm und Drang)</t>
  </si>
  <si>
    <t>Literatură germană B (Clasicism; Romantism)</t>
  </si>
  <si>
    <t>Limba germană contemporană B (Sintaxa)</t>
  </si>
  <si>
    <t>Literatura germană B (Naturalismus si curentele Fin de siecle)</t>
  </si>
  <si>
    <t>Limba germană contemporană B (Valența)</t>
  </si>
  <si>
    <t>Literatura germană B (Modernismul)</t>
  </si>
  <si>
    <t>Limba germană contemporană B (Sociolingvistică)</t>
  </si>
  <si>
    <t>Literatura germană B (Literatura germană după 1945)</t>
  </si>
  <si>
    <t>LLX003</t>
  </si>
  <si>
    <t>PACHET OPȚIONAL 9 (An III, Semestrul 6)</t>
  </si>
  <si>
    <t>Didactica specialităţii A: Didactica limbii si literaturii germane</t>
  </si>
  <si>
    <t>Didactica specialităţii B: Didactica limbii si literaturii germane</t>
  </si>
  <si>
    <r>
      <rPr>
        <b/>
        <sz val="10"/>
        <rFont val="Times New Roman"/>
        <family val="1"/>
        <charset val="238"/>
      </rPr>
      <t xml:space="preserve">  143 </t>
    </r>
    <r>
      <rPr>
        <sz val="10"/>
        <rFont val="Times New Roman"/>
        <family val="1"/>
      </rPr>
      <t>de credite la disciplinele obligatorii;</t>
    </r>
  </si>
  <si>
    <r>
      <rPr>
        <b/>
        <sz val="10"/>
        <rFont val="Times New Roman"/>
        <family val="1"/>
        <charset val="238"/>
      </rPr>
      <t xml:space="preserve"> 37</t>
    </r>
    <r>
      <rPr>
        <sz val="10"/>
        <rFont val="Times New Roman"/>
        <family val="1"/>
      </rPr>
      <t xml:space="preserve"> credite la disciplinele opţionale;</t>
    </r>
  </si>
  <si>
    <r>
      <rPr>
        <b/>
        <sz val="10"/>
        <rFont val="Times New Roman"/>
        <family val="1"/>
        <charset val="238"/>
      </rPr>
      <t>4</t>
    </r>
    <r>
      <rPr>
        <sz val="10"/>
        <rFont val="Times New Roman"/>
        <family val="1"/>
      </rPr>
      <t xml:space="preserve"> credite pentru disciplina Educație fizică</t>
    </r>
  </si>
  <si>
    <r>
      <rPr>
        <b/>
        <sz val="10"/>
        <rFont val="Times New Roman"/>
        <family val="1"/>
        <charset val="238"/>
      </rPr>
      <t xml:space="preserve">12 </t>
    </r>
    <r>
      <rPr>
        <sz val="10"/>
        <rFont val="Times New Roman"/>
        <family val="1"/>
      </rPr>
      <t>credite pentru disciplina Practica profesionala</t>
    </r>
  </si>
  <si>
    <r>
      <rPr>
        <b/>
        <sz val="10"/>
        <rFont val="Times New Roman"/>
        <family val="1"/>
        <charset val="238"/>
      </rPr>
      <t xml:space="preserve">20 </t>
    </r>
    <r>
      <rPr>
        <sz val="10"/>
        <rFont val="Times New Roman"/>
        <family val="1"/>
      </rPr>
      <t xml:space="preserve">de credite la examenul de licenţă </t>
    </r>
  </si>
  <si>
    <r>
      <t xml:space="preserve">Specializarea/Programul de studiu: </t>
    </r>
    <r>
      <rPr>
        <b/>
        <sz val="10"/>
        <rFont val="Times New Roman"/>
        <family val="1"/>
        <charset val="238"/>
      </rPr>
      <t>LIMBA ŞI LITERATURA GERMANĂ LIMBA ŞI LITERATURA ROMÂNĂ SAU LIMBA ŞI LITERATURA MAGHIARĂ  SAU O LIMBĂ ŞI LITERATURĂ MODERNĂ* SAU LIMBA LATINĂ SAU LIMBA GREACĂ VECHE SAU LIMBA EBRAICĂ SAU LITERATURĂ UNIVERSALĂ ŞI COMPARATĂ , (3 ani, cu frecvenţă, linia de studiu: română)</t>
    </r>
  </si>
  <si>
    <r>
      <t xml:space="preserve">Domeniul: </t>
    </r>
    <r>
      <rPr>
        <b/>
        <sz val="10"/>
        <rFont val="Times New Roman"/>
        <family val="1"/>
        <charset val="238"/>
      </rPr>
      <t>limbă si literatură</t>
    </r>
  </si>
  <si>
    <r>
      <t xml:space="preserve">Titlul absolventului: </t>
    </r>
    <r>
      <rPr>
        <b/>
        <sz val="10"/>
        <rFont val="Times New Roman"/>
        <family val="1"/>
        <charset val="238"/>
      </rPr>
      <t>Licențiat în filologie</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</si>
  <si>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</si>
  <si>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Sem. 1: Se alege o disciplină (1) din pachetul opțional 1 (LLX0001)</t>
  </si>
  <si>
    <t>Sem. 3: Se alege o disciplină (2) din pachetul opțional 2 (LLX0002)</t>
  </si>
  <si>
    <t>Sem. 4: Se alege câte o disciplină (3 și 4) din pachetele opționale 3 (LLX0003) și 4 (LLX0004)</t>
  </si>
  <si>
    <t>Sem. 6: Se alege câte o disciplină (8 și 9) din pachetele opționale 8 (LLX0008) și 9 (LLX0009)</t>
  </si>
  <si>
    <t>Sem. 5: Se alege câte o disciplină (5, 6 și 7) din pachetele opționale 5 (LLX0005), 6 (LLX0006) și 7 (LLX0007)</t>
  </si>
  <si>
    <t>Standardul ARACIS pentru domeniu cere intre 2016-2352 ore/ciclu, darcred ca tot 1968 ore ati avut si anul trecut, speram sa nu fie probleme la o eventuala vizita ARACIS</t>
  </si>
  <si>
    <r>
      <t xml:space="preserve">Limba de predare: </t>
    </r>
    <r>
      <rPr>
        <b/>
        <sz val="10"/>
        <rFont val="Times New Roman"/>
        <family val="1"/>
        <charset val="238"/>
      </rPr>
      <t>română,</t>
    </r>
    <r>
      <rPr>
        <sz val="10"/>
        <color rgb="FFFF0000"/>
        <rFont val="Times New Roman"/>
        <family val="1"/>
      </rPr>
      <t xml:space="preserve"> </t>
    </r>
    <r>
      <rPr>
        <b/>
        <sz val="10"/>
        <rFont val="Times New Roman"/>
        <family val="1"/>
        <charset val="238"/>
      </rPr>
      <t>germană</t>
    </r>
  </si>
  <si>
    <r>
      <rPr>
        <b/>
        <sz val="10"/>
        <rFont val="Times New Roman"/>
        <family val="1"/>
        <charset val="238"/>
      </rPr>
      <t>VI.  UNIVERSITĂŢI EUROPENE DE REFERINŢĂ:</t>
    </r>
    <r>
      <rPr>
        <b/>
        <sz val="10"/>
        <color rgb="FFFF0000"/>
        <rFont val="Times New Roman"/>
        <family val="1"/>
        <charset val="238"/>
      </rPr>
      <t xml:space="preserve"> </t>
    </r>
    <r>
      <rPr>
        <b/>
        <sz val="10"/>
        <rFont val="Times New Roman"/>
        <family val="1"/>
        <charset val="238"/>
      </rPr>
      <t>Pädagogische Hochschule Ludwigsburg, Univ. Wien, TU Dresden, Univ. Leipzig, Univ. Osnabrück, Univ. Potsdam, Univ. Regensburg, Julius-Maximilians Univ. Würzburg, Eberhard-Karls Univ. Tübingen, Eötvös Loránd Univ. Budapest, Univ. Pécs, Univ. Sorbonne Paris, Europa-Univ. Flensburg</t>
    </r>
    <r>
      <rPr>
        <sz val="10"/>
        <rFont val="Times New Roman"/>
        <family val="1"/>
      </rPr>
      <t xml:space="preserve">
</t>
    </r>
  </si>
  <si>
    <t>Curs opțional 4. Literatură comparată.</t>
  </si>
  <si>
    <t>Curs opțional 2. Literatură comparată.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</si>
</sst>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rgb="FFFF0000"/>
      <name val="Times New Roman"/>
      <family val="1"/>
    </font>
    <font>
      <sz val="10"/>
      <name val="Times New Roman"/>
      <family val="1"/>
    </font>
    <font>
      <b/>
      <sz val="9"/>
      <color indexed="81"/>
      <name val="Tahoma"/>
      <charset val="1"/>
    </font>
    <font>
      <sz val="9"/>
      <color indexed="10"/>
      <name val="Tahoma"/>
      <family val="2"/>
      <charset val="238"/>
    </font>
    <font>
      <sz val="9"/>
      <color indexed="81"/>
      <name val="Tahoma"/>
      <family val="2"/>
      <charset val="238"/>
    </font>
    <font>
      <b/>
      <sz val="9"/>
      <color indexed="10"/>
      <name val="Tahoma"/>
      <family val="2"/>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u/>
      <sz val="11"/>
      <color theme="10"/>
      <name val="Calibri"/>
      <family val="2"/>
      <charset val="238"/>
      <scheme val="minor"/>
    </font>
    <font>
      <u/>
      <sz val="11"/>
      <color theme="11"/>
      <name val="Calibri"/>
      <family val="2"/>
      <charset val="238"/>
      <scheme val="minor"/>
    </font>
    <font>
      <sz val="10"/>
      <color rgb="FF00B0F0"/>
      <name val="Times New Roman"/>
      <family val="1"/>
    </font>
    <font>
      <sz val="10"/>
      <name val="Times New Roman"/>
      <family val="1"/>
      <charset val="238"/>
    </font>
    <font>
      <b/>
      <sz val="10"/>
      <name val="Times New Roman"/>
      <family val="1"/>
    </font>
    <font>
      <b/>
      <sz val="10"/>
      <color indexed="8"/>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43">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1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6"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8"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Fill="1" applyBorder="1" applyAlignment="1" applyProtection="1">
      <alignment horizontal="left" vertical="center"/>
    </xf>
    <xf numFmtId="0" fontId="18" fillId="0" borderId="1" xfId="0" applyFont="1" applyBorder="1" applyAlignment="1" applyProtection="1">
      <alignment horizontal="center" vertical="center"/>
    </xf>
    <xf numFmtId="0" fontId="17" fillId="4" borderId="0" xfId="0" applyFont="1" applyFill="1" applyBorder="1" applyAlignment="1" applyProtection="1">
      <alignment vertical="center" wrapText="1"/>
      <protection locked="0"/>
    </xf>
    <xf numFmtId="0" fontId="17" fillId="4" borderId="0" xfId="0" applyFont="1" applyFill="1" applyProtection="1">
      <protection locked="0"/>
    </xf>
    <xf numFmtId="1" fontId="10" fillId="0" borderId="1" xfId="0" applyNumberFormat="1" applyFont="1" applyBorder="1" applyAlignment="1" applyProtection="1">
      <alignment horizontal="center" vertical="center"/>
    </xf>
    <xf numFmtId="0" fontId="17"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8" fillId="3" borderId="1"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7" fillId="0" borderId="0" xfId="0" applyFont="1" applyFill="1" applyProtection="1">
      <protection locked="0"/>
    </xf>
    <xf numFmtId="1" fontId="2" fillId="3" borderId="1" xfId="0" applyNumberFormat="1" applyFont="1" applyFill="1" applyBorder="1" applyAlignment="1" applyProtection="1">
      <alignment horizontal="center" vertical="center"/>
      <protection locked="0"/>
    </xf>
    <xf numFmtId="0" fontId="0" fillId="0" borderId="0" xfId="0" applyFill="1" applyBorder="1" applyAlignment="1"/>
    <xf numFmtId="0" fontId="10" fillId="2" borderId="1" xfId="0" applyFont="1" applyFill="1" applyBorder="1" applyAlignment="1" applyProtection="1">
      <alignment horizontal="center" vertical="center"/>
      <protection locked="0"/>
    </xf>
    <xf numFmtId="1" fontId="23" fillId="0" borderId="1" xfId="0" applyNumberFormat="1" applyFont="1" applyBorder="1" applyAlignment="1" applyProtection="1">
      <alignment horizontal="center" vertical="center"/>
    </xf>
    <xf numFmtId="1" fontId="23" fillId="0" borderId="1" xfId="0" applyNumberFormat="1" applyFont="1" applyFill="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Alignment="1" applyProtection="1">
      <alignment vertical="top" wrapText="1"/>
      <protection locked="0"/>
    </xf>
    <xf numFmtId="0" fontId="22" fillId="0" borderId="0"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7" fillId="7" borderId="0" xfId="0" applyFont="1" applyFill="1" applyAlignment="1" applyProtection="1">
      <alignment horizontal="left" vertical="center" wrapText="1"/>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8" fillId="0" borderId="2"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1" fillId="0" borderId="2"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0" xfId="0" applyFont="1" applyAlignment="1" applyProtection="1">
      <alignment wrapText="1"/>
    </xf>
    <xf numFmtId="0" fontId="2" fillId="0" borderId="1" xfId="0" applyFont="1" applyBorder="1" applyAlignment="1" applyProtection="1">
      <alignment horizontal="center" vertic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10" fontId="2" fillId="0" borderId="1" xfId="0" applyNumberFormat="1" applyFont="1" applyBorder="1" applyAlignment="1" applyProtection="1">
      <alignment horizontal="left" vertical="center"/>
      <protection locked="0"/>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top"/>
      <protection locked="0"/>
    </xf>
    <xf numFmtId="1" fontId="23"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10" fontId="23" fillId="0" borderId="1" xfId="0" applyNumberFormat="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9"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2" fillId="0" borderId="0" xfId="0" applyFont="1" applyFill="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0" fillId="0" borderId="0" xfId="0" applyFont="1" applyAlignment="1" applyProtection="1">
      <alignment vertical="center"/>
      <protection locked="0"/>
    </xf>
    <xf numFmtId="0" fontId="21" fillId="0" borderId="0" xfId="0" applyFont="1" applyAlignment="1" applyProtection="1">
      <alignment vertical="center"/>
      <protection locked="0"/>
    </xf>
    <xf numFmtId="0" fontId="22"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2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1" fillId="0" borderId="1"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17" fillId="7" borderId="14" xfId="0" applyFont="1" applyFill="1" applyBorder="1" applyAlignment="1" applyProtection="1">
      <alignment horizontal="left" vertical="top" wrapText="1"/>
      <protection locked="0"/>
    </xf>
    <xf numFmtId="0" fontId="17" fillId="7" borderId="0" xfId="0" applyFont="1" applyFill="1" applyAlignment="1" applyProtection="1">
      <alignment horizontal="left" vertical="top"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2" fontId="9" fillId="0" borderId="1" xfId="0" applyNumberFormat="1" applyFont="1" applyBorder="1" applyAlignment="1" applyProtection="1">
      <alignment horizontal="center" vertical="center" wrapText="1"/>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2" fontId="16" fillId="0" borderId="1" xfId="0" applyNumberFormat="1" applyFont="1" applyBorder="1" applyAlignment="1" applyProtection="1">
      <alignment horizontal="left" vertical="top" wrapText="1"/>
    </xf>
    <xf numFmtId="2" fontId="16" fillId="0" borderId="1" xfId="0" applyNumberFormat="1" applyFont="1" applyBorder="1" applyAlignment="1" applyProtection="1">
      <alignment horizontal="left" vertical="top"/>
    </xf>
    <xf numFmtId="0" fontId="1" fillId="0" borderId="1" xfId="0" applyFont="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17"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24" fillId="0" borderId="0" xfId="0" applyFont="1" applyFill="1" applyBorder="1" applyAlignment="1" applyProtection="1">
      <alignment vertical="center"/>
      <protection locked="0"/>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41"/>
  <sheetViews>
    <sheetView view="pageLayout" topLeftCell="A284" workbookViewId="0">
      <selection activeCell="B315" sqref="B315"/>
    </sheetView>
  </sheetViews>
  <sheetFormatPr baseColWidth="10" defaultColWidth="9.1640625" defaultRowHeight="12" x14ac:dyDescent="0"/>
  <cols>
    <col min="1" max="1" width="9.33203125" style="1" customWidth="1"/>
    <col min="2" max="2" width="7.1640625" style="1" customWidth="1"/>
    <col min="3" max="3" width="7.33203125" style="1" customWidth="1"/>
    <col min="4" max="5" width="4.6640625" style="1" customWidth="1"/>
    <col min="6" max="6" width="4.5" style="1" customWidth="1"/>
    <col min="7" max="7" width="8.1640625" style="1" customWidth="1"/>
    <col min="8" max="8" width="8.33203125" style="1" customWidth="1"/>
    <col min="9" max="9" width="5.83203125" style="1" customWidth="1"/>
    <col min="10" max="10" width="7.33203125" style="1" customWidth="1"/>
    <col min="11" max="11" width="5.6640625" style="1" customWidth="1"/>
    <col min="12" max="12" width="6.1640625" style="1" customWidth="1"/>
    <col min="13" max="13" width="5.5" style="1" customWidth="1"/>
    <col min="14" max="18" width="6" style="1" customWidth="1"/>
    <col min="19" max="19" width="6.1640625" style="1" customWidth="1"/>
    <col min="20" max="20" width="9.33203125" style="1" customWidth="1"/>
    <col min="21" max="21" width="12.5" style="1" customWidth="1"/>
    <col min="22" max="22" width="8.6640625" style="1" customWidth="1"/>
    <col min="23" max="23" width="8.5" style="1" customWidth="1"/>
    <col min="24" max="24" width="12.5" style="1" customWidth="1"/>
    <col min="25" max="25" width="12.1640625" style="1" customWidth="1"/>
    <col min="26" max="16384" width="9.1640625" style="1"/>
  </cols>
  <sheetData>
    <row r="1" spans="1:28" ht="15.75" customHeight="1">
      <c r="A1" s="215" t="s">
        <v>106</v>
      </c>
      <c r="B1" s="215"/>
      <c r="C1" s="215"/>
      <c r="D1" s="215"/>
      <c r="E1" s="215"/>
      <c r="F1" s="215"/>
      <c r="G1" s="215"/>
      <c r="H1" s="215"/>
      <c r="I1" s="215"/>
      <c r="J1" s="215"/>
      <c r="K1" s="215"/>
      <c r="M1" s="239" t="s">
        <v>19</v>
      </c>
      <c r="N1" s="239"/>
      <c r="O1" s="239"/>
      <c r="P1" s="239"/>
      <c r="Q1" s="239"/>
      <c r="R1" s="239"/>
      <c r="S1" s="239"/>
      <c r="T1" s="239"/>
      <c r="Y1" s="50"/>
      <c r="Z1" s="50"/>
    </row>
    <row r="2" spans="1:28" ht="6.75" customHeight="1">
      <c r="A2" s="215"/>
      <c r="B2" s="215"/>
      <c r="C2" s="215"/>
      <c r="D2" s="215"/>
      <c r="E2" s="215"/>
      <c r="F2" s="215"/>
      <c r="G2" s="215"/>
      <c r="H2" s="215"/>
      <c r="I2" s="215"/>
      <c r="J2" s="215"/>
      <c r="K2" s="215"/>
      <c r="Y2" s="58"/>
      <c r="Z2" s="59"/>
      <c r="AA2" s="50"/>
      <c r="AB2" s="50"/>
    </row>
    <row r="3" spans="1:28" ht="18" customHeight="1">
      <c r="A3" s="238" t="s">
        <v>100</v>
      </c>
      <c r="B3" s="238"/>
      <c r="C3" s="238"/>
      <c r="D3" s="238"/>
      <c r="E3" s="238"/>
      <c r="F3" s="238"/>
      <c r="G3" s="238"/>
      <c r="H3" s="238"/>
      <c r="I3" s="238"/>
      <c r="J3" s="238"/>
      <c r="K3" s="238"/>
      <c r="M3" s="244"/>
      <c r="N3" s="245"/>
      <c r="O3" s="246" t="s">
        <v>35</v>
      </c>
      <c r="P3" s="247"/>
      <c r="Q3" s="248"/>
      <c r="R3" s="246" t="s">
        <v>36</v>
      </c>
      <c r="S3" s="247"/>
      <c r="T3" s="248"/>
      <c r="U3" s="195" t="str">
        <f>IF(O4&gt;=22,"Corect","Trebuie alocate cel puțin 22 de ore pe săptămână")</f>
        <v>Corect</v>
      </c>
      <c r="V3" s="196"/>
      <c r="W3" s="196"/>
      <c r="X3" s="196"/>
      <c r="Y3" s="59"/>
      <c r="Z3" s="59"/>
      <c r="AA3" s="50"/>
    </row>
    <row r="4" spans="1:28" ht="17.25" customHeight="1">
      <c r="A4" s="238" t="s">
        <v>115</v>
      </c>
      <c r="B4" s="238"/>
      <c r="C4" s="238"/>
      <c r="D4" s="238"/>
      <c r="E4" s="238"/>
      <c r="F4" s="238"/>
      <c r="G4" s="238"/>
      <c r="H4" s="238"/>
      <c r="I4" s="238"/>
      <c r="J4" s="238"/>
      <c r="K4" s="238"/>
      <c r="M4" s="197" t="s">
        <v>14</v>
      </c>
      <c r="N4" s="199"/>
      <c r="O4" s="253">
        <f>N51</f>
        <v>24</v>
      </c>
      <c r="P4" s="254"/>
      <c r="Q4" s="255"/>
      <c r="R4" s="253">
        <f>N68</f>
        <v>24</v>
      </c>
      <c r="S4" s="254"/>
      <c r="T4" s="255"/>
      <c r="U4" s="195" t="str">
        <f>IF(R4&gt;=22,"Corect","Trebuie alocate cel puțin 22 de ore pe săptămână")</f>
        <v>Corect</v>
      </c>
      <c r="V4" s="196"/>
      <c r="W4" s="196"/>
      <c r="X4" s="196"/>
      <c r="Y4" s="59"/>
      <c r="Z4" s="59"/>
      <c r="AA4" s="50"/>
      <c r="AB4" s="50"/>
    </row>
    <row r="5" spans="1:28" ht="16.5" customHeight="1">
      <c r="A5" s="258" t="s">
        <v>275</v>
      </c>
      <c r="B5" s="258"/>
      <c r="C5" s="258"/>
      <c r="D5" s="258"/>
      <c r="E5" s="258"/>
      <c r="F5" s="258"/>
      <c r="G5" s="258"/>
      <c r="H5" s="258"/>
      <c r="I5" s="258"/>
      <c r="J5" s="258"/>
      <c r="K5" s="258"/>
      <c r="M5" s="197" t="s">
        <v>15</v>
      </c>
      <c r="N5" s="199"/>
      <c r="O5" s="253">
        <f>N85</f>
        <v>24</v>
      </c>
      <c r="P5" s="254"/>
      <c r="Q5" s="255"/>
      <c r="R5" s="253">
        <f>N103</f>
        <v>24</v>
      </c>
      <c r="S5" s="254"/>
      <c r="T5" s="255"/>
      <c r="U5" s="195" t="str">
        <f>IF(O5&gt;=22,"Corect","Trebuie alocate cel puțin 22 de ore pe săptămână")</f>
        <v>Corect</v>
      </c>
      <c r="V5" s="196"/>
      <c r="W5" s="196"/>
      <c r="X5" s="196"/>
      <c r="Y5" s="59"/>
      <c r="Z5" s="59"/>
      <c r="AA5" s="50"/>
    </row>
    <row r="6" spans="1:28" ht="15" customHeight="1">
      <c r="A6" s="258" t="s">
        <v>274</v>
      </c>
      <c r="B6" s="258"/>
      <c r="C6" s="258"/>
      <c r="D6" s="258"/>
      <c r="E6" s="258"/>
      <c r="F6" s="258"/>
      <c r="G6" s="258"/>
      <c r="H6" s="258"/>
      <c r="I6" s="258"/>
      <c r="J6" s="258"/>
      <c r="K6" s="258"/>
      <c r="M6" s="197" t="s">
        <v>16</v>
      </c>
      <c r="N6" s="199"/>
      <c r="O6" s="253">
        <f>N123</f>
        <v>24</v>
      </c>
      <c r="P6" s="254"/>
      <c r="Q6" s="255"/>
      <c r="R6" s="253">
        <f>N140</f>
        <v>24</v>
      </c>
      <c r="S6" s="254"/>
      <c r="T6" s="255"/>
      <c r="U6" s="195" t="str">
        <f>IF(R5&gt;=22,"Corect","Trebuie alocate cel puțin 22 de ore pe săptămână")</f>
        <v>Corect</v>
      </c>
      <c r="V6" s="196"/>
      <c r="W6" s="196"/>
      <c r="X6" s="196"/>
      <c r="Y6" s="59"/>
      <c r="Z6" s="59"/>
      <c r="AA6" s="50"/>
    </row>
    <row r="7" spans="1:28" ht="15" customHeight="1">
      <c r="A7" s="258"/>
      <c r="B7" s="258"/>
      <c r="C7" s="258"/>
      <c r="D7" s="258"/>
      <c r="E7" s="258"/>
      <c r="F7" s="258"/>
      <c r="G7" s="258"/>
      <c r="H7" s="258"/>
      <c r="I7" s="258"/>
      <c r="J7" s="258"/>
      <c r="K7" s="258"/>
      <c r="U7" s="195" t="str">
        <f>IF(O6&gt;=22,"Corect","Trebuie alocate cel puțin 22 de ore pe săptămână")</f>
        <v>Corect</v>
      </c>
      <c r="V7" s="196"/>
      <c r="W7" s="196"/>
      <c r="X7" s="196"/>
      <c r="Y7" s="59"/>
      <c r="Z7" s="59"/>
      <c r="AA7" s="50"/>
    </row>
    <row r="8" spans="1:28" ht="14.25" customHeight="1">
      <c r="A8" s="258"/>
      <c r="B8" s="258"/>
      <c r="C8" s="258"/>
      <c r="D8" s="258"/>
      <c r="E8" s="258"/>
      <c r="F8" s="258"/>
      <c r="G8" s="258"/>
      <c r="H8" s="258"/>
      <c r="I8" s="258"/>
      <c r="J8" s="258"/>
      <c r="K8" s="258"/>
      <c r="M8" s="260" t="s">
        <v>277</v>
      </c>
      <c r="N8" s="260"/>
      <c r="O8" s="260"/>
      <c r="P8" s="260"/>
      <c r="Q8" s="260"/>
      <c r="R8" s="260"/>
      <c r="S8" s="260"/>
      <c r="T8" s="260"/>
      <c r="U8" s="195" t="str">
        <f>IF(R6&gt;=22,"Corect","Trebuie alocate cel puțin 22 de ore pe săptămână")</f>
        <v>Corect</v>
      </c>
      <c r="V8" s="196"/>
      <c r="W8" s="196"/>
      <c r="X8" s="196"/>
      <c r="Y8" s="59"/>
      <c r="Z8" s="59"/>
      <c r="AA8" s="50"/>
    </row>
    <row r="9" spans="1:28" s="127" customFormat="1" ht="14.25" customHeight="1">
      <c r="A9" s="258"/>
      <c r="B9" s="258"/>
      <c r="C9" s="258"/>
      <c r="D9" s="258"/>
      <c r="E9" s="258"/>
      <c r="F9" s="258"/>
      <c r="G9" s="258"/>
      <c r="H9" s="258"/>
      <c r="I9" s="258"/>
      <c r="J9" s="258"/>
      <c r="K9" s="258"/>
      <c r="M9" s="260"/>
      <c r="N9" s="260"/>
      <c r="O9" s="260"/>
      <c r="P9" s="260"/>
      <c r="Q9" s="260"/>
      <c r="R9" s="260"/>
      <c r="S9" s="260"/>
      <c r="T9" s="260"/>
      <c r="Y9" s="59"/>
      <c r="Z9" s="59"/>
      <c r="AA9" s="126"/>
    </row>
    <row r="10" spans="1:28" s="127" customFormat="1" ht="14.25" customHeight="1">
      <c r="A10" s="258"/>
      <c r="B10" s="258"/>
      <c r="C10" s="258"/>
      <c r="D10" s="258"/>
      <c r="E10" s="258"/>
      <c r="F10" s="258"/>
      <c r="G10" s="258"/>
      <c r="H10" s="258"/>
      <c r="I10" s="258"/>
      <c r="J10" s="258"/>
      <c r="K10" s="258"/>
      <c r="M10" s="260"/>
      <c r="N10" s="260"/>
      <c r="O10" s="260"/>
      <c r="P10" s="260"/>
      <c r="Q10" s="260"/>
      <c r="R10" s="260"/>
      <c r="S10" s="260"/>
      <c r="T10" s="260"/>
      <c r="Y10" s="59"/>
      <c r="Z10" s="59"/>
      <c r="AA10" s="126"/>
    </row>
    <row r="11" spans="1:28" s="127" customFormat="1" ht="14.25" customHeight="1">
      <c r="A11" s="317" t="s">
        <v>284</v>
      </c>
      <c r="B11" s="259"/>
      <c r="C11" s="259"/>
      <c r="D11" s="259"/>
      <c r="E11" s="259"/>
      <c r="F11" s="259"/>
      <c r="G11" s="259"/>
      <c r="H11" s="259"/>
      <c r="I11" s="259"/>
      <c r="J11" s="259"/>
      <c r="K11" s="259"/>
      <c r="M11" s="260"/>
      <c r="N11" s="260"/>
      <c r="O11" s="260"/>
      <c r="P11" s="260"/>
      <c r="Q11" s="260"/>
      <c r="R11" s="260"/>
      <c r="S11" s="260"/>
      <c r="T11" s="260"/>
      <c r="U11" s="120"/>
      <c r="V11" s="120"/>
      <c r="W11" s="120"/>
      <c r="Y11" s="59"/>
      <c r="Z11" s="59"/>
      <c r="AA11" s="126"/>
    </row>
    <row r="12" spans="1:28" ht="15" customHeight="1">
      <c r="A12" s="241" t="s">
        <v>276</v>
      </c>
      <c r="B12" s="257"/>
      <c r="C12" s="257"/>
      <c r="D12" s="257"/>
      <c r="E12" s="257"/>
      <c r="F12" s="257"/>
      <c r="G12" s="257"/>
      <c r="H12" s="257"/>
      <c r="I12" s="257"/>
      <c r="J12" s="257"/>
      <c r="K12" s="257"/>
      <c r="M12" s="128"/>
      <c r="N12" s="128"/>
      <c r="O12" s="128"/>
      <c r="P12" s="128"/>
      <c r="Q12" s="128"/>
      <c r="R12" s="128"/>
      <c r="S12" s="128"/>
      <c r="T12" s="128"/>
      <c r="Y12" s="59"/>
      <c r="Z12" s="59"/>
    </row>
    <row r="13" spans="1:28" ht="15" customHeight="1">
      <c r="A13" s="256" t="s">
        <v>253</v>
      </c>
      <c r="B13" s="256"/>
      <c r="C13" s="256"/>
      <c r="D13" s="256"/>
      <c r="E13" s="256"/>
      <c r="F13" s="256"/>
      <c r="G13" s="256"/>
      <c r="H13" s="256"/>
      <c r="I13" s="256"/>
      <c r="J13" s="256"/>
      <c r="K13" s="256"/>
      <c r="M13" s="261" t="s">
        <v>20</v>
      </c>
      <c r="N13" s="261"/>
      <c r="O13" s="261"/>
      <c r="P13" s="261"/>
      <c r="Q13" s="261"/>
      <c r="R13" s="261"/>
      <c r="S13" s="261"/>
      <c r="T13" s="261"/>
      <c r="U13" s="161" t="s">
        <v>105</v>
      </c>
      <c r="V13" s="161"/>
      <c r="W13" s="161"/>
      <c r="X13" s="161"/>
      <c r="Y13" s="59"/>
      <c r="Z13" s="59"/>
    </row>
    <row r="14" spans="1:28" ht="12" customHeight="1">
      <c r="A14" s="256" t="s">
        <v>254</v>
      </c>
      <c r="B14" s="256"/>
      <c r="C14" s="256"/>
      <c r="D14" s="256"/>
      <c r="E14" s="256"/>
      <c r="F14" s="256"/>
      <c r="G14" s="256"/>
      <c r="H14" s="256"/>
      <c r="I14" s="256"/>
      <c r="J14" s="256"/>
      <c r="K14" s="256"/>
      <c r="M14" s="251" t="s">
        <v>278</v>
      </c>
      <c r="N14" s="262"/>
      <c r="O14" s="262"/>
      <c r="P14" s="262"/>
      <c r="Q14" s="262"/>
      <c r="R14" s="262"/>
      <c r="S14" s="262"/>
      <c r="T14" s="262"/>
      <c r="U14" s="161"/>
      <c r="V14" s="161"/>
      <c r="W14" s="161"/>
      <c r="X14" s="161"/>
      <c r="Y14" s="59"/>
      <c r="Z14" s="59"/>
    </row>
    <row r="15" spans="1:28" ht="14">
      <c r="A15" s="265" t="s">
        <v>0</v>
      </c>
      <c r="B15" s="265"/>
      <c r="C15" s="265"/>
      <c r="D15" s="265"/>
      <c r="E15" s="265"/>
      <c r="F15" s="265"/>
      <c r="G15" s="265"/>
      <c r="H15" s="265"/>
      <c r="I15" s="265"/>
      <c r="J15" s="265"/>
      <c r="K15" s="265"/>
      <c r="M15" s="251" t="s">
        <v>279</v>
      </c>
      <c r="N15" s="251"/>
      <c r="O15" s="251"/>
      <c r="P15" s="251"/>
      <c r="Q15" s="251"/>
      <c r="R15" s="251"/>
      <c r="S15" s="251"/>
      <c r="T15" s="251"/>
      <c r="U15" s="161"/>
      <c r="V15" s="161"/>
      <c r="W15" s="161"/>
      <c r="X15" s="161"/>
      <c r="Y15" s="59"/>
      <c r="Z15" s="59"/>
    </row>
    <row r="16" spans="1:28" ht="12.75" customHeight="1">
      <c r="A16" s="265" t="s">
        <v>1</v>
      </c>
      <c r="B16" s="265"/>
      <c r="C16" s="265"/>
      <c r="D16" s="265"/>
      <c r="E16" s="265"/>
      <c r="F16" s="265"/>
      <c r="G16" s="265"/>
      <c r="H16" s="265"/>
      <c r="I16" s="265"/>
      <c r="J16" s="265"/>
      <c r="K16" s="265"/>
      <c r="M16" s="129" t="s">
        <v>280</v>
      </c>
      <c r="N16" s="129"/>
      <c r="O16" s="129"/>
      <c r="P16" s="129"/>
      <c r="Q16" s="129"/>
      <c r="R16" s="129"/>
      <c r="S16" s="129"/>
      <c r="T16" s="129"/>
      <c r="U16" s="161"/>
      <c r="V16" s="161"/>
      <c r="W16" s="161"/>
      <c r="X16" s="161"/>
      <c r="Y16" s="59"/>
      <c r="Z16" s="59"/>
    </row>
    <row r="17" spans="1:27">
      <c r="A17" s="241" t="s">
        <v>269</v>
      </c>
      <c r="B17" s="242"/>
      <c r="C17" s="242"/>
      <c r="D17" s="242"/>
      <c r="E17" s="242"/>
      <c r="F17" s="242"/>
      <c r="G17" s="242"/>
      <c r="H17" s="242"/>
      <c r="I17" s="242"/>
      <c r="J17" s="242"/>
      <c r="K17" s="242"/>
      <c r="M17" s="129"/>
      <c r="N17" s="129"/>
      <c r="O17" s="129"/>
      <c r="P17" s="129"/>
      <c r="Q17" s="129"/>
      <c r="R17" s="129"/>
      <c r="S17" s="129"/>
      <c r="T17" s="129"/>
      <c r="U17" s="161"/>
      <c r="V17" s="161"/>
      <c r="W17" s="161"/>
      <c r="X17" s="161"/>
      <c r="Y17" s="51"/>
      <c r="Z17" s="51"/>
    </row>
    <row r="18" spans="1:27" ht="12.75" customHeight="1">
      <c r="A18" s="241" t="s">
        <v>270</v>
      </c>
      <c r="B18" s="242"/>
      <c r="C18" s="242"/>
      <c r="D18" s="242"/>
      <c r="E18" s="242"/>
      <c r="F18" s="242"/>
      <c r="G18" s="242"/>
      <c r="H18" s="242"/>
      <c r="I18" s="242"/>
      <c r="J18" s="242"/>
      <c r="K18" s="242"/>
      <c r="M18" s="129" t="s">
        <v>282</v>
      </c>
      <c r="N18" s="129"/>
      <c r="O18" s="129"/>
      <c r="P18" s="129"/>
      <c r="Q18" s="129"/>
      <c r="R18" s="129"/>
      <c r="S18" s="129"/>
      <c r="T18" s="129"/>
      <c r="U18" s="51"/>
      <c r="V18" s="51"/>
      <c r="W18" s="51"/>
      <c r="X18" s="51"/>
      <c r="Y18" s="51"/>
      <c r="Z18" s="51"/>
    </row>
    <row r="19" spans="1:27">
      <c r="A19" s="243" t="s">
        <v>77</v>
      </c>
      <c r="B19" s="243"/>
      <c r="C19" s="243"/>
      <c r="D19" s="243"/>
      <c r="E19" s="243"/>
      <c r="F19" s="243"/>
      <c r="G19" s="243"/>
      <c r="H19" s="243"/>
      <c r="I19" s="243"/>
      <c r="J19" s="243"/>
      <c r="K19" s="243"/>
      <c r="M19" s="129"/>
      <c r="N19" s="129"/>
      <c r="O19" s="129"/>
      <c r="P19" s="129"/>
      <c r="Q19" s="129"/>
      <c r="R19" s="129"/>
      <c r="S19" s="129"/>
      <c r="T19" s="129"/>
      <c r="U19" s="51"/>
      <c r="V19" s="51"/>
      <c r="W19" s="51"/>
      <c r="X19" s="51"/>
      <c r="Y19" s="51"/>
      <c r="Z19" s="51"/>
    </row>
    <row r="20" spans="1:27">
      <c r="A20" s="241" t="s">
        <v>271</v>
      </c>
      <c r="B20" s="242"/>
      <c r="C20" s="242"/>
      <c r="D20" s="242"/>
      <c r="E20" s="242"/>
      <c r="F20" s="242"/>
      <c r="G20" s="242"/>
      <c r="H20" s="242"/>
      <c r="I20" s="242"/>
      <c r="J20" s="242"/>
      <c r="K20" s="242"/>
      <c r="M20" s="129"/>
      <c r="N20" s="129"/>
      <c r="O20" s="129"/>
      <c r="P20" s="129"/>
      <c r="Q20" s="129"/>
      <c r="R20" s="129"/>
      <c r="S20" s="129"/>
      <c r="T20" s="129"/>
      <c r="U20" s="51"/>
      <c r="V20" s="51"/>
      <c r="W20" s="51"/>
      <c r="X20" s="51"/>
      <c r="Y20" s="51"/>
      <c r="Z20" s="51"/>
    </row>
    <row r="21" spans="1:27" ht="15" customHeight="1">
      <c r="A21" s="241" t="s">
        <v>272</v>
      </c>
      <c r="B21" s="242"/>
      <c r="C21" s="242"/>
      <c r="D21" s="242"/>
      <c r="E21" s="242"/>
      <c r="F21" s="242"/>
      <c r="G21" s="242"/>
      <c r="H21" s="242"/>
      <c r="I21" s="242"/>
      <c r="J21" s="242"/>
      <c r="K21" s="242"/>
      <c r="M21" s="129" t="s">
        <v>281</v>
      </c>
      <c r="N21" s="129"/>
      <c r="O21" s="129"/>
      <c r="P21" s="129"/>
      <c r="Q21" s="129"/>
      <c r="R21" s="129"/>
      <c r="S21" s="129"/>
      <c r="T21" s="129"/>
      <c r="U21" s="115"/>
      <c r="V21" s="115"/>
      <c r="W21" s="115"/>
      <c r="X21" s="115"/>
      <c r="Y21" s="116"/>
      <c r="Z21" s="116"/>
      <c r="AA21" s="60"/>
    </row>
    <row r="22" spans="1:27" s="44" customFormat="1" ht="12" customHeight="1">
      <c r="A22" s="241" t="s">
        <v>273</v>
      </c>
      <c r="B22" s="242"/>
      <c r="C22" s="242"/>
      <c r="D22" s="242"/>
      <c r="E22" s="242"/>
      <c r="F22" s="242"/>
      <c r="G22" s="242"/>
      <c r="H22" s="242"/>
      <c r="I22" s="242"/>
      <c r="J22" s="242"/>
      <c r="K22" s="242"/>
      <c r="M22" s="129"/>
      <c r="N22" s="129"/>
      <c r="O22" s="129"/>
      <c r="P22" s="129"/>
      <c r="Q22" s="129"/>
      <c r="R22" s="129"/>
      <c r="S22" s="129"/>
      <c r="T22" s="129"/>
      <c r="U22" s="51"/>
      <c r="V22" s="51"/>
      <c r="W22" s="51"/>
      <c r="X22" s="51"/>
      <c r="Y22" s="51"/>
      <c r="Z22" s="51"/>
    </row>
    <row r="23" spans="1:27" s="31" customFormat="1" ht="6.75" customHeight="1">
      <c r="A23" s="30"/>
      <c r="B23" s="30"/>
      <c r="C23" s="30"/>
      <c r="D23" s="30"/>
      <c r="E23" s="30"/>
      <c r="F23" s="30"/>
      <c r="G23" s="30"/>
      <c r="H23" s="30"/>
      <c r="I23" s="30"/>
      <c r="J23" s="30"/>
      <c r="K23" s="30"/>
      <c r="M23" s="260" t="s">
        <v>120</v>
      </c>
      <c r="N23" s="260"/>
      <c r="O23" s="260"/>
      <c r="P23" s="260"/>
      <c r="Q23" s="260"/>
      <c r="R23" s="260"/>
      <c r="S23" s="260"/>
      <c r="T23" s="260"/>
      <c r="U23" s="51"/>
      <c r="V23" s="51"/>
      <c r="W23" s="51"/>
      <c r="X23" s="51"/>
      <c r="Y23" s="51"/>
      <c r="Z23" s="51"/>
    </row>
    <row r="24" spans="1:27" ht="7.5" customHeight="1">
      <c r="A24" s="264" t="s">
        <v>78</v>
      </c>
      <c r="B24" s="264"/>
      <c r="C24" s="264"/>
      <c r="D24" s="264"/>
      <c r="E24" s="264"/>
      <c r="F24" s="264"/>
      <c r="G24" s="264"/>
      <c r="H24" s="264"/>
      <c r="I24" s="264"/>
      <c r="J24" s="264"/>
      <c r="K24" s="264"/>
      <c r="M24" s="260"/>
      <c r="N24" s="260"/>
      <c r="O24" s="260"/>
      <c r="P24" s="260"/>
      <c r="Q24" s="260"/>
      <c r="R24" s="260"/>
      <c r="S24" s="260"/>
      <c r="T24" s="260"/>
      <c r="U24" s="51"/>
      <c r="V24" s="51"/>
      <c r="W24" s="51"/>
      <c r="X24" s="51"/>
      <c r="Y24" s="51"/>
      <c r="Z24" s="51"/>
    </row>
    <row r="25" spans="1:27" ht="15" customHeight="1">
      <c r="A25" s="264"/>
      <c r="B25" s="264"/>
      <c r="C25" s="264"/>
      <c r="D25" s="264"/>
      <c r="E25" s="264"/>
      <c r="F25" s="264"/>
      <c r="G25" s="264"/>
      <c r="H25" s="264"/>
      <c r="I25" s="264"/>
      <c r="J25" s="264"/>
      <c r="K25" s="264"/>
      <c r="M25" s="260"/>
      <c r="N25" s="260"/>
      <c r="O25" s="260"/>
      <c r="P25" s="260"/>
      <c r="Q25" s="260"/>
      <c r="R25" s="260"/>
      <c r="S25" s="260"/>
      <c r="T25" s="260"/>
      <c r="U25" s="115"/>
      <c r="V25" s="115"/>
      <c r="W25" s="115"/>
      <c r="X25" s="51"/>
      <c r="Y25" s="51"/>
      <c r="Z25" s="51"/>
    </row>
    <row r="26" spans="1:27" ht="15" customHeight="1">
      <c r="A26" s="264"/>
      <c r="B26" s="264"/>
      <c r="C26" s="264"/>
      <c r="D26" s="264"/>
      <c r="E26" s="264"/>
      <c r="F26" s="264"/>
      <c r="G26" s="264"/>
      <c r="H26" s="264"/>
      <c r="I26" s="264"/>
      <c r="J26" s="264"/>
      <c r="K26" s="264"/>
      <c r="M26" s="260"/>
      <c r="N26" s="260"/>
      <c r="O26" s="260"/>
      <c r="P26" s="260"/>
      <c r="Q26" s="260"/>
      <c r="R26" s="260"/>
      <c r="S26" s="260"/>
      <c r="T26" s="260"/>
      <c r="U26" s="51"/>
      <c r="V26" s="51"/>
      <c r="W26" s="51"/>
      <c r="X26" s="51"/>
      <c r="Y26" s="51"/>
      <c r="Z26" s="51"/>
    </row>
    <row r="27" spans="1:27" ht="17.25" customHeight="1">
      <c r="A27" s="264"/>
      <c r="B27" s="264"/>
      <c r="C27" s="264"/>
      <c r="D27" s="264"/>
      <c r="E27" s="264"/>
      <c r="F27" s="264"/>
      <c r="G27" s="264"/>
      <c r="H27" s="264"/>
      <c r="I27" s="264"/>
      <c r="J27" s="264"/>
      <c r="K27" s="264"/>
      <c r="M27" s="260"/>
      <c r="N27" s="260"/>
      <c r="O27" s="260"/>
      <c r="P27" s="260"/>
      <c r="Q27" s="260"/>
      <c r="R27" s="260"/>
      <c r="S27" s="260"/>
      <c r="T27" s="260"/>
      <c r="U27" s="51"/>
      <c r="V27" s="51"/>
      <c r="W27" s="51"/>
      <c r="X27" s="51"/>
      <c r="Y27" s="51"/>
      <c r="Z27" s="51"/>
    </row>
    <row r="28" spans="1:27" ht="6" customHeight="1">
      <c r="A28" s="2"/>
      <c r="B28" s="2"/>
      <c r="C28" s="2"/>
      <c r="D28" s="2"/>
      <c r="E28" s="2"/>
      <c r="F28" s="2"/>
      <c r="G28" s="2"/>
      <c r="H28" s="2"/>
      <c r="I28" s="2"/>
      <c r="J28" s="2"/>
      <c r="K28" s="2"/>
      <c r="M28" s="3"/>
      <c r="N28" s="3"/>
      <c r="O28" s="3"/>
      <c r="P28" s="3"/>
      <c r="Q28" s="3"/>
      <c r="R28" s="3"/>
      <c r="U28" s="51"/>
      <c r="V28" s="51"/>
      <c r="W28" s="51"/>
      <c r="X28" s="51"/>
      <c r="Y28" s="51"/>
      <c r="Z28" s="51"/>
    </row>
    <row r="29" spans="1:27">
      <c r="A29" s="171" t="s">
        <v>17</v>
      </c>
      <c r="B29" s="171"/>
      <c r="C29" s="171"/>
      <c r="D29" s="171"/>
      <c r="E29" s="171"/>
      <c r="F29" s="171"/>
      <c r="G29" s="171"/>
      <c r="M29" s="263" t="s">
        <v>285</v>
      </c>
      <c r="N29" s="263"/>
      <c r="O29" s="263"/>
      <c r="P29" s="263"/>
      <c r="Q29" s="263"/>
      <c r="R29" s="263"/>
      <c r="S29" s="263"/>
      <c r="T29" s="263"/>
      <c r="U29" s="115"/>
      <c r="V29" s="318"/>
      <c r="W29" s="318"/>
      <c r="X29" s="318"/>
      <c r="Y29" s="318"/>
      <c r="Z29" s="318"/>
    </row>
    <row r="30" spans="1:27" ht="24" customHeight="1">
      <c r="A30" s="4"/>
      <c r="B30" s="246" t="s">
        <v>2</v>
      </c>
      <c r="C30" s="248"/>
      <c r="D30" s="246" t="s">
        <v>3</v>
      </c>
      <c r="E30" s="247"/>
      <c r="F30" s="248"/>
      <c r="G30" s="252" t="s">
        <v>18</v>
      </c>
      <c r="H30" s="252" t="s">
        <v>10</v>
      </c>
      <c r="I30" s="246" t="s">
        <v>4</v>
      </c>
      <c r="J30" s="247"/>
      <c r="K30" s="248"/>
      <c r="M30" s="263"/>
      <c r="N30" s="263"/>
      <c r="O30" s="263"/>
      <c r="P30" s="263"/>
      <c r="Q30" s="263"/>
      <c r="R30" s="263"/>
      <c r="S30" s="263"/>
      <c r="T30" s="263"/>
    </row>
    <row r="31" spans="1:27" ht="14.25" customHeight="1">
      <c r="A31" s="4"/>
      <c r="B31" s="40" t="s">
        <v>5</v>
      </c>
      <c r="C31" s="40" t="s">
        <v>6</v>
      </c>
      <c r="D31" s="40" t="s">
        <v>7</v>
      </c>
      <c r="E31" s="40" t="s">
        <v>8</v>
      </c>
      <c r="F31" s="40" t="s">
        <v>9</v>
      </c>
      <c r="G31" s="219"/>
      <c r="H31" s="219"/>
      <c r="I31" s="40" t="s">
        <v>11</v>
      </c>
      <c r="J31" s="40" t="s">
        <v>12</v>
      </c>
      <c r="K31" s="40" t="s">
        <v>13</v>
      </c>
      <c r="M31" s="263"/>
      <c r="N31" s="263"/>
      <c r="O31" s="263"/>
      <c r="P31" s="263"/>
      <c r="Q31" s="263"/>
      <c r="R31" s="263"/>
      <c r="S31" s="263"/>
      <c r="T31" s="263"/>
    </row>
    <row r="32" spans="1:27" ht="15.75" customHeight="1">
      <c r="A32" s="42" t="s">
        <v>14</v>
      </c>
      <c r="B32" s="41">
        <v>14</v>
      </c>
      <c r="C32" s="41">
        <v>14</v>
      </c>
      <c r="D32" s="19">
        <v>3</v>
      </c>
      <c r="E32" s="19">
        <v>2</v>
      </c>
      <c r="F32" s="19">
        <v>3</v>
      </c>
      <c r="G32" s="19"/>
      <c r="H32" s="27"/>
      <c r="I32" s="19">
        <v>3</v>
      </c>
      <c r="J32" s="19">
        <v>1</v>
      </c>
      <c r="K32" s="19">
        <v>12</v>
      </c>
      <c r="L32" s="28"/>
      <c r="M32" s="263"/>
      <c r="N32" s="263"/>
      <c r="O32" s="263"/>
      <c r="P32" s="263"/>
      <c r="Q32" s="263"/>
      <c r="R32" s="263"/>
      <c r="S32" s="263"/>
      <c r="T32" s="263"/>
      <c r="U32" s="183" t="str">
        <f>IF(SUM(B32:K32)=52,"Corect","Suma trebuie să fie 52")</f>
        <v>Corect</v>
      </c>
      <c r="V32" s="183"/>
    </row>
    <row r="33" spans="1:22" ht="13.5" customHeight="1">
      <c r="A33" s="42" t="s">
        <v>15</v>
      </c>
      <c r="B33" s="41">
        <v>14</v>
      </c>
      <c r="C33" s="41">
        <v>14</v>
      </c>
      <c r="D33" s="19">
        <v>3</v>
      </c>
      <c r="E33" s="19">
        <v>2</v>
      </c>
      <c r="F33" s="19">
        <v>3</v>
      </c>
      <c r="G33" s="19"/>
      <c r="H33" s="27"/>
      <c r="I33" s="19">
        <v>3</v>
      </c>
      <c r="J33" s="19">
        <v>1</v>
      </c>
      <c r="K33" s="19">
        <v>12</v>
      </c>
      <c r="M33" s="263"/>
      <c r="N33" s="263"/>
      <c r="O33" s="263"/>
      <c r="P33" s="263"/>
      <c r="Q33" s="263"/>
      <c r="R33" s="263"/>
      <c r="S33" s="263"/>
      <c r="T33" s="263"/>
      <c r="U33" s="183" t="str">
        <f>IF(SUM(B33:K33)=52,"Corect","Suma trebuie să fie 52")</f>
        <v>Corect</v>
      </c>
      <c r="V33" s="183"/>
    </row>
    <row r="34" spans="1:22" ht="13.5" customHeight="1">
      <c r="A34" s="43" t="s">
        <v>16</v>
      </c>
      <c r="B34" s="41">
        <v>14</v>
      </c>
      <c r="C34" s="41">
        <v>12</v>
      </c>
      <c r="D34" s="19">
        <v>3</v>
      </c>
      <c r="E34" s="19">
        <v>2</v>
      </c>
      <c r="F34" s="19">
        <v>3</v>
      </c>
      <c r="G34" s="19"/>
      <c r="H34" s="27"/>
      <c r="I34" s="19">
        <v>3</v>
      </c>
      <c r="J34" s="19">
        <v>1</v>
      </c>
      <c r="K34" s="19">
        <v>14</v>
      </c>
      <c r="M34" s="263"/>
      <c r="N34" s="263"/>
      <c r="O34" s="263"/>
      <c r="P34" s="263"/>
      <c r="Q34" s="263"/>
      <c r="R34" s="263"/>
      <c r="S34" s="263"/>
      <c r="T34" s="263"/>
      <c r="U34" s="183" t="str">
        <f>IF(SUM(B34:K34)=52,"Corect","Suma trebuie să fie 52")</f>
        <v>Corect</v>
      </c>
      <c r="V34" s="183"/>
    </row>
    <row r="35" spans="1:22">
      <c r="A35" s="6"/>
      <c r="B35" s="6"/>
      <c r="C35" s="6"/>
      <c r="D35" s="6"/>
      <c r="E35" s="6"/>
      <c r="F35" s="6"/>
      <c r="G35" s="6"/>
      <c r="M35" s="263"/>
      <c r="N35" s="263"/>
      <c r="O35" s="263"/>
      <c r="P35" s="263"/>
      <c r="Q35" s="263"/>
      <c r="R35" s="263"/>
      <c r="S35" s="263"/>
      <c r="T35" s="263"/>
    </row>
    <row r="36" spans="1:22">
      <c r="B36" s="2"/>
      <c r="C36" s="2"/>
      <c r="D36" s="2"/>
      <c r="E36" s="2"/>
      <c r="F36" s="2"/>
      <c r="G36" s="2"/>
      <c r="M36" s="7"/>
      <c r="N36" s="7"/>
      <c r="O36" s="7"/>
      <c r="P36" s="7"/>
      <c r="Q36" s="7"/>
      <c r="R36" s="7"/>
      <c r="S36" s="7"/>
    </row>
    <row r="37" spans="1:22" ht="17.25" customHeight="1">
      <c r="A37" s="240" t="s">
        <v>21</v>
      </c>
      <c r="B37" s="207"/>
      <c r="C37" s="207"/>
      <c r="D37" s="207"/>
      <c r="E37" s="207"/>
      <c r="F37" s="207"/>
      <c r="G37" s="207"/>
      <c r="H37" s="207"/>
      <c r="I37" s="207"/>
      <c r="J37" s="207"/>
      <c r="K37" s="207"/>
      <c r="L37" s="207"/>
      <c r="M37" s="207"/>
      <c r="N37" s="207"/>
      <c r="O37" s="207"/>
      <c r="P37" s="207"/>
      <c r="Q37" s="207"/>
      <c r="R37" s="207"/>
      <c r="S37" s="207"/>
      <c r="T37" s="207"/>
    </row>
    <row r="38" spans="1:22" ht="5.25" hidden="1" customHeight="1">
      <c r="N38" s="8"/>
      <c r="O38" s="9" t="s">
        <v>37</v>
      </c>
      <c r="P38" s="9" t="s">
        <v>39</v>
      </c>
      <c r="Q38" s="9" t="s">
        <v>38</v>
      </c>
      <c r="R38" s="9"/>
      <c r="S38" s="9"/>
      <c r="T38" s="9"/>
    </row>
    <row r="39" spans="1:22" ht="17.25" customHeight="1">
      <c r="A39" s="209" t="s">
        <v>42</v>
      </c>
      <c r="B39" s="209"/>
      <c r="C39" s="209"/>
      <c r="D39" s="209"/>
      <c r="E39" s="209"/>
      <c r="F39" s="209"/>
      <c r="G39" s="209"/>
      <c r="H39" s="209"/>
      <c r="I39" s="209"/>
      <c r="J39" s="209"/>
      <c r="K39" s="209"/>
      <c r="L39" s="209"/>
      <c r="M39" s="209"/>
      <c r="N39" s="209"/>
      <c r="O39" s="209"/>
      <c r="P39" s="209"/>
      <c r="Q39" s="209"/>
      <c r="R39" s="209"/>
      <c r="S39" s="209"/>
      <c r="T39" s="209"/>
    </row>
    <row r="40" spans="1:22" ht="25.5" customHeight="1">
      <c r="A40" s="216" t="s">
        <v>27</v>
      </c>
      <c r="B40" s="223" t="s">
        <v>26</v>
      </c>
      <c r="C40" s="224"/>
      <c r="D40" s="224"/>
      <c r="E40" s="224"/>
      <c r="F40" s="224"/>
      <c r="G40" s="224"/>
      <c r="H40" s="224"/>
      <c r="I40" s="225"/>
      <c r="J40" s="252" t="s">
        <v>40</v>
      </c>
      <c r="K40" s="235" t="s">
        <v>24</v>
      </c>
      <c r="L40" s="236"/>
      <c r="M40" s="237"/>
      <c r="N40" s="235" t="s">
        <v>41</v>
      </c>
      <c r="O40" s="249"/>
      <c r="P40" s="250"/>
      <c r="Q40" s="235" t="s">
        <v>23</v>
      </c>
      <c r="R40" s="236"/>
      <c r="S40" s="237"/>
      <c r="T40" s="218" t="s">
        <v>22</v>
      </c>
    </row>
    <row r="41" spans="1:22" ht="13.5" customHeight="1">
      <c r="A41" s="217"/>
      <c r="B41" s="226"/>
      <c r="C41" s="227"/>
      <c r="D41" s="227"/>
      <c r="E41" s="227"/>
      <c r="F41" s="227"/>
      <c r="G41" s="227"/>
      <c r="H41" s="227"/>
      <c r="I41" s="228"/>
      <c r="J41" s="219"/>
      <c r="K41" s="5" t="s">
        <v>28</v>
      </c>
      <c r="L41" s="5" t="s">
        <v>29</v>
      </c>
      <c r="M41" s="5" t="s">
        <v>30</v>
      </c>
      <c r="N41" s="5" t="s">
        <v>34</v>
      </c>
      <c r="O41" s="5" t="s">
        <v>7</v>
      </c>
      <c r="P41" s="5" t="s">
        <v>31</v>
      </c>
      <c r="Q41" s="5" t="s">
        <v>32</v>
      </c>
      <c r="R41" s="5" t="s">
        <v>28</v>
      </c>
      <c r="S41" s="5" t="s">
        <v>33</v>
      </c>
      <c r="T41" s="219"/>
    </row>
    <row r="42" spans="1:22" s="98" customFormat="1" ht="13.5" customHeight="1">
      <c r="A42" s="144" t="s">
        <v>162</v>
      </c>
      <c r="B42" s="145"/>
      <c r="C42" s="145"/>
      <c r="D42" s="145"/>
      <c r="E42" s="145"/>
      <c r="F42" s="145"/>
      <c r="G42" s="145"/>
      <c r="H42" s="145"/>
      <c r="I42" s="145"/>
      <c r="J42" s="145"/>
      <c r="K42" s="145"/>
      <c r="L42" s="145"/>
      <c r="M42" s="145"/>
      <c r="N42" s="145"/>
      <c r="O42" s="145"/>
      <c r="P42" s="145"/>
      <c r="Q42" s="145"/>
      <c r="R42" s="145"/>
      <c r="S42" s="145"/>
      <c r="T42" s="146"/>
    </row>
    <row r="43" spans="1:22">
      <c r="A43" s="26" t="s">
        <v>127</v>
      </c>
      <c r="B43" s="150" t="s">
        <v>128</v>
      </c>
      <c r="C43" s="151"/>
      <c r="D43" s="151"/>
      <c r="E43" s="151"/>
      <c r="F43" s="151"/>
      <c r="G43" s="151"/>
      <c r="H43" s="151"/>
      <c r="I43" s="152"/>
      <c r="J43" s="10">
        <v>6</v>
      </c>
      <c r="K43" s="10">
        <v>3</v>
      </c>
      <c r="L43" s="10">
        <v>1</v>
      </c>
      <c r="M43" s="10">
        <v>2</v>
      </c>
      <c r="N43" s="14">
        <f>K43+L43+M43</f>
        <v>6</v>
      </c>
      <c r="O43" s="15">
        <f>P43-N43</f>
        <v>5</v>
      </c>
      <c r="P43" s="15">
        <f>ROUND(PRODUCT(J43,25)/14,0)</f>
        <v>11</v>
      </c>
      <c r="Q43" s="18" t="s">
        <v>32</v>
      </c>
      <c r="R43" s="10"/>
      <c r="S43" s="19"/>
      <c r="T43" s="10" t="s">
        <v>38</v>
      </c>
    </row>
    <row r="44" spans="1:22">
      <c r="A44" s="24" t="s">
        <v>129</v>
      </c>
      <c r="B44" s="150" t="s">
        <v>130</v>
      </c>
      <c r="C44" s="151"/>
      <c r="D44" s="151"/>
      <c r="E44" s="151"/>
      <c r="F44" s="151"/>
      <c r="G44" s="151"/>
      <c r="H44" s="151"/>
      <c r="I44" s="152"/>
      <c r="J44" s="10">
        <v>6</v>
      </c>
      <c r="K44" s="10">
        <v>2</v>
      </c>
      <c r="L44" s="10">
        <v>2</v>
      </c>
      <c r="M44" s="10">
        <v>0</v>
      </c>
      <c r="N44" s="14">
        <f>K44+L44+M44</f>
        <v>4</v>
      </c>
      <c r="O44" s="15">
        <f>P44-N44</f>
        <v>7</v>
      </c>
      <c r="P44" s="15">
        <f>ROUND(PRODUCT(J44,25)/14,0)</f>
        <v>11</v>
      </c>
      <c r="Q44" s="18" t="s">
        <v>32</v>
      </c>
      <c r="R44" s="10"/>
      <c r="S44" s="19"/>
      <c r="T44" s="10" t="s">
        <v>38</v>
      </c>
    </row>
    <row r="45" spans="1:22">
      <c r="A45" s="24" t="s">
        <v>131</v>
      </c>
      <c r="B45" s="150" t="s">
        <v>132</v>
      </c>
      <c r="C45" s="151"/>
      <c r="D45" s="151"/>
      <c r="E45" s="151"/>
      <c r="F45" s="151"/>
      <c r="G45" s="151"/>
      <c r="H45" s="151"/>
      <c r="I45" s="152"/>
      <c r="J45" s="10">
        <v>4</v>
      </c>
      <c r="K45" s="10">
        <v>2</v>
      </c>
      <c r="L45" s="10">
        <v>1</v>
      </c>
      <c r="M45" s="10">
        <v>0</v>
      </c>
      <c r="N45" s="14">
        <f>K45+L45+M45</f>
        <v>3</v>
      </c>
      <c r="O45" s="15">
        <f>P45-N45</f>
        <v>4</v>
      </c>
      <c r="P45" s="15">
        <f>ROUND(PRODUCT(J45,25)/14,0)</f>
        <v>7</v>
      </c>
      <c r="Q45" s="18" t="s">
        <v>32</v>
      </c>
      <c r="R45" s="10"/>
      <c r="S45" s="19"/>
      <c r="T45" s="10" t="s">
        <v>37</v>
      </c>
    </row>
    <row r="46" spans="1:22">
      <c r="A46" s="37" t="s">
        <v>121</v>
      </c>
      <c r="B46" s="150" t="s">
        <v>96</v>
      </c>
      <c r="C46" s="151"/>
      <c r="D46" s="151"/>
      <c r="E46" s="151"/>
      <c r="F46" s="151"/>
      <c r="G46" s="151"/>
      <c r="H46" s="151"/>
      <c r="I46" s="152"/>
      <c r="J46" s="10">
        <v>3</v>
      </c>
      <c r="K46" s="10">
        <v>0</v>
      </c>
      <c r="L46" s="10">
        <v>0</v>
      </c>
      <c r="M46" s="10">
        <v>2</v>
      </c>
      <c r="N46" s="94">
        <f>K46+L46+M46</f>
        <v>2</v>
      </c>
      <c r="O46" s="15">
        <f>P46-N46</f>
        <v>3</v>
      </c>
      <c r="P46" s="15">
        <f>ROUND(PRODUCT(J46,25)/14,0)</f>
        <v>5</v>
      </c>
      <c r="Q46" s="18" t="s">
        <v>32</v>
      </c>
      <c r="R46" s="10"/>
      <c r="S46" s="19" t="s">
        <v>33</v>
      </c>
      <c r="T46" s="10" t="s">
        <v>39</v>
      </c>
    </row>
    <row r="47" spans="1:22" s="98" customFormat="1">
      <c r="A47" s="110" t="s">
        <v>94</v>
      </c>
      <c r="B47" s="285" t="s">
        <v>75</v>
      </c>
      <c r="C47" s="286"/>
      <c r="D47" s="286"/>
      <c r="E47" s="286"/>
      <c r="F47" s="286"/>
      <c r="G47" s="286"/>
      <c r="H47" s="286"/>
      <c r="I47" s="287"/>
      <c r="J47" s="46">
        <v>2</v>
      </c>
      <c r="K47" s="46">
        <v>0</v>
      </c>
      <c r="L47" s="46">
        <v>2</v>
      </c>
      <c r="M47" s="46">
        <v>0</v>
      </c>
      <c r="N47" s="46">
        <f>K47+L47+M47</f>
        <v>2</v>
      </c>
      <c r="O47" s="47">
        <f>P47-N47</f>
        <v>2</v>
      </c>
      <c r="P47" s="47">
        <f>ROUND(PRODUCT(J47,25)/14,0)</f>
        <v>4</v>
      </c>
      <c r="Q47" s="48"/>
      <c r="R47" s="46"/>
      <c r="S47" s="49" t="s">
        <v>33</v>
      </c>
      <c r="T47" s="46" t="s">
        <v>39</v>
      </c>
    </row>
    <row r="48" spans="1:22">
      <c r="A48" s="141" t="s">
        <v>189</v>
      </c>
      <c r="B48" s="142"/>
      <c r="C48" s="142"/>
      <c r="D48" s="142"/>
      <c r="E48" s="142"/>
      <c r="F48" s="142"/>
      <c r="G48" s="142"/>
      <c r="H48" s="142"/>
      <c r="I48" s="142"/>
      <c r="J48" s="142"/>
      <c r="K48" s="142"/>
      <c r="L48" s="142"/>
      <c r="M48" s="142"/>
      <c r="N48" s="142"/>
      <c r="O48" s="142"/>
      <c r="P48" s="142"/>
      <c r="Q48" s="142"/>
      <c r="R48" s="142"/>
      <c r="S48" s="142"/>
      <c r="T48" s="143"/>
    </row>
    <row r="49" spans="1:23">
      <c r="A49" s="24" t="s">
        <v>133</v>
      </c>
      <c r="B49" s="150" t="s">
        <v>134</v>
      </c>
      <c r="C49" s="151"/>
      <c r="D49" s="151"/>
      <c r="E49" s="151"/>
      <c r="F49" s="151"/>
      <c r="G49" s="151"/>
      <c r="H49" s="151"/>
      <c r="I49" s="152"/>
      <c r="J49" s="10">
        <v>6</v>
      </c>
      <c r="K49" s="10">
        <v>2</v>
      </c>
      <c r="L49" s="10">
        <v>1</v>
      </c>
      <c r="M49" s="10">
        <v>2</v>
      </c>
      <c r="N49" s="14">
        <f>K49+L49+M49</f>
        <v>5</v>
      </c>
      <c r="O49" s="15">
        <f>P49-N49</f>
        <v>6</v>
      </c>
      <c r="P49" s="15">
        <f>ROUND(PRODUCT(J49,25)/14,0)</f>
        <v>11</v>
      </c>
      <c r="Q49" s="18" t="s">
        <v>32</v>
      </c>
      <c r="R49" s="10"/>
      <c r="S49" s="19"/>
      <c r="T49" s="10" t="s">
        <v>38</v>
      </c>
    </row>
    <row r="50" spans="1:23">
      <c r="A50" s="37" t="s">
        <v>135</v>
      </c>
      <c r="B50" s="150" t="s">
        <v>255</v>
      </c>
      <c r="C50" s="151"/>
      <c r="D50" s="151"/>
      <c r="E50" s="151"/>
      <c r="F50" s="151"/>
      <c r="G50" s="151"/>
      <c r="H50" s="151"/>
      <c r="I50" s="152"/>
      <c r="J50" s="10">
        <v>5</v>
      </c>
      <c r="K50" s="10">
        <v>1</v>
      </c>
      <c r="L50" s="10">
        <v>1</v>
      </c>
      <c r="M50" s="10">
        <v>0</v>
      </c>
      <c r="N50" s="38">
        <f>K50+L50+M50</f>
        <v>2</v>
      </c>
      <c r="O50" s="15">
        <f>P50-N50</f>
        <v>7</v>
      </c>
      <c r="P50" s="15">
        <f>ROUND(PRODUCT(J50,25)/14,0)</f>
        <v>9</v>
      </c>
      <c r="Q50" s="18" t="s">
        <v>32</v>
      </c>
      <c r="R50" s="10"/>
      <c r="S50" s="19"/>
      <c r="T50" s="10" t="s">
        <v>38</v>
      </c>
    </row>
    <row r="51" spans="1:23">
      <c r="A51" s="16" t="s">
        <v>25</v>
      </c>
      <c r="B51" s="220"/>
      <c r="C51" s="221"/>
      <c r="D51" s="221"/>
      <c r="E51" s="221"/>
      <c r="F51" s="221"/>
      <c r="G51" s="221"/>
      <c r="H51" s="221"/>
      <c r="I51" s="222"/>
      <c r="J51" s="16">
        <f t="shared" ref="J51:P51" si="0">SUM(J43:J50)</f>
        <v>32</v>
      </c>
      <c r="K51" s="16">
        <f t="shared" si="0"/>
        <v>10</v>
      </c>
      <c r="L51" s="16">
        <f t="shared" si="0"/>
        <v>8</v>
      </c>
      <c r="M51" s="16">
        <f t="shared" si="0"/>
        <v>6</v>
      </c>
      <c r="N51" s="16">
        <f t="shared" si="0"/>
        <v>24</v>
      </c>
      <c r="O51" s="16">
        <f t="shared" si="0"/>
        <v>34</v>
      </c>
      <c r="P51" s="16">
        <f t="shared" si="0"/>
        <v>58</v>
      </c>
      <c r="Q51" s="29">
        <f>COUNTIF(Q43:Q50,"E")</f>
        <v>6</v>
      </c>
      <c r="R51" s="74">
        <f>COUNTIF(R43:R50,"C")</f>
        <v>0</v>
      </c>
      <c r="S51" s="74">
        <f>COUNTIF(S43:S50,"VP")</f>
        <v>2</v>
      </c>
      <c r="T51" s="75">
        <f>COUNTA(T43:T50)</f>
        <v>7</v>
      </c>
      <c r="U51" s="280" t="str">
        <f>IF(Q51&gt;=SUM(R51:S51),"Corect","E trebuie să fie cel puțin egal cu C+VP")</f>
        <v>Corect</v>
      </c>
      <c r="V51" s="281"/>
      <c r="W51" s="281"/>
    </row>
    <row r="52" spans="1:23" s="127" customFormat="1">
      <c r="A52" s="53"/>
      <c r="B52" s="53"/>
      <c r="C52" s="53"/>
      <c r="D52" s="53"/>
      <c r="E52" s="53"/>
      <c r="F52" s="53"/>
      <c r="G52" s="53"/>
      <c r="H52" s="53"/>
      <c r="I52" s="53"/>
      <c r="J52" s="53"/>
      <c r="K52" s="53"/>
      <c r="L52" s="53"/>
      <c r="M52" s="53"/>
      <c r="N52" s="53"/>
      <c r="O52" s="53"/>
      <c r="P52" s="53"/>
      <c r="Q52" s="53"/>
      <c r="R52" s="53"/>
      <c r="S52" s="53"/>
      <c r="T52" s="54"/>
      <c r="U52" s="126"/>
    </row>
    <row r="53" spans="1:23" s="127" customFormat="1">
      <c r="A53" s="53"/>
      <c r="B53" s="53"/>
      <c r="C53" s="53"/>
      <c r="D53" s="53"/>
      <c r="E53" s="53"/>
      <c r="F53" s="53"/>
      <c r="G53" s="53"/>
      <c r="H53" s="53"/>
      <c r="I53" s="53"/>
      <c r="J53" s="53"/>
      <c r="K53" s="53"/>
      <c r="L53" s="53"/>
      <c r="M53" s="53"/>
      <c r="N53" s="53"/>
      <c r="O53" s="53"/>
      <c r="P53" s="53"/>
      <c r="Q53" s="53"/>
      <c r="R53" s="53"/>
      <c r="S53" s="53"/>
      <c r="T53" s="54"/>
      <c r="U53" s="126"/>
    </row>
    <row r="54" spans="1:23" s="127" customFormat="1">
      <c r="A54" s="53"/>
      <c r="B54" s="53"/>
      <c r="C54" s="53"/>
      <c r="D54" s="53"/>
      <c r="E54" s="53"/>
      <c r="F54" s="53"/>
      <c r="G54" s="53"/>
      <c r="H54" s="53"/>
      <c r="I54" s="53"/>
      <c r="J54" s="53"/>
      <c r="K54" s="53"/>
      <c r="L54" s="53"/>
      <c r="M54" s="53"/>
      <c r="N54" s="53"/>
      <c r="O54" s="53"/>
      <c r="P54" s="53"/>
      <c r="Q54" s="53"/>
      <c r="R54" s="53"/>
      <c r="S54" s="53"/>
      <c r="T54" s="54"/>
      <c r="U54" s="126"/>
    </row>
    <row r="55" spans="1:23" s="52" customFormat="1">
      <c r="A55" s="53"/>
      <c r="B55" s="53"/>
      <c r="C55" s="53"/>
      <c r="D55" s="53"/>
      <c r="E55" s="53"/>
      <c r="F55" s="53"/>
      <c r="G55" s="53"/>
      <c r="H55" s="53"/>
      <c r="I55" s="53"/>
      <c r="J55" s="53"/>
      <c r="K55" s="53"/>
      <c r="L55" s="53"/>
      <c r="M55" s="53"/>
      <c r="N55" s="53"/>
      <c r="O55" s="53"/>
      <c r="P55" s="53"/>
      <c r="Q55" s="53"/>
      <c r="R55" s="53"/>
      <c r="S55" s="53"/>
      <c r="T55" s="54"/>
      <c r="U55" s="50"/>
    </row>
    <row r="56" spans="1:23" ht="16.5" customHeight="1">
      <c r="A56" s="209" t="s">
        <v>43</v>
      </c>
      <c r="B56" s="209"/>
      <c r="C56" s="209"/>
      <c r="D56" s="209"/>
      <c r="E56" s="209"/>
      <c r="F56" s="209"/>
      <c r="G56" s="209"/>
      <c r="H56" s="209"/>
      <c r="I56" s="209"/>
      <c r="J56" s="209"/>
      <c r="K56" s="209"/>
      <c r="L56" s="209"/>
      <c r="M56" s="209"/>
      <c r="N56" s="209"/>
      <c r="O56" s="209"/>
      <c r="P56" s="209"/>
      <c r="Q56" s="209"/>
      <c r="R56" s="209"/>
      <c r="S56" s="209"/>
      <c r="T56" s="209"/>
    </row>
    <row r="57" spans="1:23" ht="26.25" customHeight="1">
      <c r="A57" s="216" t="s">
        <v>27</v>
      </c>
      <c r="B57" s="223" t="s">
        <v>26</v>
      </c>
      <c r="C57" s="224"/>
      <c r="D57" s="224"/>
      <c r="E57" s="224"/>
      <c r="F57" s="224"/>
      <c r="G57" s="224"/>
      <c r="H57" s="224"/>
      <c r="I57" s="225"/>
      <c r="J57" s="252" t="s">
        <v>40</v>
      </c>
      <c r="K57" s="235" t="s">
        <v>24</v>
      </c>
      <c r="L57" s="236"/>
      <c r="M57" s="237"/>
      <c r="N57" s="235" t="s">
        <v>41</v>
      </c>
      <c r="O57" s="249"/>
      <c r="P57" s="250"/>
      <c r="Q57" s="235" t="s">
        <v>23</v>
      </c>
      <c r="R57" s="236"/>
      <c r="S57" s="237"/>
      <c r="T57" s="218" t="s">
        <v>22</v>
      </c>
    </row>
    <row r="58" spans="1:23">
      <c r="A58" s="217"/>
      <c r="B58" s="226"/>
      <c r="C58" s="227"/>
      <c r="D58" s="227"/>
      <c r="E58" s="227"/>
      <c r="F58" s="227"/>
      <c r="G58" s="227"/>
      <c r="H58" s="227"/>
      <c r="I58" s="228"/>
      <c r="J58" s="219"/>
      <c r="K58" s="5" t="s">
        <v>28</v>
      </c>
      <c r="L58" s="5" t="s">
        <v>29</v>
      </c>
      <c r="M58" s="5" t="s">
        <v>30</v>
      </c>
      <c r="N58" s="55" t="s">
        <v>34</v>
      </c>
      <c r="O58" s="55" t="s">
        <v>7</v>
      </c>
      <c r="P58" s="55" t="s">
        <v>31</v>
      </c>
      <c r="Q58" s="55" t="s">
        <v>32</v>
      </c>
      <c r="R58" s="55" t="s">
        <v>28</v>
      </c>
      <c r="S58" s="55" t="s">
        <v>33</v>
      </c>
      <c r="T58" s="219"/>
    </row>
    <row r="59" spans="1:23" s="98" customFormat="1" ht="12.75" customHeight="1">
      <c r="A59" s="144" t="s">
        <v>162</v>
      </c>
      <c r="B59" s="145"/>
      <c r="C59" s="145"/>
      <c r="D59" s="145"/>
      <c r="E59" s="145"/>
      <c r="F59" s="145"/>
      <c r="G59" s="145"/>
      <c r="H59" s="145"/>
      <c r="I59" s="145"/>
      <c r="J59" s="145"/>
      <c r="K59" s="145"/>
      <c r="L59" s="145"/>
      <c r="M59" s="145"/>
      <c r="N59" s="145"/>
      <c r="O59" s="145"/>
      <c r="P59" s="145"/>
      <c r="Q59" s="145"/>
      <c r="R59" s="145"/>
      <c r="S59" s="145"/>
      <c r="T59" s="146"/>
    </row>
    <row r="60" spans="1:23">
      <c r="A60" s="26" t="s">
        <v>136</v>
      </c>
      <c r="B60" s="150" t="s">
        <v>137</v>
      </c>
      <c r="C60" s="151"/>
      <c r="D60" s="151"/>
      <c r="E60" s="151"/>
      <c r="F60" s="151"/>
      <c r="G60" s="151"/>
      <c r="H60" s="151"/>
      <c r="I60" s="152"/>
      <c r="J60" s="10">
        <v>6</v>
      </c>
      <c r="K60" s="10">
        <v>2</v>
      </c>
      <c r="L60" s="10">
        <v>2</v>
      </c>
      <c r="M60" s="10">
        <v>2</v>
      </c>
      <c r="N60" s="14">
        <f>K60+L60+M60</f>
        <v>6</v>
      </c>
      <c r="O60" s="15">
        <f>P60-N60</f>
        <v>5</v>
      </c>
      <c r="P60" s="15">
        <f>ROUND(PRODUCT(J60,25)/14,0)</f>
        <v>11</v>
      </c>
      <c r="Q60" s="18" t="s">
        <v>32</v>
      </c>
      <c r="R60" s="10"/>
      <c r="S60" s="19"/>
      <c r="T60" s="10" t="s">
        <v>38</v>
      </c>
    </row>
    <row r="61" spans="1:23" s="98" customFormat="1">
      <c r="A61" s="37" t="s">
        <v>138</v>
      </c>
      <c r="B61" s="150" t="s">
        <v>139</v>
      </c>
      <c r="C61" s="151"/>
      <c r="D61" s="151"/>
      <c r="E61" s="151"/>
      <c r="F61" s="151"/>
      <c r="G61" s="151"/>
      <c r="H61" s="151"/>
      <c r="I61" s="152"/>
      <c r="J61" s="10">
        <v>6</v>
      </c>
      <c r="K61" s="10">
        <v>2</v>
      </c>
      <c r="L61" s="10">
        <v>2</v>
      </c>
      <c r="M61" s="10">
        <v>0</v>
      </c>
      <c r="N61" s="94">
        <f>K61+L61+M61</f>
        <v>4</v>
      </c>
      <c r="O61" s="15">
        <f>P61-N61</f>
        <v>7</v>
      </c>
      <c r="P61" s="15">
        <f>ROUND(PRODUCT(J61,25)/14,0)</f>
        <v>11</v>
      </c>
      <c r="Q61" s="18" t="s">
        <v>32</v>
      </c>
      <c r="R61" s="10"/>
      <c r="S61" s="19"/>
      <c r="T61" s="10" t="s">
        <v>38</v>
      </c>
    </row>
    <row r="62" spans="1:23">
      <c r="A62" s="24" t="s">
        <v>140</v>
      </c>
      <c r="B62" s="150" t="s">
        <v>141</v>
      </c>
      <c r="C62" s="151"/>
      <c r="D62" s="151"/>
      <c r="E62" s="151"/>
      <c r="F62" s="151"/>
      <c r="G62" s="151"/>
      <c r="H62" s="151"/>
      <c r="I62" s="152"/>
      <c r="J62" s="10">
        <v>4</v>
      </c>
      <c r="K62" s="10">
        <v>2</v>
      </c>
      <c r="L62" s="10">
        <v>1</v>
      </c>
      <c r="M62" s="10">
        <v>0</v>
      </c>
      <c r="N62" s="14">
        <f>K62+L62+M62</f>
        <v>3</v>
      </c>
      <c r="O62" s="15">
        <f>P62-N62</f>
        <v>4</v>
      </c>
      <c r="P62" s="15">
        <f>ROUND(PRODUCT(J62,25)/14,0)</f>
        <v>7</v>
      </c>
      <c r="Q62" s="18" t="s">
        <v>32</v>
      </c>
      <c r="R62" s="10"/>
      <c r="S62" s="19"/>
      <c r="T62" s="10" t="s">
        <v>37</v>
      </c>
    </row>
    <row r="63" spans="1:23">
      <c r="A63" s="24" t="s">
        <v>142</v>
      </c>
      <c r="B63" s="150" t="s">
        <v>143</v>
      </c>
      <c r="C63" s="151"/>
      <c r="D63" s="151"/>
      <c r="E63" s="151"/>
      <c r="F63" s="151"/>
      <c r="G63" s="151"/>
      <c r="H63" s="151"/>
      <c r="I63" s="152"/>
      <c r="J63" s="10">
        <v>3</v>
      </c>
      <c r="K63" s="10">
        <v>1</v>
      </c>
      <c r="L63" s="10">
        <v>0</v>
      </c>
      <c r="M63" s="10">
        <v>0</v>
      </c>
      <c r="N63" s="14">
        <f>K63+L63+M63</f>
        <v>1</v>
      </c>
      <c r="O63" s="15">
        <f>P63-N63</f>
        <v>4</v>
      </c>
      <c r="P63" s="15">
        <f>ROUND(PRODUCT(J63,25)/14,0)</f>
        <v>5</v>
      </c>
      <c r="Q63" s="18"/>
      <c r="R63" s="10" t="s">
        <v>28</v>
      </c>
      <c r="S63" s="19"/>
      <c r="T63" s="10" t="s">
        <v>39</v>
      </c>
    </row>
    <row r="64" spans="1:23">
      <c r="A64" s="110" t="s">
        <v>95</v>
      </c>
      <c r="B64" s="285" t="s">
        <v>76</v>
      </c>
      <c r="C64" s="286"/>
      <c r="D64" s="286"/>
      <c r="E64" s="286"/>
      <c r="F64" s="286"/>
      <c r="G64" s="286"/>
      <c r="H64" s="286"/>
      <c r="I64" s="287"/>
      <c r="J64" s="46">
        <v>2</v>
      </c>
      <c r="K64" s="46">
        <v>0</v>
      </c>
      <c r="L64" s="46">
        <v>2</v>
      </c>
      <c r="M64" s="46">
        <v>0</v>
      </c>
      <c r="N64" s="46">
        <f>K64+L64+M64</f>
        <v>2</v>
      </c>
      <c r="O64" s="47">
        <f>P64-N64</f>
        <v>2</v>
      </c>
      <c r="P64" s="47">
        <f>ROUND(PRODUCT(J64,25)/14,0)</f>
        <v>4</v>
      </c>
      <c r="Q64" s="48"/>
      <c r="R64" s="46"/>
      <c r="S64" s="49" t="s">
        <v>33</v>
      </c>
      <c r="T64" s="46" t="s">
        <v>39</v>
      </c>
    </row>
    <row r="65" spans="1:23" s="98" customFormat="1">
      <c r="A65" s="147" t="s">
        <v>144</v>
      </c>
      <c r="B65" s="148"/>
      <c r="C65" s="148"/>
      <c r="D65" s="148"/>
      <c r="E65" s="148"/>
      <c r="F65" s="148"/>
      <c r="G65" s="148"/>
      <c r="H65" s="148"/>
      <c r="I65" s="148"/>
      <c r="J65" s="148"/>
      <c r="K65" s="148"/>
      <c r="L65" s="148"/>
      <c r="M65" s="148"/>
      <c r="N65" s="148"/>
      <c r="O65" s="148"/>
      <c r="P65" s="148"/>
      <c r="Q65" s="148"/>
      <c r="R65" s="148"/>
      <c r="S65" s="148"/>
      <c r="T65" s="149"/>
    </row>
    <row r="66" spans="1:23">
      <c r="A66" s="24" t="s">
        <v>145</v>
      </c>
      <c r="B66" s="150" t="s">
        <v>256</v>
      </c>
      <c r="C66" s="151"/>
      <c r="D66" s="151"/>
      <c r="E66" s="151"/>
      <c r="F66" s="151"/>
      <c r="G66" s="151"/>
      <c r="H66" s="151"/>
      <c r="I66" s="152"/>
      <c r="J66" s="10">
        <v>5</v>
      </c>
      <c r="K66" s="10">
        <v>2</v>
      </c>
      <c r="L66" s="10">
        <v>1</v>
      </c>
      <c r="M66" s="10">
        <v>2</v>
      </c>
      <c r="N66" s="14">
        <f>K66+L66+M66</f>
        <v>5</v>
      </c>
      <c r="O66" s="15">
        <f>P66-N66</f>
        <v>4</v>
      </c>
      <c r="P66" s="15">
        <f>ROUND(PRODUCT(J66,25)/14,0)</f>
        <v>9</v>
      </c>
      <c r="Q66" s="18" t="s">
        <v>32</v>
      </c>
      <c r="R66" s="10"/>
      <c r="S66" s="19"/>
      <c r="T66" s="10" t="s">
        <v>38</v>
      </c>
    </row>
    <row r="67" spans="1:23">
      <c r="A67" s="24" t="s">
        <v>146</v>
      </c>
      <c r="B67" s="150" t="s">
        <v>257</v>
      </c>
      <c r="C67" s="151"/>
      <c r="D67" s="151"/>
      <c r="E67" s="151"/>
      <c r="F67" s="151"/>
      <c r="G67" s="151"/>
      <c r="H67" s="151"/>
      <c r="I67" s="152"/>
      <c r="J67" s="10">
        <v>6</v>
      </c>
      <c r="K67" s="10">
        <v>2</v>
      </c>
      <c r="L67" s="10">
        <v>1</v>
      </c>
      <c r="M67" s="10">
        <v>0</v>
      </c>
      <c r="N67" s="14">
        <f>K67+L67+M67</f>
        <v>3</v>
      </c>
      <c r="O67" s="15">
        <f>P67-N67</f>
        <v>8</v>
      </c>
      <c r="P67" s="15">
        <f>ROUND(PRODUCT(J67,25)/14,0)</f>
        <v>11</v>
      </c>
      <c r="Q67" s="18" t="s">
        <v>32</v>
      </c>
      <c r="R67" s="10"/>
      <c r="S67" s="19"/>
      <c r="T67" s="10" t="s">
        <v>38</v>
      </c>
    </row>
    <row r="68" spans="1:23">
      <c r="A68" s="16" t="s">
        <v>25</v>
      </c>
      <c r="B68" s="220"/>
      <c r="C68" s="221"/>
      <c r="D68" s="221"/>
      <c r="E68" s="221"/>
      <c r="F68" s="221"/>
      <c r="G68" s="221"/>
      <c r="H68" s="221"/>
      <c r="I68" s="222"/>
      <c r="J68" s="16">
        <f t="shared" ref="J68:P68" si="1">SUM(J60:J67)</f>
        <v>32</v>
      </c>
      <c r="K68" s="16">
        <f t="shared" si="1"/>
        <v>11</v>
      </c>
      <c r="L68" s="16">
        <f t="shared" si="1"/>
        <v>9</v>
      </c>
      <c r="M68" s="16">
        <f t="shared" si="1"/>
        <v>4</v>
      </c>
      <c r="N68" s="16">
        <f t="shared" si="1"/>
        <v>24</v>
      </c>
      <c r="O68" s="16">
        <f t="shared" si="1"/>
        <v>34</v>
      </c>
      <c r="P68" s="16">
        <f t="shared" si="1"/>
        <v>58</v>
      </c>
      <c r="Q68" s="29">
        <f>COUNTIF(Q60:Q67,"E")</f>
        <v>5</v>
      </c>
      <c r="R68" s="29">
        <f>COUNTIF(R60:R67,"C")</f>
        <v>1</v>
      </c>
      <c r="S68" s="29">
        <f>COUNTIF(S60:S67,"VP")</f>
        <v>1</v>
      </c>
      <c r="T68" s="38">
        <f>COUNTA(T60:T67)</f>
        <v>7</v>
      </c>
      <c r="U68" s="282" t="str">
        <f>IF(Q68&gt;=SUM(R68:S68),"Corect","E trebuie să fie cel puțin egal cu C+VP")</f>
        <v>Corect</v>
      </c>
      <c r="V68" s="281"/>
      <c r="W68" s="281"/>
    </row>
    <row r="69" spans="1:23" s="127" customFormat="1">
      <c r="A69" s="53"/>
      <c r="B69" s="53"/>
      <c r="C69" s="53"/>
      <c r="D69" s="53"/>
      <c r="E69" s="53"/>
      <c r="F69" s="53"/>
      <c r="G69" s="53"/>
      <c r="H69" s="53"/>
      <c r="I69" s="53"/>
      <c r="J69" s="53"/>
      <c r="K69" s="53"/>
      <c r="L69" s="53"/>
      <c r="M69" s="53"/>
      <c r="N69" s="53"/>
      <c r="O69" s="53"/>
      <c r="P69" s="53"/>
      <c r="Q69" s="53"/>
      <c r="R69" s="53"/>
      <c r="S69" s="53"/>
      <c r="T69" s="54"/>
      <c r="U69" s="126"/>
    </row>
    <row r="70" spans="1:23" s="127" customFormat="1">
      <c r="A70" s="53"/>
      <c r="B70" s="53"/>
      <c r="C70" s="53"/>
      <c r="D70" s="53"/>
      <c r="E70" s="53"/>
      <c r="F70" s="53"/>
      <c r="G70" s="53"/>
      <c r="H70" s="53"/>
      <c r="I70" s="53"/>
      <c r="J70" s="53"/>
      <c r="K70" s="53"/>
      <c r="L70" s="53"/>
      <c r="M70" s="53"/>
      <c r="N70" s="53"/>
      <c r="O70" s="53"/>
      <c r="P70" s="53"/>
      <c r="Q70" s="53"/>
      <c r="R70" s="53"/>
      <c r="S70" s="53"/>
      <c r="T70" s="54"/>
      <c r="U70" s="126"/>
    </row>
    <row r="71" spans="1:23" s="127" customFormat="1">
      <c r="A71" s="53"/>
      <c r="B71" s="53"/>
      <c r="C71" s="53"/>
      <c r="D71" s="53"/>
      <c r="E71" s="53"/>
      <c r="F71" s="53"/>
      <c r="G71" s="53"/>
      <c r="H71" s="53"/>
      <c r="I71" s="53"/>
      <c r="J71" s="53"/>
      <c r="K71" s="53"/>
      <c r="L71" s="53"/>
      <c r="M71" s="53"/>
      <c r="N71" s="53"/>
      <c r="O71" s="53"/>
      <c r="P71" s="53"/>
      <c r="Q71" s="53"/>
      <c r="R71" s="53"/>
      <c r="S71" s="53"/>
      <c r="T71" s="54"/>
      <c r="U71" s="126"/>
    </row>
    <row r="72" spans="1:23" s="127" customFormat="1">
      <c r="A72" s="53"/>
      <c r="B72" s="53"/>
      <c r="C72" s="53"/>
      <c r="D72" s="53"/>
      <c r="E72" s="53"/>
      <c r="F72" s="53"/>
      <c r="G72" s="53"/>
      <c r="H72" s="53"/>
      <c r="I72" s="53"/>
      <c r="J72" s="53"/>
      <c r="K72" s="53"/>
      <c r="L72" s="53"/>
      <c r="M72" s="53"/>
      <c r="N72" s="53"/>
      <c r="O72" s="53"/>
      <c r="P72" s="53"/>
      <c r="Q72" s="53"/>
      <c r="R72" s="53"/>
      <c r="S72" s="53"/>
      <c r="T72" s="54"/>
      <c r="U72" s="126"/>
    </row>
    <row r="73" spans="1:23">
      <c r="A73" s="53"/>
    </row>
    <row r="74" spans="1:23" ht="18" customHeight="1">
      <c r="A74" s="209" t="s">
        <v>44</v>
      </c>
      <c r="B74" s="209"/>
      <c r="C74" s="209"/>
      <c r="D74" s="209"/>
      <c r="E74" s="209"/>
      <c r="F74" s="209"/>
      <c r="G74" s="209"/>
      <c r="H74" s="209"/>
      <c r="I74" s="209"/>
      <c r="J74" s="209"/>
      <c r="K74" s="209"/>
      <c r="L74" s="209"/>
      <c r="M74" s="209"/>
      <c r="N74" s="209"/>
      <c r="O74" s="209"/>
      <c r="P74" s="209"/>
      <c r="Q74" s="209"/>
      <c r="R74" s="209"/>
      <c r="S74" s="209"/>
      <c r="T74" s="209"/>
    </row>
    <row r="75" spans="1:23" ht="25.5" customHeight="1">
      <c r="A75" s="216" t="s">
        <v>27</v>
      </c>
      <c r="B75" s="223" t="s">
        <v>26</v>
      </c>
      <c r="C75" s="224"/>
      <c r="D75" s="224"/>
      <c r="E75" s="224"/>
      <c r="F75" s="224"/>
      <c r="G75" s="224"/>
      <c r="H75" s="224"/>
      <c r="I75" s="225"/>
      <c r="J75" s="252" t="s">
        <v>40</v>
      </c>
      <c r="K75" s="235" t="s">
        <v>24</v>
      </c>
      <c r="L75" s="236"/>
      <c r="M75" s="237"/>
      <c r="N75" s="235" t="s">
        <v>41</v>
      </c>
      <c r="O75" s="249"/>
      <c r="P75" s="250"/>
      <c r="Q75" s="235" t="s">
        <v>23</v>
      </c>
      <c r="R75" s="236"/>
      <c r="S75" s="237"/>
      <c r="T75" s="218" t="s">
        <v>22</v>
      </c>
    </row>
    <row r="76" spans="1:23" ht="16.5" customHeight="1">
      <c r="A76" s="217"/>
      <c r="B76" s="226"/>
      <c r="C76" s="227"/>
      <c r="D76" s="227"/>
      <c r="E76" s="227"/>
      <c r="F76" s="227"/>
      <c r="G76" s="227"/>
      <c r="H76" s="227"/>
      <c r="I76" s="228"/>
      <c r="J76" s="219"/>
      <c r="K76" s="5" t="s">
        <v>28</v>
      </c>
      <c r="L76" s="5" t="s">
        <v>29</v>
      </c>
      <c r="M76" s="5" t="s">
        <v>30</v>
      </c>
      <c r="N76" s="55" t="s">
        <v>34</v>
      </c>
      <c r="O76" s="55" t="s">
        <v>7</v>
      </c>
      <c r="P76" s="55" t="s">
        <v>31</v>
      </c>
      <c r="Q76" s="55" t="s">
        <v>32</v>
      </c>
      <c r="R76" s="55" t="s">
        <v>28</v>
      </c>
      <c r="S76" s="55" t="s">
        <v>33</v>
      </c>
      <c r="T76" s="219"/>
    </row>
    <row r="77" spans="1:23" s="98" customFormat="1">
      <c r="A77" s="144" t="s">
        <v>190</v>
      </c>
      <c r="B77" s="145"/>
      <c r="C77" s="145"/>
      <c r="D77" s="145"/>
      <c r="E77" s="145"/>
      <c r="F77" s="145"/>
      <c r="G77" s="145"/>
      <c r="H77" s="145"/>
      <c r="I77" s="145"/>
      <c r="J77" s="145"/>
      <c r="K77" s="145"/>
      <c r="L77" s="145"/>
      <c r="M77" s="145"/>
      <c r="N77" s="145"/>
      <c r="O77" s="145"/>
      <c r="P77" s="145"/>
      <c r="Q77" s="145"/>
      <c r="R77" s="145"/>
      <c r="S77" s="145"/>
      <c r="T77" s="146"/>
    </row>
    <row r="78" spans="1:23">
      <c r="A78" s="26" t="s">
        <v>147</v>
      </c>
      <c r="B78" s="150" t="s">
        <v>148</v>
      </c>
      <c r="C78" s="151"/>
      <c r="D78" s="151"/>
      <c r="E78" s="151"/>
      <c r="F78" s="151"/>
      <c r="G78" s="151"/>
      <c r="H78" s="151"/>
      <c r="I78" s="152"/>
      <c r="J78" s="10">
        <v>8</v>
      </c>
      <c r="K78" s="10">
        <v>3</v>
      </c>
      <c r="L78" s="10">
        <v>2</v>
      </c>
      <c r="M78" s="10">
        <v>2</v>
      </c>
      <c r="N78" s="14">
        <f>K78+L78+M78</f>
        <v>7</v>
      </c>
      <c r="O78" s="15">
        <f>P78-N78</f>
        <v>7</v>
      </c>
      <c r="P78" s="15">
        <f>ROUND(PRODUCT(J78,25)/14,0)</f>
        <v>14</v>
      </c>
      <c r="Q78" s="18" t="s">
        <v>32</v>
      </c>
      <c r="R78" s="10"/>
      <c r="S78" s="19"/>
      <c r="T78" s="10" t="s">
        <v>38</v>
      </c>
    </row>
    <row r="79" spans="1:23">
      <c r="A79" s="24" t="s">
        <v>149</v>
      </c>
      <c r="B79" s="150" t="s">
        <v>155</v>
      </c>
      <c r="C79" s="151"/>
      <c r="D79" s="151"/>
      <c r="E79" s="151"/>
      <c r="F79" s="151"/>
      <c r="G79" s="151"/>
      <c r="H79" s="151"/>
      <c r="I79" s="152"/>
      <c r="J79" s="10">
        <v>7</v>
      </c>
      <c r="K79" s="10">
        <v>2</v>
      </c>
      <c r="L79" s="10">
        <v>1</v>
      </c>
      <c r="M79" s="10">
        <v>0</v>
      </c>
      <c r="N79" s="14">
        <f>K79+L79+M79</f>
        <v>3</v>
      </c>
      <c r="O79" s="15">
        <f>P79-N79</f>
        <v>10</v>
      </c>
      <c r="P79" s="15">
        <f>ROUND(PRODUCT(J79,25)/14,0)</f>
        <v>13</v>
      </c>
      <c r="Q79" s="18" t="s">
        <v>32</v>
      </c>
      <c r="R79" s="10"/>
      <c r="S79" s="19"/>
      <c r="T79" s="10" t="s">
        <v>38</v>
      </c>
    </row>
    <row r="80" spans="1:23">
      <c r="A80" s="24" t="s">
        <v>150</v>
      </c>
      <c r="B80" s="150" t="s">
        <v>151</v>
      </c>
      <c r="C80" s="151"/>
      <c r="D80" s="151"/>
      <c r="E80" s="151"/>
      <c r="F80" s="151"/>
      <c r="G80" s="151"/>
      <c r="H80" s="151"/>
      <c r="I80" s="152"/>
      <c r="J80" s="10">
        <v>3</v>
      </c>
      <c r="K80" s="10">
        <v>0</v>
      </c>
      <c r="L80" s="10">
        <v>0</v>
      </c>
      <c r="M80" s="10">
        <v>2</v>
      </c>
      <c r="N80" s="14">
        <f>K80+L80+M80</f>
        <v>2</v>
      </c>
      <c r="O80" s="15">
        <f>P80-N80</f>
        <v>3</v>
      </c>
      <c r="P80" s="15">
        <f>ROUND(PRODUCT(J80,25)/14,0)</f>
        <v>5</v>
      </c>
      <c r="Q80" s="18"/>
      <c r="R80" s="10" t="s">
        <v>28</v>
      </c>
      <c r="S80" s="19"/>
      <c r="T80" s="10" t="s">
        <v>38</v>
      </c>
    </row>
    <row r="81" spans="1:24" s="98" customFormat="1">
      <c r="A81" s="37" t="s">
        <v>122</v>
      </c>
      <c r="B81" s="150" t="s">
        <v>287</v>
      </c>
      <c r="C81" s="151"/>
      <c r="D81" s="151"/>
      <c r="E81" s="151"/>
      <c r="F81" s="151"/>
      <c r="G81" s="151"/>
      <c r="H81" s="151"/>
      <c r="I81" s="152"/>
      <c r="J81" s="10">
        <v>4</v>
      </c>
      <c r="K81" s="10">
        <v>2</v>
      </c>
      <c r="L81" s="10">
        <v>2</v>
      </c>
      <c r="M81" s="10">
        <v>0</v>
      </c>
      <c r="N81" s="94">
        <f>K81+L81+M81</f>
        <v>4</v>
      </c>
      <c r="O81" s="15">
        <f>P81-N81</f>
        <v>3</v>
      </c>
      <c r="P81" s="15">
        <f>ROUND(PRODUCT(J81,25)/14,0)</f>
        <v>7</v>
      </c>
      <c r="Q81" s="18" t="s">
        <v>32</v>
      </c>
      <c r="R81" s="10"/>
      <c r="S81" s="19"/>
      <c r="T81" s="10" t="s">
        <v>37</v>
      </c>
    </row>
    <row r="82" spans="1:24">
      <c r="A82" s="141" t="s">
        <v>192</v>
      </c>
      <c r="B82" s="142"/>
      <c r="C82" s="142"/>
      <c r="D82" s="142"/>
      <c r="E82" s="142"/>
      <c r="F82" s="142"/>
      <c r="G82" s="142"/>
      <c r="H82" s="142"/>
      <c r="I82" s="142"/>
      <c r="J82" s="142"/>
      <c r="K82" s="142"/>
      <c r="L82" s="142"/>
      <c r="M82" s="142"/>
      <c r="N82" s="142"/>
      <c r="O82" s="142"/>
      <c r="P82" s="142"/>
      <c r="Q82" s="142"/>
      <c r="R82" s="142"/>
      <c r="S82" s="142"/>
      <c r="T82" s="143"/>
    </row>
    <row r="83" spans="1:24">
      <c r="A83" s="24" t="s">
        <v>152</v>
      </c>
      <c r="B83" s="150" t="s">
        <v>153</v>
      </c>
      <c r="C83" s="151"/>
      <c r="D83" s="151"/>
      <c r="E83" s="151"/>
      <c r="F83" s="151"/>
      <c r="G83" s="151"/>
      <c r="H83" s="151"/>
      <c r="I83" s="152"/>
      <c r="J83" s="10">
        <v>6</v>
      </c>
      <c r="K83" s="10">
        <v>2</v>
      </c>
      <c r="L83" s="10">
        <v>1</v>
      </c>
      <c r="M83" s="10">
        <v>2</v>
      </c>
      <c r="N83" s="14">
        <f>K83+L83+M83</f>
        <v>5</v>
      </c>
      <c r="O83" s="15">
        <f>P83-N83</f>
        <v>6</v>
      </c>
      <c r="P83" s="15">
        <f>ROUND(PRODUCT(J83,25)/14,0)</f>
        <v>11</v>
      </c>
      <c r="Q83" s="18" t="s">
        <v>32</v>
      </c>
      <c r="R83" s="10"/>
      <c r="S83" s="19"/>
      <c r="T83" s="10" t="s">
        <v>38</v>
      </c>
    </row>
    <row r="84" spans="1:24">
      <c r="A84" s="24" t="s">
        <v>154</v>
      </c>
      <c r="B84" s="150" t="s">
        <v>258</v>
      </c>
      <c r="C84" s="151"/>
      <c r="D84" s="151"/>
      <c r="E84" s="151"/>
      <c r="F84" s="151"/>
      <c r="G84" s="151"/>
      <c r="H84" s="151"/>
      <c r="I84" s="152"/>
      <c r="J84" s="10">
        <v>5</v>
      </c>
      <c r="K84" s="10">
        <v>2</v>
      </c>
      <c r="L84" s="10">
        <v>1</v>
      </c>
      <c r="M84" s="10">
        <v>0</v>
      </c>
      <c r="N84" s="14">
        <f>K84+L84+M84</f>
        <v>3</v>
      </c>
      <c r="O84" s="15">
        <f>P84-N84</f>
        <v>6</v>
      </c>
      <c r="P84" s="15">
        <f>ROUND(PRODUCT(J84,25)/14,0)</f>
        <v>9</v>
      </c>
      <c r="Q84" s="18" t="s">
        <v>32</v>
      </c>
      <c r="R84" s="10"/>
      <c r="S84" s="19"/>
      <c r="T84" s="10" t="s">
        <v>38</v>
      </c>
    </row>
    <row r="85" spans="1:24">
      <c r="A85" s="16" t="s">
        <v>25</v>
      </c>
      <c r="B85" s="220"/>
      <c r="C85" s="221"/>
      <c r="D85" s="221"/>
      <c r="E85" s="221"/>
      <c r="F85" s="221"/>
      <c r="G85" s="221"/>
      <c r="H85" s="221"/>
      <c r="I85" s="222"/>
      <c r="J85" s="16">
        <f t="shared" ref="J85:P85" si="2">SUM(J78:J84)</f>
        <v>33</v>
      </c>
      <c r="K85" s="16">
        <f t="shared" si="2"/>
        <v>11</v>
      </c>
      <c r="L85" s="16">
        <f t="shared" si="2"/>
        <v>7</v>
      </c>
      <c r="M85" s="16">
        <f t="shared" si="2"/>
        <v>6</v>
      </c>
      <c r="N85" s="16">
        <f t="shared" si="2"/>
        <v>24</v>
      </c>
      <c r="O85" s="16">
        <f t="shared" si="2"/>
        <v>35</v>
      </c>
      <c r="P85" s="16">
        <f t="shared" si="2"/>
        <v>59</v>
      </c>
      <c r="Q85" s="16">
        <f>COUNTIF(Q78:Q84,"E")</f>
        <v>5</v>
      </c>
      <c r="R85" s="16">
        <f>COUNTIF(R78:R84,"C")</f>
        <v>1</v>
      </c>
      <c r="S85" s="16">
        <f>COUNTIF(S78:S84,"VP")</f>
        <v>0</v>
      </c>
      <c r="T85" s="38">
        <f>COUNTA(T78:T84)</f>
        <v>6</v>
      </c>
      <c r="U85" s="282" t="str">
        <f>IF(Q85&gt;=SUM(R85:S85),"Corect","E trebuie să fie cel puțin egal cu C+VP")</f>
        <v>Corect</v>
      </c>
      <c r="V85" s="281"/>
      <c r="W85" s="281"/>
    </row>
    <row r="86" spans="1:24" s="127" customFormat="1">
      <c r="A86" s="53"/>
      <c r="B86" s="53"/>
      <c r="C86" s="53"/>
      <c r="D86" s="53"/>
      <c r="E86" s="53"/>
      <c r="F86" s="53"/>
      <c r="G86" s="53"/>
      <c r="H86" s="53"/>
      <c r="I86" s="53"/>
      <c r="J86" s="53"/>
      <c r="K86" s="53"/>
      <c r="L86" s="53"/>
      <c r="M86" s="53"/>
      <c r="N86" s="53"/>
      <c r="O86" s="53"/>
      <c r="P86" s="53"/>
      <c r="Q86" s="53"/>
      <c r="R86" s="53"/>
      <c r="S86" s="53"/>
      <c r="T86" s="54"/>
      <c r="U86" s="126"/>
    </row>
    <row r="87" spans="1:24" s="127" customFormat="1">
      <c r="A87" s="53"/>
      <c r="B87" s="53"/>
      <c r="C87" s="53"/>
      <c r="D87" s="53"/>
      <c r="E87" s="53"/>
      <c r="F87" s="53"/>
      <c r="G87" s="53"/>
      <c r="H87" s="53"/>
      <c r="I87" s="53"/>
      <c r="J87" s="53"/>
      <c r="K87" s="53"/>
      <c r="L87" s="53"/>
      <c r="M87" s="53"/>
      <c r="N87" s="53"/>
      <c r="O87" s="53"/>
      <c r="P87" s="53"/>
      <c r="Q87" s="53"/>
      <c r="R87" s="53"/>
      <c r="S87" s="53"/>
      <c r="T87" s="54"/>
      <c r="U87" s="126"/>
    </row>
    <row r="88" spans="1:24" s="127" customFormat="1">
      <c r="A88" s="53"/>
      <c r="B88" s="53"/>
      <c r="C88" s="53"/>
      <c r="D88" s="53"/>
      <c r="E88" s="53"/>
      <c r="F88" s="53"/>
      <c r="G88" s="53"/>
      <c r="H88" s="53"/>
      <c r="I88" s="53"/>
      <c r="J88" s="53"/>
      <c r="K88" s="53"/>
      <c r="L88" s="53"/>
      <c r="M88" s="53"/>
      <c r="N88" s="53"/>
      <c r="O88" s="53"/>
      <c r="P88" s="53"/>
      <c r="Q88" s="53"/>
      <c r="R88" s="53"/>
      <c r="S88" s="53"/>
      <c r="T88" s="54"/>
      <c r="U88" s="126"/>
    </row>
    <row r="89" spans="1:24" s="127" customFormat="1">
      <c r="A89" s="53"/>
      <c r="B89" s="53"/>
      <c r="C89" s="53"/>
      <c r="D89" s="53"/>
      <c r="E89" s="53"/>
      <c r="F89" s="53"/>
      <c r="G89" s="53"/>
      <c r="H89" s="53"/>
      <c r="I89" s="53"/>
      <c r="J89" s="53"/>
      <c r="K89" s="53"/>
      <c r="L89" s="53"/>
      <c r="M89" s="53"/>
      <c r="N89" s="53"/>
      <c r="O89" s="53"/>
      <c r="P89" s="53"/>
      <c r="Q89" s="53"/>
      <c r="R89" s="53"/>
      <c r="S89" s="53"/>
      <c r="T89" s="54"/>
      <c r="U89" s="126"/>
    </row>
    <row r="91" spans="1:24" ht="18.75" customHeight="1">
      <c r="A91" s="209" t="s">
        <v>45</v>
      </c>
      <c r="B91" s="209"/>
      <c r="C91" s="209"/>
      <c r="D91" s="209"/>
      <c r="E91" s="209"/>
      <c r="F91" s="209"/>
      <c r="G91" s="209"/>
      <c r="H91" s="209"/>
      <c r="I91" s="209"/>
      <c r="J91" s="209"/>
      <c r="K91" s="209"/>
      <c r="L91" s="209"/>
      <c r="M91" s="209"/>
      <c r="N91" s="209"/>
      <c r="O91" s="209"/>
      <c r="P91" s="209"/>
      <c r="Q91" s="209"/>
      <c r="R91" s="209"/>
      <c r="S91" s="209"/>
      <c r="T91" s="209"/>
    </row>
    <row r="92" spans="1:24" ht="24.75" customHeight="1">
      <c r="A92" s="216" t="s">
        <v>27</v>
      </c>
      <c r="B92" s="223" t="s">
        <v>26</v>
      </c>
      <c r="C92" s="224"/>
      <c r="D92" s="224"/>
      <c r="E92" s="224"/>
      <c r="F92" s="224"/>
      <c r="G92" s="224"/>
      <c r="H92" s="224"/>
      <c r="I92" s="225"/>
      <c r="J92" s="252" t="s">
        <v>40</v>
      </c>
      <c r="K92" s="235" t="s">
        <v>24</v>
      </c>
      <c r="L92" s="236"/>
      <c r="M92" s="237"/>
      <c r="N92" s="235" t="s">
        <v>41</v>
      </c>
      <c r="O92" s="249"/>
      <c r="P92" s="250"/>
      <c r="Q92" s="235" t="s">
        <v>23</v>
      </c>
      <c r="R92" s="236"/>
      <c r="S92" s="237"/>
      <c r="T92" s="218" t="s">
        <v>22</v>
      </c>
    </row>
    <row r="93" spans="1:24" ht="15" customHeight="1">
      <c r="A93" s="217"/>
      <c r="B93" s="226"/>
      <c r="C93" s="227"/>
      <c r="D93" s="227"/>
      <c r="E93" s="227"/>
      <c r="F93" s="227"/>
      <c r="G93" s="227"/>
      <c r="H93" s="227"/>
      <c r="I93" s="228"/>
      <c r="J93" s="219"/>
      <c r="K93" s="5" t="s">
        <v>28</v>
      </c>
      <c r="L93" s="5" t="s">
        <v>29</v>
      </c>
      <c r="M93" s="5" t="s">
        <v>30</v>
      </c>
      <c r="N93" s="55" t="s">
        <v>34</v>
      </c>
      <c r="O93" s="55" t="s">
        <v>7</v>
      </c>
      <c r="P93" s="55" t="s">
        <v>31</v>
      </c>
      <c r="Q93" s="55" t="s">
        <v>32</v>
      </c>
      <c r="R93" s="55" t="s">
        <v>28</v>
      </c>
      <c r="S93" s="55" t="s">
        <v>33</v>
      </c>
      <c r="T93" s="219"/>
      <c r="U93" s="283" t="s">
        <v>252</v>
      </c>
      <c r="V93" s="284"/>
      <c r="W93" s="284"/>
      <c r="X93" s="284"/>
    </row>
    <row r="94" spans="1:24" s="98" customFormat="1">
      <c r="A94" s="153" t="s">
        <v>162</v>
      </c>
      <c r="B94" s="154"/>
      <c r="C94" s="154"/>
      <c r="D94" s="154"/>
      <c r="E94" s="154"/>
      <c r="F94" s="154"/>
      <c r="G94" s="154"/>
      <c r="H94" s="154"/>
      <c r="I94" s="154"/>
      <c r="J94" s="154"/>
      <c r="K94" s="154"/>
      <c r="L94" s="154"/>
      <c r="M94" s="154"/>
      <c r="N94" s="154"/>
      <c r="O94" s="154"/>
      <c r="P94" s="154"/>
      <c r="Q94" s="154"/>
      <c r="R94" s="154"/>
      <c r="S94" s="154"/>
      <c r="T94" s="155"/>
      <c r="U94" s="283"/>
      <c r="V94" s="284"/>
      <c r="W94" s="284"/>
      <c r="X94" s="284"/>
    </row>
    <row r="95" spans="1:24">
      <c r="A95" s="37" t="s">
        <v>156</v>
      </c>
      <c r="B95" s="150" t="s">
        <v>157</v>
      </c>
      <c r="C95" s="151"/>
      <c r="D95" s="151"/>
      <c r="E95" s="151"/>
      <c r="F95" s="151"/>
      <c r="G95" s="151"/>
      <c r="H95" s="151"/>
      <c r="I95" s="152"/>
      <c r="J95" s="10">
        <v>5</v>
      </c>
      <c r="K95" s="10">
        <v>2</v>
      </c>
      <c r="L95" s="10">
        <v>1</v>
      </c>
      <c r="M95" s="10">
        <v>2</v>
      </c>
      <c r="N95" s="14">
        <f>K95+L95+M95</f>
        <v>5</v>
      </c>
      <c r="O95" s="15">
        <f>P95-N95</f>
        <v>4</v>
      </c>
      <c r="P95" s="15">
        <f>ROUND(PRODUCT(J95,25)/14,0)</f>
        <v>9</v>
      </c>
      <c r="Q95" s="18" t="s">
        <v>32</v>
      </c>
      <c r="R95" s="10"/>
      <c r="S95" s="19"/>
      <c r="T95" s="10" t="s">
        <v>38</v>
      </c>
      <c r="U95" s="283"/>
      <c r="V95" s="284"/>
      <c r="W95" s="284"/>
      <c r="X95" s="284"/>
    </row>
    <row r="96" spans="1:24">
      <c r="A96" s="24" t="s">
        <v>158</v>
      </c>
      <c r="B96" s="150" t="s">
        <v>159</v>
      </c>
      <c r="C96" s="151"/>
      <c r="D96" s="151"/>
      <c r="E96" s="151"/>
      <c r="F96" s="151"/>
      <c r="G96" s="151"/>
      <c r="H96" s="151"/>
      <c r="I96" s="152"/>
      <c r="J96" s="10">
        <v>6</v>
      </c>
      <c r="K96" s="10">
        <v>2</v>
      </c>
      <c r="L96" s="10">
        <v>1</v>
      </c>
      <c r="M96" s="10">
        <v>0</v>
      </c>
      <c r="N96" s="14">
        <f>K96+L96+M96</f>
        <v>3</v>
      </c>
      <c r="O96" s="15">
        <f>P96-N96</f>
        <v>8</v>
      </c>
      <c r="P96" s="15">
        <f>ROUND(PRODUCT(J96,25)/14,0)</f>
        <v>11</v>
      </c>
      <c r="Q96" s="18" t="s">
        <v>32</v>
      </c>
      <c r="R96" s="10"/>
      <c r="S96" s="19"/>
      <c r="T96" s="10" t="s">
        <v>38</v>
      </c>
      <c r="U96" s="283"/>
      <c r="V96" s="284"/>
      <c r="W96" s="284"/>
      <c r="X96" s="284"/>
    </row>
    <row r="97" spans="1:24">
      <c r="A97" s="24" t="s">
        <v>123</v>
      </c>
      <c r="B97" s="150" t="s">
        <v>191</v>
      </c>
      <c r="C97" s="151"/>
      <c r="D97" s="151"/>
      <c r="E97" s="151"/>
      <c r="F97" s="151"/>
      <c r="G97" s="151"/>
      <c r="H97" s="151"/>
      <c r="I97" s="152"/>
      <c r="J97" s="10">
        <v>4</v>
      </c>
      <c r="K97" s="10">
        <v>2</v>
      </c>
      <c r="L97" s="10">
        <v>0</v>
      </c>
      <c r="M97" s="10">
        <v>0</v>
      </c>
      <c r="N97" s="14">
        <f>K97+L97+M97</f>
        <v>2</v>
      </c>
      <c r="O97" s="15">
        <f>P97-N97</f>
        <v>5</v>
      </c>
      <c r="P97" s="15">
        <f>ROUND(PRODUCT(J97,25)/14,0)</f>
        <v>7</v>
      </c>
      <c r="Q97" s="18"/>
      <c r="R97" s="10" t="s">
        <v>28</v>
      </c>
      <c r="S97" s="19"/>
      <c r="T97" s="10" t="s">
        <v>38</v>
      </c>
      <c r="U97" s="283"/>
      <c r="V97" s="284"/>
      <c r="W97" s="284"/>
      <c r="X97" s="284"/>
    </row>
    <row r="98" spans="1:24">
      <c r="A98" s="24" t="s">
        <v>160</v>
      </c>
      <c r="B98" s="150" t="s">
        <v>161</v>
      </c>
      <c r="C98" s="151"/>
      <c r="D98" s="151"/>
      <c r="E98" s="151"/>
      <c r="F98" s="151"/>
      <c r="G98" s="151"/>
      <c r="H98" s="151"/>
      <c r="I98" s="152"/>
      <c r="J98" s="10">
        <v>3</v>
      </c>
      <c r="K98" s="10">
        <v>0</v>
      </c>
      <c r="L98" s="10">
        <v>0</v>
      </c>
      <c r="M98" s="10">
        <v>2</v>
      </c>
      <c r="N98" s="14">
        <f>K98+L98+M98</f>
        <v>2</v>
      </c>
      <c r="O98" s="15">
        <f>P98-N98</f>
        <v>3</v>
      </c>
      <c r="P98" s="15">
        <f>ROUND(PRODUCT(J98,25)/14,0)</f>
        <v>5</v>
      </c>
      <c r="Q98" s="18"/>
      <c r="R98" s="10" t="s">
        <v>28</v>
      </c>
      <c r="S98" s="19"/>
      <c r="T98" s="10" t="s">
        <v>38</v>
      </c>
    </row>
    <row r="99" spans="1:24">
      <c r="A99" s="37" t="s">
        <v>124</v>
      </c>
      <c r="B99" s="229" t="s">
        <v>286</v>
      </c>
      <c r="C99" s="230"/>
      <c r="D99" s="230"/>
      <c r="E99" s="230"/>
      <c r="F99" s="230"/>
      <c r="G99" s="230"/>
      <c r="H99" s="230"/>
      <c r="I99" s="231"/>
      <c r="J99" s="10">
        <v>4</v>
      </c>
      <c r="K99" s="10">
        <v>2</v>
      </c>
      <c r="L99" s="10">
        <v>2</v>
      </c>
      <c r="M99" s="10">
        <v>0</v>
      </c>
      <c r="N99" s="94">
        <f>K99+L99+M99</f>
        <v>4</v>
      </c>
      <c r="O99" s="15">
        <f>P99-N99</f>
        <v>3</v>
      </c>
      <c r="P99" s="15">
        <f>ROUND(PRODUCT(J99,25)/14,0)</f>
        <v>7</v>
      </c>
      <c r="Q99" s="18" t="s">
        <v>32</v>
      </c>
      <c r="R99" s="10"/>
      <c r="S99" s="19"/>
      <c r="T99" s="10" t="s">
        <v>37</v>
      </c>
    </row>
    <row r="100" spans="1:24">
      <c r="A100" s="147" t="s">
        <v>144</v>
      </c>
      <c r="B100" s="148"/>
      <c r="C100" s="148"/>
      <c r="D100" s="148"/>
      <c r="E100" s="148"/>
      <c r="F100" s="148"/>
      <c r="G100" s="148"/>
      <c r="H100" s="148"/>
      <c r="I100" s="148"/>
      <c r="J100" s="148"/>
      <c r="K100" s="148"/>
      <c r="L100" s="148"/>
      <c r="M100" s="148"/>
      <c r="N100" s="148"/>
      <c r="O100" s="148"/>
      <c r="P100" s="148"/>
      <c r="Q100" s="148"/>
      <c r="R100" s="148"/>
      <c r="S100" s="148"/>
      <c r="T100" s="149"/>
    </row>
    <row r="101" spans="1:24">
      <c r="A101" s="24" t="s">
        <v>163</v>
      </c>
      <c r="B101" s="150" t="s">
        <v>259</v>
      </c>
      <c r="C101" s="151"/>
      <c r="D101" s="151"/>
      <c r="E101" s="151"/>
      <c r="F101" s="151"/>
      <c r="G101" s="151"/>
      <c r="H101" s="151"/>
      <c r="I101" s="152"/>
      <c r="J101" s="10">
        <v>5</v>
      </c>
      <c r="K101" s="10">
        <v>2</v>
      </c>
      <c r="L101" s="10">
        <v>1</v>
      </c>
      <c r="M101" s="10">
        <v>2</v>
      </c>
      <c r="N101" s="14">
        <f>K101+L101+M101</f>
        <v>5</v>
      </c>
      <c r="O101" s="15">
        <f>P101-N101</f>
        <v>4</v>
      </c>
      <c r="P101" s="15">
        <f>ROUND(PRODUCT(J101,25)/14,0)</f>
        <v>9</v>
      </c>
      <c r="Q101" s="18" t="s">
        <v>32</v>
      </c>
      <c r="R101" s="10"/>
      <c r="S101" s="19"/>
      <c r="T101" s="10" t="s">
        <v>38</v>
      </c>
    </row>
    <row r="102" spans="1:24">
      <c r="A102" s="24" t="s">
        <v>164</v>
      </c>
      <c r="B102" s="150" t="s">
        <v>260</v>
      </c>
      <c r="C102" s="151"/>
      <c r="D102" s="151"/>
      <c r="E102" s="151"/>
      <c r="F102" s="151"/>
      <c r="G102" s="151"/>
      <c r="H102" s="151"/>
      <c r="I102" s="152"/>
      <c r="J102" s="10">
        <v>6</v>
      </c>
      <c r="K102" s="10">
        <v>2</v>
      </c>
      <c r="L102" s="10">
        <v>1</v>
      </c>
      <c r="M102" s="10">
        <v>0</v>
      </c>
      <c r="N102" s="14">
        <f>K102+L102+M102</f>
        <v>3</v>
      </c>
      <c r="O102" s="15">
        <f>P102-N102</f>
        <v>8</v>
      </c>
      <c r="P102" s="15">
        <f>ROUND(PRODUCT(J102,25)/14,0)</f>
        <v>11</v>
      </c>
      <c r="Q102" s="18" t="s">
        <v>32</v>
      </c>
      <c r="R102" s="10"/>
      <c r="S102" s="19"/>
      <c r="T102" s="10" t="s">
        <v>38</v>
      </c>
    </row>
    <row r="103" spans="1:24">
      <c r="A103" s="16" t="s">
        <v>25</v>
      </c>
      <c r="B103" s="220"/>
      <c r="C103" s="221"/>
      <c r="D103" s="221"/>
      <c r="E103" s="221"/>
      <c r="F103" s="221"/>
      <c r="G103" s="221"/>
      <c r="H103" s="221"/>
      <c r="I103" s="222"/>
      <c r="J103" s="16">
        <f t="shared" ref="J103:P103" si="3">SUM(J95:J102)</f>
        <v>33</v>
      </c>
      <c r="K103" s="16">
        <f t="shared" si="3"/>
        <v>12</v>
      </c>
      <c r="L103" s="16">
        <f t="shared" si="3"/>
        <v>6</v>
      </c>
      <c r="M103" s="16">
        <f t="shared" si="3"/>
        <v>6</v>
      </c>
      <c r="N103" s="16">
        <f t="shared" si="3"/>
        <v>24</v>
      </c>
      <c r="O103" s="16">
        <f t="shared" si="3"/>
        <v>35</v>
      </c>
      <c r="P103" s="16">
        <f t="shared" si="3"/>
        <v>59</v>
      </c>
      <c r="Q103" s="16">
        <f>COUNTIF(Q95:Q102,"E")</f>
        <v>5</v>
      </c>
      <c r="R103" s="16">
        <f>COUNTIF(R95:R102,"C")</f>
        <v>2</v>
      </c>
      <c r="S103" s="16">
        <f>COUNTIF(S95:S102,"VP")</f>
        <v>0</v>
      </c>
      <c r="T103" s="38">
        <f>COUNTA(T95:T102)</f>
        <v>7</v>
      </c>
      <c r="U103" s="282" t="str">
        <f>IF(Q103&gt;=SUM(R103:S103),"Corect","E trebuie să fie cel puțin egal cu C+VP")</f>
        <v>Corect</v>
      </c>
      <c r="V103" s="281"/>
      <c r="W103" s="281"/>
    </row>
    <row r="104" spans="1:24" s="127" customFormat="1">
      <c r="A104" s="53"/>
      <c r="B104" s="53"/>
      <c r="C104" s="53"/>
      <c r="D104" s="53"/>
      <c r="E104" s="53"/>
      <c r="F104" s="53"/>
      <c r="G104" s="53"/>
      <c r="H104" s="53"/>
      <c r="I104" s="53"/>
      <c r="J104" s="53"/>
      <c r="K104" s="53"/>
      <c r="L104" s="53"/>
      <c r="M104" s="53"/>
      <c r="N104" s="53"/>
      <c r="O104" s="53"/>
      <c r="P104" s="53"/>
      <c r="Q104" s="53"/>
      <c r="R104" s="53"/>
      <c r="S104" s="53"/>
      <c r="T104" s="54"/>
      <c r="U104" s="126"/>
    </row>
    <row r="105" spans="1:24" s="127" customFormat="1">
      <c r="A105" s="53"/>
      <c r="B105" s="53"/>
      <c r="C105" s="53"/>
      <c r="D105" s="53"/>
      <c r="E105" s="53"/>
      <c r="F105" s="53"/>
      <c r="G105" s="53"/>
      <c r="H105" s="53"/>
      <c r="I105" s="53"/>
      <c r="J105" s="53"/>
      <c r="K105" s="53"/>
      <c r="L105" s="53"/>
      <c r="M105" s="53"/>
      <c r="N105" s="53"/>
      <c r="O105" s="53"/>
      <c r="P105" s="53"/>
      <c r="Q105" s="53"/>
      <c r="R105" s="53"/>
      <c r="S105" s="53"/>
      <c r="T105" s="54"/>
      <c r="U105" s="126"/>
    </row>
    <row r="107" spans="1:24">
      <c r="B107" s="2"/>
      <c r="C107" s="2"/>
      <c r="D107" s="2"/>
      <c r="E107" s="2"/>
      <c r="F107" s="2"/>
      <c r="G107" s="2"/>
      <c r="M107" s="7"/>
      <c r="N107" s="7"/>
      <c r="O107" s="7"/>
      <c r="P107" s="7"/>
      <c r="Q107" s="7"/>
      <c r="R107" s="7"/>
      <c r="S107" s="7"/>
    </row>
    <row r="110" spans="1:24" ht="18" customHeight="1">
      <c r="A110" s="153" t="s">
        <v>46</v>
      </c>
      <c r="B110" s="154"/>
      <c r="C110" s="154"/>
      <c r="D110" s="154"/>
      <c r="E110" s="154"/>
      <c r="F110" s="154"/>
      <c r="G110" s="154"/>
      <c r="H110" s="154"/>
      <c r="I110" s="154"/>
      <c r="J110" s="154"/>
      <c r="K110" s="154"/>
      <c r="L110" s="154"/>
      <c r="M110" s="154"/>
      <c r="N110" s="154"/>
      <c r="O110" s="154"/>
      <c r="P110" s="154"/>
      <c r="Q110" s="154"/>
      <c r="R110" s="154"/>
      <c r="S110" s="154"/>
      <c r="T110" s="155"/>
    </row>
    <row r="111" spans="1:24" ht="25.5" customHeight="1">
      <c r="A111" s="216" t="s">
        <v>27</v>
      </c>
      <c r="B111" s="223" t="s">
        <v>26</v>
      </c>
      <c r="C111" s="224"/>
      <c r="D111" s="224"/>
      <c r="E111" s="224"/>
      <c r="F111" s="224"/>
      <c r="G111" s="224"/>
      <c r="H111" s="224"/>
      <c r="I111" s="225"/>
      <c r="J111" s="252" t="s">
        <v>40</v>
      </c>
      <c r="K111" s="246" t="s">
        <v>24</v>
      </c>
      <c r="L111" s="247"/>
      <c r="M111" s="248"/>
      <c r="N111" s="235" t="s">
        <v>41</v>
      </c>
      <c r="O111" s="249"/>
      <c r="P111" s="250"/>
      <c r="Q111" s="235" t="s">
        <v>23</v>
      </c>
      <c r="R111" s="236"/>
      <c r="S111" s="237"/>
      <c r="T111" s="218" t="s">
        <v>22</v>
      </c>
    </row>
    <row r="112" spans="1:24">
      <c r="A112" s="217"/>
      <c r="B112" s="226"/>
      <c r="C112" s="227"/>
      <c r="D112" s="227"/>
      <c r="E112" s="227"/>
      <c r="F112" s="227"/>
      <c r="G112" s="227"/>
      <c r="H112" s="227"/>
      <c r="I112" s="228"/>
      <c r="J112" s="219"/>
      <c r="K112" s="5" t="s">
        <v>28</v>
      </c>
      <c r="L112" s="5" t="s">
        <v>29</v>
      </c>
      <c r="M112" s="5" t="s">
        <v>30</v>
      </c>
      <c r="N112" s="55" t="s">
        <v>34</v>
      </c>
      <c r="O112" s="55" t="s">
        <v>7</v>
      </c>
      <c r="P112" s="55" t="s">
        <v>31</v>
      </c>
      <c r="Q112" s="55" t="s">
        <v>32</v>
      </c>
      <c r="R112" s="55" t="s">
        <v>28</v>
      </c>
      <c r="S112" s="55" t="s">
        <v>33</v>
      </c>
      <c r="T112" s="219"/>
    </row>
    <row r="113" spans="1:23" s="98" customFormat="1">
      <c r="A113" s="153" t="s">
        <v>162</v>
      </c>
      <c r="B113" s="154"/>
      <c r="C113" s="154"/>
      <c r="D113" s="154"/>
      <c r="E113" s="154"/>
      <c r="F113" s="154"/>
      <c r="G113" s="154"/>
      <c r="H113" s="154"/>
      <c r="I113" s="154"/>
      <c r="J113" s="154"/>
      <c r="K113" s="154"/>
      <c r="L113" s="154"/>
      <c r="M113" s="154"/>
      <c r="N113" s="154"/>
      <c r="O113" s="154"/>
      <c r="P113" s="154"/>
      <c r="Q113" s="154"/>
      <c r="R113" s="154"/>
      <c r="S113" s="154"/>
      <c r="T113" s="155"/>
    </row>
    <row r="114" spans="1:23">
      <c r="A114" s="37" t="s">
        <v>165</v>
      </c>
      <c r="B114" s="150" t="s">
        <v>166</v>
      </c>
      <c r="C114" s="151"/>
      <c r="D114" s="151"/>
      <c r="E114" s="151"/>
      <c r="F114" s="151"/>
      <c r="G114" s="151"/>
      <c r="H114" s="151"/>
      <c r="I114" s="152"/>
      <c r="J114" s="10">
        <v>5</v>
      </c>
      <c r="K114" s="10">
        <v>2</v>
      </c>
      <c r="L114" s="10">
        <v>2</v>
      </c>
      <c r="M114" s="10">
        <v>0</v>
      </c>
      <c r="N114" s="14">
        <f>K114+L114+M114</f>
        <v>4</v>
      </c>
      <c r="O114" s="15">
        <f>P114-N114</f>
        <v>5</v>
      </c>
      <c r="P114" s="15">
        <f>ROUND(PRODUCT(J114,25)/14,0)</f>
        <v>9</v>
      </c>
      <c r="Q114" s="18" t="s">
        <v>32</v>
      </c>
      <c r="R114" s="10"/>
      <c r="S114" s="19"/>
      <c r="T114" s="10" t="s">
        <v>38</v>
      </c>
    </row>
    <row r="115" spans="1:23">
      <c r="A115" s="24" t="s">
        <v>167</v>
      </c>
      <c r="B115" s="150" t="s">
        <v>168</v>
      </c>
      <c r="C115" s="151"/>
      <c r="D115" s="151"/>
      <c r="E115" s="151"/>
      <c r="F115" s="151"/>
      <c r="G115" s="151"/>
      <c r="H115" s="151"/>
      <c r="I115" s="152"/>
      <c r="J115" s="10">
        <v>4</v>
      </c>
      <c r="K115" s="10">
        <v>2</v>
      </c>
      <c r="L115" s="10">
        <v>0</v>
      </c>
      <c r="M115" s="10">
        <v>0</v>
      </c>
      <c r="N115" s="14">
        <f>K115+L115+M115</f>
        <v>2</v>
      </c>
      <c r="O115" s="15">
        <f>P115-N115</f>
        <v>5</v>
      </c>
      <c r="P115" s="15">
        <f>ROUND(PRODUCT(J115,25)/14,0)</f>
        <v>7</v>
      </c>
      <c r="Q115" s="18" t="s">
        <v>32</v>
      </c>
      <c r="R115" s="10"/>
      <c r="S115" s="19"/>
      <c r="T115" s="10" t="s">
        <v>38</v>
      </c>
    </row>
    <row r="116" spans="1:23">
      <c r="A116" s="24" t="s">
        <v>125</v>
      </c>
      <c r="B116" s="150" t="s">
        <v>193</v>
      </c>
      <c r="C116" s="151"/>
      <c r="D116" s="151"/>
      <c r="E116" s="151"/>
      <c r="F116" s="151"/>
      <c r="G116" s="151"/>
      <c r="H116" s="151"/>
      <c r="I116" s="152"/>
      <c r="J116" s="10">
        <v>6</v>
      </c>
      <c r="K116" s="10">
        <v>2</v>
      </c>
      <c r="L116" s="10">
        <v>2</v>
      </c>
      <c r="M116" s="10">
        <v>0</v>
      </c>
      <c r="N116" s="14">
        <f>K116+L116+M116</f>
        <v>4</v>
      </c>
      <c r="O116" s="15">
        <f>P116-N116</f>
        <v>7</v>
      </c>
      <c r="P116" s="15">
        <f>ROUND(PRODUCT(J116,25)/14,0)</f>
        <v>11</v>
      </c>
      <c r="Q116" s="18"/>
      <c r="R116" s="10" t="s">
        <v>28</v>
      </c>
      <c r="S116" s="19"/>
      <c r="T116" s="10" t="s">
        <v>38</v>
      </c>
    </row>
    <row r="117" spans="1:23">
      <c r="A117" s="24" t="s">
        <v>169</v>
      </c>
      <c r="B117" s="289" t="s">
        <v>170</v>
      </c>
      <c r="C117" s="290"/>
      <c r="D117" s="290"/>
      <c r="E117" s="290"/>
      <c r="F117" s="290"/>
      <c r="G117" s="290"/>
      <c r="H117" s="290"/>
      <c r="I117" s="291"/>
      <c r="J117" s="10">
        <v>3</v>
      </c>
      <c r="K117" s="10">
        <v>0</v>
      </c>
      <c r="L117" s="10">
        <v>0</v>
      </c>
      <c r="M117" s="10">
        <v>2</v>
      </c>
      <c r="N117" s="14">
        <f>K117+L117+M117</f>
        <v>2</v>
      </c>
      <c r="O117" s="15">
        <f>P117-N117</f>
        <v>3</v>
      </c>
      <c r="P117" s="15">
        <f>ROUND(PRODUCT(J117,25)/14,0)</f>
        <v>5</v>
      </c>
      <c r="Q117" s="18"/>
      <c r="R117" s="10" t="s">
        <v>28</v>
      </c>
      <c r="S117" s="19"/>
      <c r="T117" s="10" t="s">
        <v>37</v>
      </c>
    </row>
    <row r="118" spans="1:23">
      <c r="A118" s="24" t="s">
        <v>126</v>
      </c>
      <c r="B118" s="150" t="s">
        <v>171</v>
      </c>
      <c r="C118" s="151"/>
      <c r="D118" s="151"/>
      <c r="E118" s="151"/>
      <c r="F118" s="151"/>
      <c r="G118" s="151"/>
      <c r="H118" s="151"/>
      <c r="I118" s="152"/>
      <c r="J118" s="10">
        <v>4</v>
      </c>
      <c r="K118" s="10">
        <v>2</v>
      </c>
      <c r="L118" s="10">
        <v>1</v>
      </c>
      <c r="M118" s="10">
        <v>1</v>
      </c>
      <c r="N118" s="14">
        <f>K118+L118+M118</f>
        <v>4</v>
      </c>
      <c r="O118" s="15">
        <f>P118-N118</f>
        <v>3</v>
      </c>
      <c r="P118" s="15">
        <f>ROUND(PRODUCT(J118,25)/14,0)</f>
        <v>7</v>
      </c>
      <c r="Q118" s="18" t="s">
        <v>32</v>
      </c>
      <c r="R118" s="10"/>
      <c r="S118" s="19"/>
      <c r="T118" s="10" t="s">
        <v>37</v>
      </c>
    </row>
    <row r="119" spans="1:23">
      <c r="A119" s="147" t="s">
        <v>172</v>
      </c>
      <c r="B119" s="148"/>
      <c r="C119" s="148"/>
      <c r="D119" s="148"/>
      <c r="E119" s="148"/>
      <c r="F119" s="148"/>
      <c r="G119" s="148"/>
      <c r="H119" s="148"/>
      <c r="I119" s="148"/>
      <c r="J119" s="148"/>
      <c r="K119" s="148"/>
      <c r="L119" s="148"/>
      <c r="M119" s="148"/>
      <c r="N119" s="148"/>
      <c r="O119" s="148"/>
      <c r="P119" s="148"/>
      <c r="Q119" s="148"/>
      <c r="R119" s="148"/>
      <c r="S119" s="148"/>
      <c r="T119" s="149"/>
    </row>
    <row r="120" spans="1:23">
      <c r="A120" s="24" t="s">
        <v>173</v>
      </c>
      <c r="B120" s="150" t="s">
        <v>261</v>
      </c>
      <c r="C120" s="151"/>
      <c r="D120" s="151"/>
      <c r="E120" s="151"/>
      <c r="F120" s="151"/>
      <c r="G120" s="151"/>
      <c r="H120" s="151"/>
      <c r="I120" s="152"/>
      <c r="J120" s="10">
        <v>4</v>
      </c>
      <c r="K120" s="10">
        <v>2</v>
      </c>
      <c r="L120" s="10">
        <v>1</v>
      </c>
      <c r="M120" s="10">
        <v>0</v>
      </c>
      <c r="N120" s="14">
        <f>K120+L120+M120</f>
        <v>3</v>
      </c>
      <c r="O120" s="15">
        <f>P120-N120</f>
        <v>4</v>
      </c>
      <c r="P120" s="15">
        <f>ROUND(PRODUCT(J120,25)/14,0)</f>
        <v>7</v>
      </c>
      <c r="Q120" s="18" t="s">
        <v>32</v>
      </c>
      <c r="R120" s="10"/>
      <c r="S120" s="19"/>
      <c r="T120" s="10" t="s">
        <v>38</v>
      </c>
    </row>
    <row r="121" spans="1:23">
      <c r="A121" s="24" t="s">
        <v>174</v>
      </c>
      <c r="B121" s="150" t="s">
        <v>262</v>
      </c>
      <c r="C121" s="151"/>
      <c r="D121" s="151"/>
      <c r="E121" s="151"/>
      <c r="F121" s="151"/>
      <c r="G121" s="151"/>
      <c r="H121" s="151"/>
      <c r="I121" s="152"/>
      <c r="J121" s="10">
        <v>4</v>
      </c>
      <c r="K121" s="10">
        <v>2</v>
      </c>
      <c r="L121" s="10">
        <v>1</v>
      </c>
      <c r="M121" s="10">
        <v>0</v>
      </c>
      <c r="N121" s="14">
        <f>K121+L121+M121</f>
        <v>3</v>
      </c>
      <c r="O121" s="15">
        <f>P121-N121</f>
        <v>4</v>
      </c>
      <c r="P121" s="15">
        <f>ROUND(PRODUCT(J121,25)/14,0)</f>
        <v>7</v>
      </c>
      <c r="Q121" s="18" t="s">
        <v>32</v>
      </c>
      <c r="R121" s="10"/>
      <c r="S121" s="19"/>
      <c r="T121" s="10" t="s">
        <v>38</v>
      </c>
    </row>
    <row r="122" spans="1:23">
      <c r="A122" s="24" t="s">
        <v>175</v>
      </c>
      <c r="B122" s="150" t="s">
        <v>194</v>
      </c>
      <c r="C122" s="151"/>
      <c r="D122" s="151"/>
      <c r="E122" s="151"/>
      <c r="F122" s="151"/>
      <c r="G122" s="151"/>
      <c r="H122" s="151"/>
      <c r="I122" s="152"/>
      <c r="J122" s="10">
        <v>3</v>
      </c>
      <c r="K122" s="10">
        <v>2</v>
      </c>
      <c r="L122" s="10">
        <v>0</v>
      </c>
      <c r="M122" s="10">
        <v>0</v>
      </c>
      <c r="N122" s="14">
        <f>K122+L122+M122</f>
        <v>2</v>
      </c>
      <c r="O122" s="15">
        <f>P122-N122</f>
        <v>3</v>
      </c>
      <c r="P122" s="15">
        <f>ROUND(PRODUCT(J122,25)/14,0)</f>
        <v>5</v>
      </c>
      <c r="Q122" s="18"/>
      <c r="R122" s="10" t="s">
        <v>28</v>
      </c>
      <c r="S122" s="19"/>
      <c r="T122" s="10" t="s">
        <v>38</v>
      </c>
    </row>
    <row r="123" spans="1:23">
      <c r="A123" s="16" t="s">
        <v>25</v>
      </c>
      <c r="B123" s="220"/>
      <c r="C123" s="221"/>
      <c r="D123" s="221"/>
      <c r="E123" s="221"/>
      <c r="F123" s="221"/>
      <c r="G123" s="221"/>
      <c r="H123" s="221"/>
      <c r="I123" s="222"/>
      <c r="J123" s="16">
        <f t="shared" ref="J123:P123" si="4">SUM(J114:J122)</f>
        <v>33</v>
      </c>
      <c r="K123" s="16">
        <f t="shared" si="4"/>
        <v>14</v>
      </c>
      <c r="L123" s="16">
        <f t="shared" si="4"/>
        <v>7</v>
      </c>
      <c r="M123" s="16">
        <f t="shared" si="4"/>
        <v>3</v>
      </c>
      <c r="N123" s="16">
        <f t="shared" si="4"/>
        <v>24</v>
      </c>
      <c r="O123" s="16">
        <f t="shared" si="4"/>
        <v>34</v>
      </c>
      <c r="P123" s="16">
        <f t="shared" si="4"/>
        <v>58</v>
      </c>
      <c r="Q123" s="16">
        <f>COUNTIF(Q114:Q122,"E")</f>
        <v>5</v>
      </c>
      <c r="R123" s="16">
        <f>COUNTIF(R114:R122,"C")</f>
        <v>3</v>
      </c>
      <c r="S123" s="16">
        <f>COUNTIF(S114:S122,"VP")</f>
        <v>0</v>
      </c>
      <c r="T123" s="38">
        <f>COUNTA(T114:T122)</f>
        <v>8</v>
      </c>
      <c r="U123" s="282" t="str">
        <f>IF(Q123&gt;=SUM(R123:S123),"Corect","E trebuie să fie cel puțin egal cu C+VP")</f>
        <v>Corect</v>
      </c>
      <c r="V123" s="281"/>
      <c r="W123" s="281"/>
    </row>
    <row r="124" spans="1:23" s="127" customFormat="1">
      <c r="A124" s="53"/>
      <c r="B124" s="53"/>
      <c r="C124" s="53"/>
      <c r="D124" s="53"/>
      <c r="E124" s="53"/>
      <c r="F124" s="53"/>
      <c r="G124" s="53"/>
      <c r="H124" s="53"/>
      <c r="I124" s="53"/>
      <c r="J124" s="53"/>
      <c r="K124" s="53"/>
      <c r="L124" s="53"/>
      <c r="M124" s="53"/>
      <c r="N124" s="53"/>
      <c r="O124" s="53"/>
      <c r="P124" s="53"/>
      <c r="Q124" s="53"/>
      <c r="R124" s="53"/>
      <c r="S124" s="53"/>
      <c r="T124" s="54"/>
      <c r="U124" s="126"/>
    </row>
    <row r="125" spans="1:23" s="127" customFormat="1">
      <c r="A125" s="53"/>
      <c r="B125" s="53"/>
      <c r="C125" s="53"/>
      <c r="D125" s="53"/>
      <c r="E125" s="53"/>
      <c r="F125" s="53"/>
      <c r="G125" s="53"/>
      <c r="H125" s="53"/>
      <c r="I125" s="53"/>
      <c r="J125" s="53"/>
      <c r="K125" s="53"/>
      <c r="L125" s="53"/>
      <c r="M125" s="53"/>
      <c r="N125" s="53"/>
      <c r="O125" s="53"/>
      <c r="P125" s="53"/>
      <c r="Q125" s="53"/>
      <c r="R125" s="53"/>
      <c r="S125" s="53"/>
      <c r="T125" s="54"/>
      <c r="U125" s="126"/>
    </row>
    <row r="127" spans="1:23" ht="19.5" customHeight="1">
      <c r="A127" s="153" t="s">
        <v>47</v>
      </c>
      <c r="B127" s="154"/>
      <c r="C127" s="154"/>
      <c r="D127" s="154"/>
      <c r="E127" s="154"/>
      <c r="F127" s="154"/>
      <c r="G127" s="154"/>
      <c r="H127" s="154"/>
      <c r="I127" s="154"/>
      <c r="J127" s="154"/>
      <c r="K127" s="154"/>
      <c r="L127" s="154"/>
      <c r="M127" s="154"/>
      <c r="N127" s="154"/>
      <c r="O127" s="154"/>
      <c r="P127" s="154"/>
      <c r="Q127" s="154"/>
      <c r="R127" s="154"/>
      <c r="S127" s="154"/>
      <c r="T127" s="155"/>
    </row>
    <row r="128" spans="1:23" ht="25.5" customHeight="1">
      <c r="A128" s="216" t="s">
        <v>27</v>
      </c>
      <c r="B128" s="223" t="s">
        <v>26</v>
      </c>
      <c r="C128" s="224"/>
      <c r="D128" s="224"/>
      <c r="E128" s="224"/>
      <c r="F128" s="224"/>
      <c r="G128" s="224"/>
      <c r="H128" s="224"/>
      <c r="I128" s="225"/>
      <c r="J128" s="252" t="s">
        <v>40</v>
      </c>
      <c r="K128" s="246" t="s">
        <v>24</v>
      </c>
      <c r="L128" s="247"/>
      <c r="M128" s="248"/>
      <c r="N128" s="235" t="s">
        <v>41</v>
      </c>
      <c r="O128" s="249"/>
      <c r="P128" s="250"/>
      <c r="Q128" s="235" t="s">
        <v>23</v>
      </c>
      <c r="R128" s="236"/>
      <c r="S128" s="237"/>
      <c r="T128" s="218" t="s">
        <v>22</v>
      </c>
    </row>
    <row r="129" spans="1:23">
      <c r="A129" s="217"/>
      <c r="B129" s="226"/>
      <c r="C129" s="227"/>
      <c r="D129" s="227"/>
      <c r="E129" s="227"/>
      <c r="F129" s="227"/>
      <c r="G129" s="227"/>
      <c r="H129" s="227"/>
      <c r="I129" s="228"/>
      <c r="J129" s="219"/>
      <c r="K129" s="5" t="s">
        <v>28</v>
      </c>
      <c r="L129" s="5" t="s">
        <v>29</v>
      </c>
      <c r="M129" s="5" t="s">
        <v>30</v>
      </c>
      <c r="N129" s="55" t="s">
        <v>34</v>
      </c>
      <c r="O129" s="55" t="s">
        <v>7</v>
      </c>
      <c r="P129" s="55" t="s">
        <v>31</v>
      </c>
      <c r="Q129" s="55" t="s">
        <v>32</v>
      </c>
      <c r="R129" s="55" t="s">
        <v>28</v>
      </c>
      <c r="S129" s="55" t="s">
        <v>33</v>
      </c>
      <c r="T129" s="219"/>
    </row>
    <row r="130" spans="1:23" s="98" customFormat="1">
      <c r="A130" s="144" t="s">
        <v>195</v>
      </c>
      <c r="B130" s="145"/>
      <c r="C130" s="145"/>
      <c r="D130" s="145"/>
      <c r="E130" s="145"/>
      <c r="F130" s="145"/>
      <c r="G130" s="145"/>
      <c r="H130" s="145"/>
      <c r="I130" s="145"/>
      <c r="J130" s="145"/>
      <c r="K130" s="145"/>
      <c r="L130" s="145"/>
      <c r="M130" s="145"/>
      <c r="N130" s="145"/>
      <c r="O130" s="145"/>
      <c r="P130" s="145"/>
      <c r="Q130" s="145"/>
      <c r="R130" s="145"/>
      <c r="S130" s="145"/>
      <c r="T130" s="146"/>
    </row>
    <row r="131" spans="1:23">
      <c r="A131" s="37" t="s">
        <v>176</v>
      </c>
      <c r="B131" s="150" t="s">
        <v>177</v>
      </c>
      <c r="C131" s="151"/>
      <c r="D131" s="151"/>
      <c r="E131" s="151"/>
      <c r="F131" s="151"/>
      <c r="G131" s="151"/>
      <c r="H131" s="151"/>
      <c r="I131" s="152"/>
      <c r="J131" s="10">
        <v>5</v>
      </c>
      <c r="K131" s="10">
        <v>2</v>
      </c>
      <c r="L131" s="10">
        <v>2</v>
      </c>
      <c r="M131" s="10">
        <v>0</v>
      </c>
      <c r="N131" s="14">
        <f>K131+L131+M131</f>
        <v>4</v>
      </c>
      <c r="O131" s="15">
        <f>P131-N131</f>
        <v>6</v>
      </c>
      <c r="P131" s="15">
        <f>ROUND(PRODUCT(J131,25)/12,0)</f>
        <v>10</v>
      </c>
      <c r="Q131" s="18" t="s">
        <v>32</v>
      </c>
      <c r="R131" s="10"/>
      <c r="S131" s="19"/>
      <c r="T131" s="10" t="s">
        <v>38</v>
      </c>
    </row>
    <row r="132" spans="1:23">
      <c r="A132" s="24" t="s">
        <v>178</v>
      </c>
      <c r="B132" s="150" t="s">
        <v>179</v>
      </c>
      <c r="C132" s="151"/>
      <c r="D132" s="151"/>
      <c r="E132" s="151"/>
      <c r="F132" s="151"/>
      <c r="G132" s="151"/>
      <c r="H132" s="151"/>
      <c r="I132" s="152"/>
      <c r="J132" s="10">
        <v>4</v>
      </c>
      <c r="K132" s="10">
        <v>2</v>
      </c>
      <c r="L132" s="10">
        <v>0</v>
      </c>
      <c r="M132" s="10">
        <v>0</v>
      </c>
      <c r="N132" s="14">
        <f>K132+L132+M132</f>
        <v>2</v>
      </c>
      <c r="O132" s="15">
        <f>P132-N132</f>
        <v>6</v>
      </c>
      <c r="P132" s="15">
        <f>ROUND(PRODUCT(J132,25)/12,0)</f>
        <v>8</v>
      </c>
      <c r="Q132" s="18" t="s">
        <v>32</v>
      </c>
      <c r="R132" s="10"/>
      <c r="S132" s="19"/>
      <c r="T132" s="10" t="s">
        <v>38</v>
      </c>
    </row>
    <row r="133" spans="1:23">
      <c r="A133" s="24" t="s">
        <v>180</v>
      </c>
      <c r="B133" s="150" t="s">
        <v>196</v>
      </c>
      <c r="C133" s="151"/>
      <c r="D133" s="151"/>
      <c r="E133" s="151"/>
      <c r="F133" s="151"/>
      <c r="G133" s="151"/>
      <c r="H133" s="151"/>
      <c r="I133" s="152"/>
      <c r="J133" s="10">
        <v>6</v>
      </c>
      <c r="K133" s="10">
        <v>2</v>
      </c>
      <c r="L133" s="10">
        <v>2</v>
      </c>
      <c r="M133" s="10">
        <v>0</v>
      </c>
      <c r="N133" s="14">
        <f>K133+L133+M133</f>
        <v>4</v>
      </c>
      <c r="O133" s="15">
        <f>P133-N133</f>
        <v>9</v>
      </c>
      <c r="P133" s="15">
        <f>ROUND(PRODUCT(J133,25)/12,0)</f>
        <v>13</v>
      </c>
      <c r="Q133" s="18"/>
      <c r="R133" s="10" t="s">
        <v>28</v>
      </c>
      <c r="S133" s="19"/>
      <c r="T133" s="10" t="s">
        <v>38</v>
      </c>
    </row>
    <row r="134" spans="1:23">
      <c r="A134" s="24" t="s">
        <v>181</v>
      </c>
      <c r="B134" s="150" t="s">
        <v>182</v>
      </c>
      <c r="C134" s="151"/>
      <c r="D134" s="151"/>
      <c r="E134" s="151"/>
      <c r="F134" s="151"/>
      <c r="G134" s="151"/>
      <c r="H134" s="151"/>
      <c r="I134" s="152"/>
      <c r="J134" s="10">
        <v>3</v>
      </c>
      <c r="K134" s="10">
        <v>0</v>
      </c>
      <c r="L134" s="10">
        <v>0</v>
      </c>
      <c r="M134" s="10">
        <v>2</v>
      </c>
      <c r="N134" s="14">
        <f>K134+L134+M134</f>
        <v>2</v>
      </c>
      <c r="O134" s="15">
        <f>P134-N134</f>
        <v>4</v>
      </c>
      <c r="P134" s="15">
        <f>ROUND(PRODUCT(J134,25)/12,0)</f>
        <v>6</v>
      </c>
      <c r="Q134" s="18"/>
      <c r="R134" s="10" t="s">
        <v>28</v>
      </c>
      <c r="S134" s="19"/>
      <c r="T134" s="10" t="s">
        <v>37</v>
      </c>
    </row>
    <row r="135" spans="1:23">
      <c r="A135" s="24" t="s">
        <v>183</v>
      </c>
      <c r="B135" s="150" t="s">
        <v>184</v>
      </c>
      <c r="C135" s="151"/>
      <c r="D135" s="151"/>
      <c r="E135" s="151"/>
      <c r="F135" s="151"/>
      <c r="G135" s="151"/>
      <c r="H135" s="151"/>
      <c r="I135" s="152"/>
      <c r="J135" s="10">
        <v>4</v>
      </c>
      <c r="K135" s="10">
        <v>2</v>
      </c>
      <c r="L135" s="10">
        <v>2</v>
      </c>
      <c r="M135" s="10">
        <v>0</v>
      </c>
      <c r="N135" s="14">
        <f>K135+L135+M135</f>
        <v>4</v>
      </c>
      <c r="O135" s="15">
        <f>P135-N135</f>
        <v>4</v>
      </c>
      <c r="P135" s="15">
        <f>ROUND(PRODUCT(J135,25)/12,0)</f>
        <v>8</v>
      </c>
      <c r="Q135" s="18" t="s">
        <v>32</v>
      </c>
      <c r="R135" s="10"/>
      <c r="S135" s="19"/>
      <c r="T135" s="10" t="s">
        <v>37</v>
      </c>
    </row>
    <row r="136" spans="1:23">
      <c r="A136" s="141" t="s">
        <v>189</v>
      </c>
      <c r="B136" s="142"/>
      <c r="C136" s="142"/>
      <c r="D136" s="142"/>
      <c r="E136" s="142"/>
      <c r="F136" s="142"/>
      <c r="G136" s="142"/>
      <c r="H136" s="142"/>
      <c r="I136" s="142"/>
      <c r="J136" s="142"/>
      <c r="K136" s="142"/>
      <c r="L136" s="142"/>
      <c r="M136" s="142"/>
      <c r="N136" s="142"/>
      <c r="O136" s="142"/>
      <c r="P136" s="142"/>
      <c r="Q136" s="142"/>
      <c r="R136" s="142"/>
      <c r="S136" s="142"/>
      <c r="T136" s="143"/>
    </row>
    <row r="137" spans="1:23">
      <c r="A137" s="24" t="s">
        <v>185</v>
      </c>
      <c r="B137" s="150" t="s">
        <v>263</v>
      </c>
      <c r="C137" s="151"/>
      <c r="D137" s="151"/>
      <c r="E137" s="151"/>
      <c r="F137" s="151"/>
      <c r="G137" s="151"/>
      <c r="H137" s="151"/>
      <c r="I137" s="152"/>
      <c r="J137" s="10">
        <v>4</v>
      </c>
      <c r="K137" s="10">
        <v>2</v>
      </c>
      <c r="L137" s="10">
        <v>1</v>
      </c>
      <c r="M137" s="10">
        <v>0</v>
      </c>
      <c r="N137" s="14">
        <f>K137+L137+M137</f>
        <v>3</v>
      </c>
      <c r="O137" s="15">
        <f>P137-N137</f>
        <v>5</v>
      </c>
      <c r="P137" s="15">
        <f>ROUND(PRODUCT(J137,25)/12,0)</f>
        <v>8</v>
      </c>
      <c r="Q137" s="18" t="s">
        <v>32</v>
      </c>
      <c r="R137" s="10"/>
      <c r="S137" s="19"/>
      <c r="T137" s="10" t="s">
        <v>38</v>
      </c>
    </row>
    <row r="138" spans="1:23">
      <c r="A138" s="24" t="s">
        <v>187</v>
      </c>
      <c r="B138" s="150" t="s">
        <v>264</v>
      </c>
      <c r="C138" s="151"/>
      <c r="D138" s="151"/>
      <c r="E138" s="151"/>
      <c r="F138" s="151"/>
      <c r="G138" s="151"/>
      <c r="H138" s="151"/>
      <c r="I138" s="152"/>
      <c r="J138" s="10">
        <v>4</v>
      </c>
      <c r="K138" s="10">
        <v>2</v>
      </c>
      <c r="L138" s="10">
        <v>1</v>
      </c>
      <c r="M138" s="10">
        <v>0</v>
      </c>
      <c r="N138" s="14">
        <f>K138+L138+M138</f>
        <v>3</v>
      </c>
      <c r="O138" s="15">
        <f>P138-N138</f>
        <v>5</v>
      </c>
      <c r="P138" s="15">
        <f>ROUND(PRODUCT(J138,25)/12,0)</f>
        <v>8</v>
      </c>
      <c r="Q138" s="18" t="s">
        <v>32</v>
      </c>
      <c r="R138" s="10"/>
      <c r="S138" s="19"/>
      <c r="T138" s="10" t="s">
        <v>38</v>
      </c>
    </row>
    <row r="139" spans="1:23">
      <c r="A139" s="24" t="s">
        <v>188</v>
      </c>
      <c r="B139" s="150" t="s">
        <v>186</v>
      </c>
      <c r="C139" s="151"/>
      <c r="D139" s="151"/>
      <c r="E139" s="151"/>
      <c r="F139" s="151"/>
      <c r="G139" s="151"/>
      <c r="H139" s="151"/>
      <c r="I139" s="152"/>
      <c r="J139" s="10">
        <v>3</v>
      </c>
      <c r="K139" s="10">
        <v>2</v>
      </c>
      <c r="L139" s="10">
        <v>0</v>
      </c>
      <c r="M139" s="10">
        <v>0</v>
      </c>
      <c r="N139" s="14">
        <f>K139+L139+M139</f>
        <v>2</v>
      </c>
      <c r="O139" s="15">
        <f>P139-N139</f>
        <v>4</v>
      </c>
      <c r="P139" s="15">
        <f>ROUND(PRODUCT(J139,25)/12,0)</f>
        <v>6</v>
      </c>
      <c r="Q139" s="18"/>
      <c r="R139" s="10" t="s">
        <v>28</v>
      </c>
      <c r="S139" s="19"/>
      <c r="T139" s="10" t="s">
        <v>38</v>
      </c>
    </row>
    <row r="140" spans="1:23">
      <c r="A140" s="16" t="s">
        <v>25</v>
      </c>
      <c r="B140" s="220"/>
      <c r="C140" s="221"/>
      <c r="D140" s="221"/>
      <c r="E140" s="221"/>
      <c r="F140" s="221"/>
      <c r="G140" s="221"/>
      <c r="H140" s="221"/>
      <c r="I140" s="222"/>
      <c r="J140" s="16">
        <f t="shared" ref="J140:P140" si="5">SUM(J131:J139)</f>
        <v>33</v>
      </c>
      <c r="K140" s="16">
        <f t="shared" si="5"/>
        <v>14</v>
      </c>
      <c r="L140" s="16">
        <f t="shared" si="5"/>
        <v>8</v>
      </c>
      <c r="M140" s="16">
        <f t="shared" si="5"/>
        <v>2</v>
      </c>
      <c r="N140" s="16">
        <f t="shared" si="5"/>
        <v>24</v>
      </c>
      <c r="O140" s="16">
        <f t="shared" si="5"/>
        <v>43</v>
      </c>
      <c r="P140" s="16">
        <f t="shared" si="5"/>
        <v>67</v>
      </c>
      <c r="Q140" s="16">
        <f>COUNTIF(Q131:Q139,"E")</f>
        <v>5</v>
      </c>
      <c r="R140" s="16">
        <f>COUNTIF(R131:R139,"C")</f>
        <v>3</v>
      </c>
      <c r="S140" s="16">
        <f>COUNTIF(S131:S139,"VP")</f>
        <v>0</v>
      </c>
      <c r="T140" s="38">
        <f>COUNTA(T131:T139)</f>
        <v>8</v>
      </c>
      <c r="U140" s="282" t="str">
        <f>IF(Q140&gt;=SUM(R140:S140),"Corect","E trebuie să fie cel puțin egal cu C+VP")</f>
        <v>Corect</v>
      </c>
      <c r="V140" s="281"/>
      <c r="W140" s="281"/>
    </row>
    <row r="141" spans="1:23" s="127" customFormat="1">
      <c r="A141" s="53"/>
      <c r="B141" s="53"/>
      <c r="C141" s="53"/>
      <c r="D141" s="53"/>
      <c r="E141" s="53"/>
      <c r="F141" s="53"/>
      <c r="G141" s="53"/>
      <c r="H141" s="53"/>
      <c r="I141" s="53"/>
      <c r="J141" s="53"/>
      <c r="K141" s="53"/>
      <c r="L141" s="53"/>
      <c r="M141" s="53"/>
      <c r="N141" s="53"/>
      <c r="O141" s="53"/>
      <c r="P141" s="53"/>
      <c r="Q141" s="53"/>
      <c r="R141" s="53"/>
      <c r="S141" s="53"/>
      <c r="T141" s="54"/>
      <c r="U141" s="126"/>
    </row>
    <row r="142" spans="1:23" s="127" customFormat="1">
      <c r="A142" s="53"/>
      <c r="B142" s="53"/>
      <c r="C142" s="53"/>
      <c r="D142" s="53"/>
      <c r="E142" s="53"/>
      <c r="F142" s="53"/>
      <c r="G142" s="53"/>
      <c r="H142" s="53"/>
      <c r="I142" s="53"/>
      <c r="J142" s="53"/>
      <c r="K142" s="53"/>
      <c r="L142" s="53"/>
      <c r="M142" s="53"/>
      <c r="N142" s="53"/>
      <c r="O142" s="53"/>
      <c r="P142" s="53"/>
      <c r="Q142" s="53"/>
      <c r="R142" s="53"/>
      <c r="S142" s="53"/>
      <c r="T142" s="54"/>
      <c r="U142" s="126"/>
    </row>
    <row r="144" spans="1:23">
      <c r="B144" s="2"/>
      <c r="C144" s="2"/>
      <c r="D144" s="2"/>
      <c r="E144" s="2"/>
      <c r="F144" s="2"/>
      <c r="G144" s="2"/>
      <c r="M144" s="7"/>
      <c r="N144" s="7"/>
      <c r="O144" s="7"/>
      <c r="P144" s="7"/>
      <c r="Q144" s="7"/>
      <c r="R144" s="7"/>
      <c r="S144" s="7"/>
    </row>
    <row r="145" spans="1:26" ht="33" customHeight="1">
      <c r="A145" s="209" t="s">
        <v>48</v>
      </c>
      <c r="B145" s="209"/>
      <c r="C145" s="209"/>
      <c r="D145" s="209"/>
      <c r="E145" s="209"/>
      <c r="F145" s="209"/>
      <c r="G145" s="209"/>
      <c r="H145" s="209"/>
      <c r="I145" s="209"/>
      <c r="J145" s="209"/>
      <c r="K145" s="209"/>
      <c r="L145" s="209"/>
      <c r="M145" s="209"/>
      <c r="N145" s="209"/>
      <c r="O145" s="209"/>
      <c r="P145" s="209"/>
      <c r="Q145" s="209"/>
      <c r="R145" s="209"/>
      <c r="S145" s="209"/>
      <c r="T145" s="209"/>
      <c r="U145" s="79"/>
      <c r="V145" s="56"/>
      <c r="W145" s="56"/>
      <c r="X145" s="56"/>
      <c r="Y145" s="56"/>
    </row>
    <row r="146" spans="1:26" ht="27.75" customHeight="1">
      <c r="A146" s="209" t="s">
        <v>27</v>
      </c>
      <c r="B146" s="209" t="s">
        <v>26</v>
      </c>
      <c r="C146" s="209"/>
      <c r="D146" s="209"/>
      <c r="E146" s="209"/>
      <c r="F146" s="209"/>
      <c r="G146" s="209"/>
      <c r="H146" s="209"/>
      <c r="I146" s="209"/>
      <c r="J146" s="232" t="s">
        <v>40</v>
      </c>
      <c r="K146" s="232" t="s">
        <v>24</v>
      </c>
      <c r="L146" s="232"/>
      <c r="M146" s="232"/>
      <c r="N146" s="232" t="s">
        <v>41</v>
      </c>
      <c r="O146" s="233"/>
      <c r="P146" s="233"/>
      <c r="Q146" s="232" t="s">
        <v>23</v>
      </c>
      <c r="R146" s="232"/>
      <c r="S146" s="232"/>
      <c r="T146" s="232" t="s">
        <v>22</v>
      </c>
      <c r="U146" s="79"/>
      <c r="V146" s="56"/>
      <c r="W146" s="56"/>
      <c r="X146" s="56"/>
      <c r="Y146" s="56"/>
    </row>
    <row r="147" spans="1:26">
      <c r="A147" s="209"/>
      <c r="B147" s="209"/>
      <c r="C147" s="209"/>
      <c r="D147" s="209"/>
      <c r="E147" s="209"/>
      <c r="F147" s="209"/>
      <c r="G147" s="209"/>
      <c r="H147" s="209"/>
      <c r="I147" s="209"/>
      <c r="J147" s="232"/>
      <c r="K147" s="77" t="s">
        <v>28</v>
      </c>
      <c r="L147" s="77" t="s">
        <v>29</v>
      </c>
      <c r="M147" s="77" t="s">
        <v>30</v>
      </c>
      <c r="N147" s="77" t="s">
        <v>34</v>
      </c>
      <c r="O147" s="77" t="s">
        <v>7</v>
      </c>
      <c r="P147" s="77" t="s">
        <v>31</v>
      </c>
      <c r="Q147" s="77" t="s">
        <v>32</v>
      </c>
      <c r="R147" s="77" t="s">
        <v>28</v>
      </c>
      <c r="S147" s="77" t="s">
        <v>33</v>
      </c>
      <c r="T147" s="232"/>
      <c r="U147" s="79"/>
      <c r="V147" s="56"/>
      <c r="W147" s="56"/>
      <c r="X147" s="56"/>
      <c r="Y147" s="56"/>
    </row>
    <row r="148" spans="1:26" ht="12.75" customHeight="1">
      <c r="A148" s="117" t="s">
        <v>121</v>
      </c>
      <c r="B148" s="234" t="s">
        <v>97</v>
      </c>
      <c r="C148" s="234"/>
      <c r="D148" s="234"/>
      <c r="E148" s="234"/>
      <c r="F148" s="234"/>
      <c r="G148" s="234"/>
      <c r="H148" s="234"/>
      <c r="I148" s="234"/>
      <c r="J148" s="234"/>
      <c r="K148" s="234"/>
      <c r="L148" s="234"/>
      <c r="M148" s="234"/>
      <c r="N148" s="234"/>
      <c r="O148" s="234"/>
      <c r="P148" s="234"/>
      <c r="Q148" s="234"/>
      <c r="R148" s="234"/>
      <c r="S148" s="234"/>
      <c r="T148" s="234"/>
      <c r="U148" s="130"/>
      <c r="V148" s="131"/>
      <c r="W148" s="131"/>
      <c r="X148" s="112"/>
      <c r="Y148" s="112"/>
      <c r="Z148" s="113"/>
    </row>
    <row r="149" spans="1:26">
      <c r="A149" s="78" t="s">
        <v>197</v>
      </c>
      <c r="B149" s="202" t="s">
        <v>199</v>
      </c>
      <c r="C149" s="202"/>
      <c r="D149" s="202"/>
      <c r="E149" s="202"/>
      <c r="F149" s="202"/>
      <c r="G149" s="202"/>
      <c r="H149" s="202"/>
      <c r="I149" s="202"/>
      <c r="J149" s="20">
        <v>3</v>
      </c>
      <c r="K149" s="20">
        <v>0</v>
      </c>
      <c r="L149" s="20">
        <v>0</v>
      </c>
      <c r="M149" s="20">
        <v>2</v>
      </c>
      <c r="N149" s="15">
        <f>K149+L149+M149</f>
        <v>2</v>
      </c>
      <c r="O149" s="15">
        <f>P149-N149</f>
        <v>3</v>
      </c>
      <c r="P149" s="15">
        <f>ROUND(PRODUCT(J149,25)/14,0)</f>
        <v>5</v>
      </c>
      <c r="Q149" s="20"/>
      <c r="R149" s="20"/>
      <c r="S149" s="21" t="s">
        <v>33</v>
      </c>
      <c r="T149" s="10" t="s">
        <v>39</v>
      </c>
      <c r="U149" s="130"/>
      <c r="V149" s="131"/>
      <c r="W149" s="131"/>
      <c r="X149" s="56"/>
      <c r="Y149" s="56"/>
    </row>
    <row r="150" spans="1:26">
      <c r="A150" s="78" t="s">
        <v>198</v>
      </c>
      <c r="B150" s="202" t="s">
        <v>200</v>
      </c>
      <c r="C150" s="202"/>
      <c r="D150" s="202"/>
      <c r="E150" s="202"/>
      <c r="F150" s="202"/>
      <c r="G150" s="202"/>
      <c r="H150" s="202"/>
      <c r="I150" s="202"/>
      <c r="J150" s="20">
        <v>3</v>
      </c>
      <c r="K150" s="20">
        <v>0</v>
      </c>
      <c r="L150" s="20">
        <v>0</v>
      </c>
      <c r="M150" s="20">
        <v>2</v>
      </c>
      <c r="N150" s="15">
        <f>K150+L150+M150</f>
        <v>2</v>
      </c>
      <c r="O150" s="15">
        <f>P150-N150</f>
        <v>3</v>
      </c>
      <c r="P150" s="15">
        <f>ROUND(PRODUCT(J150,25)/14,0)</f>
        <v>5</v>
      </c>
      <c r="Q150" s="20"/>
      <c r="R150" s="20"/>
      <c r="S150" s="21" t="s">
        <v>33</v>
      </c>
      <c r="T150" s="10" t="s">
        <v>39</v>
      </c>
      <c r="U150" s="130"/>
      <c r="V150" s="131"/>
      <c r="W150" s="131"/>
      <c r="X150" s="60"/>
      <c r="Y150" s="64"/>
      <c r="Z150" s="50"/>
    </row>
    <row r="151" spans="1:26">
      <c r="A151" s="85" t="s">
        <v>122</v>
      </c>
      <c r="B151" s="210" t="s">
        <v>209</v>
      </c>
      <c r="C151" s="210"/>
      <c r="D151" s="210"/>
      <c r="E151" s="210"/>
      <c r="F151" s="210"/>
      <c r="G151" s="210"/>
      <c r="H151" s="210"/>
      <c r="I151" s="210"/>
      <c r="J151" s="210"/>
      <c r="K151" s="210"/>
      <c r="L151" s="210"/>
      <c r="M151" s="210"/>
      <c r="N151" s="210"/>
      <c r="O151" s="210"/>
      <c r="P151" s="210"/>
      <c r="Q151" s="210"/>
      <c r="R151" s="210"/>
      <c r="S151" s="210"/>
      <c r="T151" s="210"/>
      <c r="U151" s="130"/>
      <c r="V151" s="131"/>
      <c r="W151" s="131"/>
      <c r="X151" s="61"/>
      <c r="Y151" s="61"/>
      <c r="Z151" s="50"/>
    </row>
    <row r="152" spans="1:26">
      <c r="A152" s="106" t="s">
        <v>201</v>
      </c>
      <c r="B152" s="202" t="s">
        <v>202</v>
      </c>
      <c r="C152" s="202"/>
      <c r="D152" s="202"/>
      <c r="E152" s="202"/>
      <c r="F152" s="202"/>
      <c r="G152" s="202"/>
      <c r="H152" s="202"/>
      <c r="I152" s="202"/>
      <c r="J152" s="20">
        <v>4</v>
      </c>
      <c r="K152" s="20">
        <v>2</v>
      </c>
      <c r="L152" s="20">
        <v>2</v>
      </c>
      <c r="M152" s="20">
        <v>0</v>
      </c>
      <c r="N152" s="15">
        <f>K152+L152+M152</f>
        <v>4</v>
      </c>
      <c r="O152" s="15">
        <f>P152-N152</f>
        <v>3</v>
      </c>
      <c r="P152" s="15">
        <f>ROUND(PRODUCT(J152,25)/14,0)</f>
        <v>7</v>
      </c>
      <c r="Q152" s="20" t="s">
        <v>32</v>
      </c>
      <c r="R152" s="20"/>
      <c r="S152" s="21"/>
      <c r="T152" s="10" t="s">
        <v>37</v>
      </c>
      <c r="U152" s="130"/>
      <c r="V152" s="131"/>
      <c r="W152" s="131"/>
      <c r="X152" s="61"/>
      <c r="Y152" s="61"/>
      <c r="Z152" s="50"/>
    </row>
    <row r="153" spans="1:26">
      <c r="A153" s="106" t="s">
        <v>203</v>
      </c>
      <c r="B153" s="202" t="s">
        <v>204</v>
      </c>
      <c r="C153" s="202"/>
      <c r="D153" s="202"/>
      <c r="E153" s="202"/>
      <c r="F153" s="202"/>
      <c r="G153" s="202"/>
      <c r="H153" s="202"/>
      <c r="I153" s="202"/>
      <c r="J153" s="20">
        <v>4</v>
      </c>
      <c r="K153" s="20">
        <v>2</v>
      </c>
      <c r="L153" s="20">
        <v>2</v>
      </c>
      <c r="M153" s="20">
        <v>0</v>
      </c>
      <c r="N153" s="15">
        <f>K153+L153+M153</f>
        <v>4</v>
      </c>
      <c r="O153" s="15">
        <f>P153-N153</f>
        <v>3</v>
      </c>
      <c r="P153" s="15">
        <f>ROUND(PRODUCT(J153,25)/14,0)</f>
        <v>7</v>
      </c>
      <c r="Q153" s="20" t="s">
        <v>32</v>
      </c>
      <c r="R153" s="20"/>
      <c r="S153" s="21"/>
      <c r="T153" s="10" t="s">
        <v>37</v>
      </c>
      <c r="U153" s="61"/>
      <c r="V153" s="61"/>
      <c r="W153" s="61"/>
      <c r="X153" s="61"/>
      <c r="Y153" s="61"/>
      <c r="Z153" s="50"/>
    </row>
    <row r="154" spans="1:26" s="105" customFormat="1">
      <c r="A154" s="106" t="s">
        <v>205</v>
      </c>
      <c r="B154" s="202" t="s">
        <v>206</v>
      </c>
      <c r="C154" s="202"/>
      <c r="D154" s="202"/>
      <c r="E154" s="202"/>
      <c r="F154" s="202"/>
      <c r="G154" s="202"/>
      <c r="H154" s="202"/>
      <c r="I154" s="202"/>
      <c r="J154" s="20">
        <v>4</v>
      </c>
      <c r="K154" s="20">
        <v>2</v>
      </c>
      <c r="L154" s="20">
        <v>2</v>
      </c>
      <c r="M154" s="20">
        <v>0</v>
      </c>
      <c r="N154" s="15">
        <f>K154+L154+M154</f>
        <v>4</v>
      </c>
      <c r="O154" s="15">
        <f>P154-N154</f>
        <v>3</v>
      </c>
      <c r="P154" s="15">
        <f>ROUND(PRODUCT(J154,25)/14,0)</f>
        <v>7</v>
      </c>
      <c r="Q154" s="20" t="s">
        <v>32</v>
      </c>
      <c r="R154" s="20"/>
      <c r="S154" s="21"/>
      <c r="T154" s="10" t="s">
        <v>37</v>
      </c>
      <c r="U154" s="61"/>
      <c r="V154" s="61"/>
      <c r="W154" s="61"/>
      <c r="X154" s="61"/>
      <c r="Y154" s="61"/>
      <c r="Z154" s="107"/>
    </row>
    <row r="155" spans="1:26">
      <c r="A155" s="106" t="s">
        <v>207</v>
      </c>
      <c r="B155" s="202" t="s">
        <v>208</v>
      </c>
      <c r="C155" s="202"/>
      <c r="D155" s="202"/>
      <c r="E155" s="202"/>
      <c r="F155" s="202"/>
      <c r="G155" s="202"/>
      <c r="H155" s="202"/>
      <c r="I155" s="202"/>
      <c r="J155" s="20">
        <v>4</v>
      </c>
      <c r="K155" s="20">
        <v>2</v>
      </c>
      <c r="L155" s="20">
        <v>2</v>
      </c>
      <c r="M155" s="20">
        <v>0</v>
      </c>
      <c r="N155" s="15">
        <f>K155+L155+M155</f>
        <v>4</v>
      </c>
      <c r="O155" s="15">
        <f>P155-N155</f>
        <v>3</v>
      </c>
      <c r="P155" s="15">
        <f>ROUND(PRODUCT(J155,25)/14,0)</f>
        <v>7</v>
      </c>
      <c r="Q155" s="20" t="s">
        <v>32</v>
      </c>
      <c r="R155" s="20"/>
      <c r="S155" s="21"/>
      <c r="T155" s="10" t="s">
        <v>37</v>
      </c>
      <c r="U155" s="61"/>
      <c r="V155" s="61"/>
      <c r="W155" s="61"/>
      <c r="X155" s="61"/>
      <c r="Y155" s="61"/>
      <c r="Z155" s="50"/>
    </row>
    <row r="156" spans="1:26">
      <c r="A156" s="85" t="s">
        <v>265</v>
      </c>
      <c r="B156" s="210" t="s">
        <v>210</v>
      </c>
      <c r="C156" s="210"/>
      <c r="D156" s="210"/>
      <c r="E156" s="210"/>
      <c r="F156" s="210"/>
      <c r="G156" s="210"/>
      <c r="H156" s="210"/>
      <c r="I156" s="210"/>
      <c r="J156" s="210"/>
      <c r="K156" s="210"/>
      <c r="L156" s="210"/>
      <c r="M156" s="210"/>
      <c r="N156" s="210"/>
      <c r="O156" s="210"/>
      <c r="P156" s="210"/>
      <c r="Q156" s="210"/>
      <c r="R156" s="210"/>
      <c r="S156" s="210"/>
      <c r="T156" s="210"/>
      <c r="U156" s="61"/>
      <c r="V156" s="61"/>
      <c r="W156" s="61"/>
      <c r="X156" s="61"/>
      <c r="Y156" s="61"/>
      <c r="Z156" s="50"/>
    </row>
    <row r="157" spans="1:26">
      <c r="A157" s="78" t="s">
        <v>211</v>
      </c>
      <c r="B157" s="202" t="s">
        <v>213</v>
      </c>
      <c r="C157" s="202"/>
      <c r="D157" s="202"/>
      <c r="E157" s="202"/>
      <c r="F157" s="202"/>
      <c r="G157" s="202"/>
      <c r="H157" s="202"/>
      <c r="I157" s="202"/>
      <c r="J157" s="20">
        <v>4</v>
      </c>
      <c r="K157" s="20">
        <v>2</v>
      </c>
      <c r="L157" s="20">
        <v>0</v>
      </c>
      <c r="M157" s="20">
        <v>0</v>
      </c>
      <c r="N157" s="15">
        <f>K157+L157+M157</f>
        <v>2</v>
      </c>
      <c r="O157" s="15">
        <f>P157-N157</f>
        <v>5</v>
      </c>
      <c r="P157" s="15">
        <f>ROUND(PRODUCT(J157,25)/14,0)</f>
        <v>7</v>
      </c>
      <c r="Q157" s="20"/>
      <c r="R157" s="20" t="s">
        <v>28</v>
      </c>
      <c r="S157" s="21"/>
      <c r="T157" s="10" t="s">
        <v>38</v>
      </c>
      <c r="U157" s="61"/>
      <c r="V157" s="61"/>
      <c r="W157" s="61"/>
      <c r="X157" s="61"/>
      <c r="Y157" s="61"/>
      <c r="Z157" s="50"/>
    </row>
    <row r="158" spans="1:26">
      <c r="A158" s="78" t="s">
        <v>212</v>
      </c>
      <c r="B158" s="202" t="s">
        <v>214</v>
      </c>
      <c r="C158" s="202"/>
      <c r="D158" s="202"/>
      <c r="E158" s="202"/>
      <c r="F158" s="202"/>
      <c r="G158" s="202"/>
      <c r="H158" s="202"/>
      <c r="I158" s="202"/>
      <c r="J158" s="20">
        <v>4</v>
      </c>
      <c r="K158" s="20">
        <v>2</v>
      </c>
      <c r="L158" s="20">
        <v>0</v>
      </c>
      <c r="M158" s="20">
        <v>0</v>
      </c>
      <c r="N158" s="15">
        <f>K158+L158+M158</f>
        <v>2</v>
      </c>
      <c r="O158" s="15">
        <f>P158-N158</f>
        <v>5</v>
      </c>
      <c r="P158" s="15">
        <f>ROUND(PRODUCT(J158,25)/14,0)</f>
        <v>7</v>
      </c>
      <c r="Q158" s="20"/>
      <c r="R158" s="20" t="s">
        <v>28</v>
      </c>
      <c r="S158" s="21"/>
      <c r="T158" s="10" t="s">
        <v>38</v>
      </c>
      <c r="U158" s="61"/>
      <c r="V158" s="61"/>
      <c r="W158" s="61"/>
      <c r="X158" s="61"/>
      <c r="Y158" s="61"/>
      <c r="Z158" s="50"/>
    </row>
    <row r="159" spans="1:26">
      <c r="A159" s="85" t="s">
        <v>124</v>
      </c>
      <c r="B159" s="210" t="s">
        <v>98</v>
      </c>
      <c r="C159" s="210"/>
      <c r="D159" s="210"/>
      <c r="E159" s="210"/>
      <c r="F159" s="210"/>
      <c r="G159" s="210"/>
      <c r="H159" s="210"/>
      <c r="I159" s="210"/>
      <c r="J159" s="210"/>
      <c r="K159" s="210"/>
      <c r="L159" s="210"/>
      <c r="M159" s="210"/>
      <c r="N159" s="210"/>
      <c r="O159" s="210"/>
      <c r="P159" s="210"/>
      <c r="Q159" s="210"/>
      <c r="R159" s="210"/>
      <c r="S159" s="210"/>
      <c r="T159" s="210"/>
      <c r="U159" s="61"/>
      <c r="V159" s="62"/>
      <c r="W159" s="62"/>
      <c r="X159" s="62"/>
      <c r="Y159" s="65"/>
      <c r="Z159" s="50"/>
    </row>
    <row r="160" spans="1:26">
      <c r="A160" s="78" t="s">
        <v>215</v>
      </c>
      <c r="B160" s="202" t="s">
        <v>216</v>
      </c>
      <c r="C160" s="202"/>
      <c r="D160" s="202"/>
      <c r="E160" s="202"/>
      <c r="F160" s="202"/>
      <c r="G160" s="202"/>
      <c r="H160" s="202"/>
      <c r="I160" s="202"/>
      <c r="J160" s="20">
        <v>4</v>
      </c>
      <c r="K160" s="20">
        <v>2</v>
      </c>
      <c r="L160" s="20">
        <v>2</v>
      </c>
      <c r="M160" s="20">
        <v>0</v>
      </c>
      <c r="N160" s="15">
        <f>K160+L160+M160</f>
        <v>4</v>
      </c>
      <c r="O160" s="15">
        <f>P160-N160</f>
        <v>3</v>
      </c>
      <c r="P160" s="15">
        <f>ROUND(PRODUCT(J160,25)/14,0)</f>
        <v>7</v>
      </c>
      <c r="Q160" s="20" t="s">
        <v>32</v>
      </c>
      <c r="R160" s="20"/>
      <c r="S160" s="21"/>
      <c r="T160" s="10" t="s">
        <v>37</v>
      </c>
      <c r="U160" s="65"/>
      <c r="V160" s="62"/>
      <c r="W160" s="62"/>
      <c r="X160" s="62"/>
      <c r="Y160" s="65"/>
      <c r="Z160" s="50"/>
    </row>
    <row r="161" spans="1:26">
      <c r="A161" s="78" t="s">
        <v>217</v>
      </c>
      <c r="B161" s="202" t="s">
        <v>218</v>
      </c>
      <c r="C161" s="202"/>
      <c r="D161" s="202"/>
      <c r="E161" s="202"/>
      <c r="F161" s="202"/>
      <c r="G161" s="202"/>
      <c r="H161" s="202"/>
      <c r="I161" s="202"/>
      <c r="J161" s="20">
        <v>4</v>
      </c>
      <c r="K161" s="20">
        <v>2</v>
      </c>
      <c r="L161" s="20">
        <v>2</v>
      </c>
      <c r="M161" s="20">
        <v>0</v>
      </c>
      <c r="N161" s="15">
        <f>K161+L161+M161</f>
        <v>4</v>
      </c>
      <c r="O161" s="15">
        <f>P161-N161</f>
        <v>3</v>
      </c>
      <c r="P161" s="15">
        <f>ROUND(PRODUCT(J161,25)/14,0)</f>
        <v>7</v>
      </c>
      <c r="Q161" s="20" t="s">
        <v>32</v>
      </c>
      <c r="R161" s="20"/>
      <c r="S161" s="21"/>
      <c r="T161" s="10" t="s">
        <v>37</v>
      </c>
      <c r="U161" s="65"/>
      <c r="V161" s="62"/>
      <c r="W161" s="62"/>
      <c r="X161" s="62"/>
      <c r="Y161" s="65"/>
      <c r="Z161" s="50"/>
    </row>
    <row r="162" spans="1:26">
      <c r="A162" s="78" t="s">
        <v>219</v>
      </c>
      <c r="B162" s="202" t="s">
        <v>220</v>
      </c>
      <c r="C162" s="202"/>
      <c r="D162" s="202"/>
      <c r="E162" s="202"/>
      <c r="F162" s="202"/>
      <c r="G162" s="202"/>
      <c r="H162" s="202"/>
      <c r="I162" s="202"/>
      <c r="J162" s="20">
        <v>4</v>
      </c>
      <c r="K162" s="20">
        <v>2</v>
      </c>
      <c r="L162" s="20">
        <v>2</v>
      </c>
      <c r="M162" s="20">
        <v>0</v>
      </c>
      <c r="N162" s="15">
        <f>K162+L162+M162</f>
        <v>4</v>
      </c>
      <c r="O162" s="15">
        <f>P162-N162</f>
        <v>3</v>
      </c>
      <c r="P162" s="15">
        <f>ROUND(PRODUCT(J162,25)/14,0)</f>
        <v>7</v>
      </c>
      <c r="Q162" s="20" t="s">
        <v>32</v>
      </c>
      <c r="R162" s="20"/>
      <c r="S162" s="21"/>
      <c r="T162" s="10" t="s">
        <v>37</v>
      </c>
      <c r="U162" s="64"/>
      <c r="V162" s="60"/>
      <c r="W162" s="60"/>
      <c r="X162" s="60"/>
      <c r="Y162" s="64"/>
      <c r="Z162" s="50"/>
    </row>
    <row r="163" spans="1:26" ht="15" customHeight="1">
      <c r="A163" s="78" t="s">
        <v>221</v>
      </c>
      <c r="B163" s="202" t="s">
        <v>222</v>
      </c>
      <c r="C163" s="202"/>
      <c r="D163" s="202"/>
      <c r="E163" s="202"/>
      <c r="F163" s="202"/>
      <c r="G163" s="202"/>
      <c r="H163" s="202"/>
      <c r="I163" s="202"/>
      <c r="J163" s="20">
        <v>4</v>
      </c>
      <c r="K163" s="20">
        <v>2</v>
      </c>
      <c r="L163" s="20">
        <v>2</v>
      </c>
      <c r="M163" s="20">
        <v>0</v>
      </c>
      <c r="N163" s="15">
        <f>K163+L163+M163</f>
        <v>4</v>
      </c>
      <c r="O163" s="15">
        <f>P163-N163</f>
        <v>3</v>
      </c>
      <c r="P163" s="15">
        <f>ROUND(PRODUCT(J163,25)/14,0)</f>
        <v>7</v>
      </c>
      <c r="Q163" s="20" t="s">
        <v>32</v>
      </c>
      <c r="R163" s="20"/>
      <c r="S163" s="21"/>
      <c r="T163" s="10" t="s">
        <v>37</v>
      </c>
      <c r="U163" s="118"/>
      <c r="V163" s="119"/>
      <c r="W163" s="119"/>
      <c r="X163" s="63"/>
      <c r="Y163" s="63"/>
      <c r="Z163" s="50"/>
    </row>
    <row r="164" spans="1:26">
      <c r="A164" s="85" t="s">
        <v>125</v>
      </c>
      <c r="B164" s="210" t="s">
        <v>99</v>
      </c>
      <c r="C164" s="210"/>
      <c r="D164" s="210"/>
      <c r="E164" s="210"/>
      <c r="F164" s="210"/>
      <c r="G164" s="210"/>
      <c r="H164" s="210"/>
      <c r="I164" s="210"/>
      <c r="J164" s="210"/>
      <c r="K164" s="210"/>
      <c r="L164" s="210"/>
      <c r="M164" s="210"/>
      <c r="N164" s="210"/>
      <c r="O164" s="210"/>
      <c r="P164" s="210"/>
      <c r="Q164" s="210"/>
      <c r="R164" s="210"/>
      <c r="S164" s="210"/>
      <c r="T164" s="210"/>
      <c r="U164" s="63"/>
      <c r="V164" s="63"/>
      <c r="W164" s="63"/>
      <c r="X164" s="63"/>
      <c r="Y164" s="63"/>
      <c r="Z164" s="50"/>
    </row>
    <row r="165" spans="1:26">
      <c r="A165" s="78" t="s">
        <v>223</v>
      </c>
      <c r="B165" s="202" t="s">
        <v>224</v>
      </c>
      <c r="C165" s="202"/>
      <c r="D165" s="202"/>
      <c r="E165" s="202"/>
      <c r="F165" s="202"/>
      <c r="G165" s="202"/>
      <c r="H165" s="202"/>
      <c r="I165" s="202"/>
      <c r="J165" s="20">
        <v>6</v>
      </c>
      <c r="K165" s="20">
        <v>2</v>
      </c>
      <c r="L165" s="20">
        <v>2</v>
      </c>
      <c r="M165" s="20">
        <v>0</v>
      </c>
      <c r="N165" s="15">
        <f>K165+L165+M165</f>
        <v>4</v>
      </c>
      <c r="O165" s="15">
        <f>P165-N165</f>
        <v>7</v>
      </c>
      <c r="P165" s="15">
        <f>ROUND(PRODUCT(J165,25)/14,0)</f>
        <v>11</v>
      </c>
      <c r="Q165" s="20"/>
      <c r="R165" s="20" t="s">
        <v>28</v>
      </c>
      <c r="S165" s="21"/>
      <c r="T165" s="10" t="s">
        <v>38</v>
      </c>
      <c r="U165" s="63"/>
      <c r="V165" s="63"/>
      <c r="W165" s="63"/>
      <c r="X165" s="63"/>
      <c r="Y165" s="63"/>
      <c r="Z165" s="50"/>
    </row>
    <row r="166" spans="1:26">
      <c r="A166" s="78" t="s">
        <v>225</v>
      </c>
      <c r="B166" s="202" t="s">
        <v>226</v>
      </c>
      <c r="C166" s="202"/>
      <c r="D166" s="202"/>
      <c r="E166" s="202"/>
      <c r="F166" s="202"/>
      <c r="G166" s="202"/>
      <c r="H166" s="202"/>
      <c r="I166" s="202"/>
      <c r="J166" s="20">
        <v>6</v>
      </c>
      <c r="K166" s="20">
        <v>2</v>
      </c>
      <c r="L166" s="20">
        <v>2</v>
      </c>
      <c r="M166" s="20">
        <v>0</v>
      </c>
      <c r="N166" s="15">
        <f>K166+L166+M166</f>
        <v>4</v>
      </c>
      <c r="O166" s="15">
        <f>P166-N166</f>
        <v>7</v>
      </c>
      <c r="P166" s="15">
        <f>ROUND(PRODUCT(J166,25)/14,0)</f>
        <v>11</v>
      </c>
      <c r="Q166" s="20"/>
      <c r="R166" s="20" t="s">
        <v>28</v>
      </c>
      <c r="S166" s="21"/>
      <c r="T166" s="10" t="s">
        <v>38</v>
      </c>
      <c r="U166" s="63"/>
      <c r="V166" s="63"/>
      <c r="W166" s="63"/>
      <c r="X166" s="63"/>
      <c r="Y166" s="63"/>
      <c r="Z166" s="50"/>
    </row>
    <row r="167" spans="1:26" s="105" customFormat="1">
      <c r="A167" s="121" t="s">
        <v>126</v>
      </c>
      <c r="B167" s="210" t="s">
        <v>227</v>
      </c>
      <c r="C167" s="210"/>
      <c r="D167" s="210"/>
      <c r="E167" s="210"/>
      <c r="F167" s="210"/>
      <c r="G167" s="210"/>
      <c r="H167" s="210"/>
      <c r="I167" s="210"/>
      <c r="J167" s="210"/>
      <c r="K167" s="210"/>
      <c r="L167" s="210"/>
      <c r="M167" s="210"/>
      <c r="N167" s="210"/>
      <c r="O167" s="210"/>
      <c r="P167" s="210"/>
      <c r="Q167" s="210"/>
      <c r="R167" s="210"/>
      <c r="S167" s="210"/>
      <c r="T167" s="210"/>
      <c r="U167" s="63"/>
      <c r="V167" s="63"/>
      <c r="W167" s="63"/>
      <c r="X167" s="63"/>
      <c r="Y167" s="63"/>
      <c r="Z167" s="107"/>
    </row>
    <row r="168" spans="1:26">
      <c r="A168" s="78" t="s">
        <v>228</v>
      </c>
      <c r="B168" s="202" t="s">
        <v>229</v>
      </c>
      <c r="C168" s="202"/>
      <c r="D168" s="202"/>
      <c r="E168" s="202"/>
      <c r="F168" s="202"/>
      <c r="G168" s="202"/>
      <c r="H168" s="202"/>
      <c r="I168" s="202"/>
      <c r="J168" s="20">
        <v>4</v>
      </c>
      <c r="K168" s="20">
        <v>2</v>
      </c>
      <c r="L168" s="20">
        <v>1</v>
      </c>
      <c r="M168" s="20">
        <v>1</v>
      </c>
      <c r="N168" s="15">
        <f>K168+L168+M168</f>
        <v>4</v>
      </c>
      <c r="O168" s="15">
        <f>P168-N168</f>
        <v>3</v>
      </c>
      <c r="P168" s="15">
        <f>ROUND(PRODUCT(J168,25)/14,0)</f>
        <v>7</v>
      </c>
      <c r="Q168" s="20" t="s">
        <v>32</v>
      </c>
      <c r="R168" s="20"/>
      <c r="S168" s="21"/>
      <c r="T168" s="10" t="s">
        <v>37</v>
      </c>
      <c r="U168" s="63"/>
      <c r="V168" s="63"/>
      <c r="W168" s="63"/>
      <c r="X168" s="63"/>
      <c r="Y168" s="63"/>
      <c r="Z168" s="50"/>
    </row>
    <row r="169" spans="1:26" ht="15" customHeight="1">
      <c r="A169" s="78" t="s">
        <v>230</v>
      </c>
      <c r="B169" s="202" t="s">
        <v>231</v>
      </c>
      <c r="C169" s="202"/>
      <c r="D169" s="202"/>
      <c r="E169" s="202"/>
      <c r="F169" s="202"/>
      <c r="G169" s="202"/>
      <c r="H169" s="202"/>
      <c r="I169" s="202"/>
      <c r="J169" s="20">
        <v>4</v>
      </c>
      <c r="K169" s="20">
        <v>2</v>
      </c>
      <c r="L169" s="20">
        <v>1</v>
      </c>
      <c r="M169" s="20">
        <v>1</v>
      </c>
      <c r="N169" s="15">
        <f>K169+L169+M169</f>
        <v>4</v>
      </c>
      <c r="O169" s="15">
        <f>P169-N169</f>
        <v>3</v>
      </c>
      <c r="P169" s="15">
        <f>ROUND(PRODUCT(J169,25)/14,0)</f>
        <v>7</v>
      </c>
      <c r="Q169" s="20" t="s">
        <v>32</v>
      </c>
      <c r="R169" s="20"/>
      <c r="S169" s="21"/>
      <c r="T169" s="10" t="s">
        <v>37</v>
      </c>
      <c r="U169" s="63"/>
      <c r="V169" s="63"/>
      <c r="W169" s="63"/>
      <c r="X169" s="63"/>
      <c r="Y169" s="63"/>
      <c r="Z169" s="50"/>
    </row>
    <row r="170" spans="1:26">
      <c r="A170" s="85" t="s">
        <v>175</v>
      </c>
      <c r="B170" s="210" t="s">
        <v>235</v>
      </c>
      <c r="C170" s="210"/>
      <c r="D170" s="210"/>
      <c r="E170" s="210"/>
      <c r="F170" s="210"/>
      <c r="G170" s="210"/>
      <c r="H170" s="210"/>
      <c r="I170" s="210"/>
      <c r="J170" s="210"/>
      <c r="K170" s="210"/>
      <c r="L170" s="210"/>
      <c r="M170" s="210"/>
      <c r="N170" s="210"/>
      <c r="O170" s="210"/>
      <c r="P170" s="210"/>
      <c r="Q170" s="210"/>
      <c r="R170" s="210"/>
      <c r="S170" s="210"/>
      <c r="T170" s="210"/>
      <c r="U170" s="63"/>
      <c r="V170" s="63"/>
      <c r="W170" s="63"/>
      <c r="X170" s="63"/>
      <c r="Y170" s="63"/>
      <c r="Z170" s="50"/>
    </row>
    <row r="171" spans="1:26">
      <c r="A171" s="78" t="s">
        <v>232</v>
      </c>
      <c r="B171" s="202" t="s">
        <v>234</v>
      </c>
      <c r="C171" s="202"/>
      <c r="D171" s="202"/>
      <c r="E171" s="202"/>
      <c r="F171" s="202"/>
      <c r="G171" s="202"/>
      <c r="H171" s="202"/>
      <c r="I171" s="202"/>
      <c r="J171" s="20">
        <v>3</v>
      </c>
      <c r="K171" s="20">
        <v>2</v>
      </c>
      <c r="L171" s="20">
        <v>0</v>
      </c>
      <c r="M171" s="20">
        <v>0</v>
      </c>
      <c r="N171" s="15">
        <f>K171+L171+M171</f>
        <v>2</v>
      </c>
      <c r="O171" s="15">
        <f>P171-N171</f>
        <v>3</v>
      </c>
      <c r="P171" s="114">
        <f>ROUND(PRODUCT(J171,25)/14,0)</f>
        <v>5</v>
      </c>
      <c r="Q171" s="20"/>
      <c r="R171" s="20" t="s">
        <v>28</v>
      </c>
      <c r="S171" s="21"/>
      <c r="T171" s="10" t="s">
        <v>38</v>
      </c>
      <c r="U171" s="63"/>
      <c r="V171" s="63"/>
      <c r="W171" s="63"/>
      <c r="X171" s="63"/>
      <c r="Y171" s="63"/>
      <c r="Z171" s="50"/>
    </row>
    <row r="172" spans="1:26">
      <c r="A172" s="78" t="s">
        <v>233</v>
      </c>
      <c r="B172" s="202" t="s">
        <v>236</v>
      </c>
      <c r="C172" s="202"/>
      <c r="D172" s="202"/>
      <c r="E172" s="202"/>
      <c r="F172" s="202"/>
      <c r="G172" s="202"/>
      <c r="H172" s="202"/>
      <c r="I172" s="202"/>
      <c r="J172" s="20">
        <v>3</v>
      </c>
      <c r="K172" s="20">
        <v>2</v>
      </c>
      <c r="L172" s="20">
        <v>0</v>
      </c>
      <c r="M172" s="20">
        <v>0</v>
      </c>
      <c r="N172" s="15">
        <f>K172+L172+M172</f>
        <v>2</v>
      </c>
      <c r="O172" s="15">
        <f>P172-N172</f>
        <v>3</v>
      </c>
      <c r="P172" s="114">
        <f>ROUND(PRODUCT(J172,25)/14,0)</f>
        <v>5</v>
      </c>
      <c r="Q172" s="20"/>
      <c r="R172" s="20" t="s">
        <v>28</v>
      </c>
      <c r="S172" s="21"/>
      <c r="T172" s="10" t="s">
        <v>38</v>
      </c>
      <c r="U172" s="118"/>
      <c r="V172" s="119"/>
      <c r="W172" s="119"/>
      <c r="X172" s="63"/>
      <c r="Y172" s="63"/>
      <c r="Z172" s="50"/>
    </row>
    <row r="173" spans="1:26" s="105" customFormat="1">
      <c r="A173" s="121" t="s">
        <v>180</v>
      </c>
      <c r="B173" s="210" t="s">
        <v>237</v>
      </c>
      <c r="C173" s="210"/>
      <c r="D173" s="210"/>
      <c r="E173" s="210"/>
      <c r="F173" s="210"/>
      <c r="G173" s="210"/>
      <c r="H173" s="210"/>
      <c r="I173" s="210"/>
      <c r="J173" s="210"/>
      <c r="K173" s="210"/>
      <c r="L173" s="210"/>
      <c r="M173" s="210"/>
      <c r="N173" s="210"/>
      <c r="O173" s="210"/>
      <c r="P173" s="210"/>
      <c r="Q173" s="210"/>
      <c r="R173" s="210"/>
      <c r="S173" s="210"/>
      <c r="T173" s="210"/>
      <c r="U173" s="63"/>
      <c r="V173" s="63"/>
      <c r="W173" s="63"/>
      <c r="X173" s="63"/>
      <c r="Y173" s="63"/>
      <c r="Z173" s="107"/>
    </row>
    <row r="174" spans="1:26" s="105" customFormat="1">
      <c r="A174" s="106" t="s">
        <v>238</v>
      </c>
      <c r="B174" s="211" t="s">
        <v>239</v>
      </c>
      <c r="C174" s="211"/>
      <c r="D174" s="211"/>
      <c r="E174" s="211"/>
      <c r="F174" s="211"/>
      <c r="G174" s="211"/>
      <c r="H174" s="211"/>
      <c r="I174" s="211"/>
      <c r="J174" s="20">
        <v>6</v>
      </c>
      <c r="K174" s="20">
        <v>2</v>
      </c>
      <c r="L174" s="20">
        <v>2</v>
      </c>
      <c r="M174" s="20">
        <v>0</v>
      </c>
      <c r="N174" s="15">
        <v>4</v>
      </c>
      <c r="O174" s="15">
        <v>9</v>
      </c>
      <c r="P174" s="114">
        <f>ROUND(PRODUCT(J174,25)/12,0)</f>
        <v>13</v>
      </c>
      <c r="Q174" s="20"/>
      <c r="R174" s="20" t="s">
        <v>28</v>
      </c>
      <c r="S174" s="21"/>
      <c r="T174" s="10" t="s">
        <v>38</v>
      </c>
      <c r="U174" s="63"/>
      <c r="V174" s="63"/>
      <c r="W174" s="63"/>
      <c r="X174" s="63"/>
      <c r="Y174" s="63"/>
      <c r="Z174" s="107"/>
    </row>
    <row r="175" spans="1:26" s="105" customFormat="1">
      <c r="A175" s="106" t="s">
        <v>240</v>
      </c>
      <c r="B175" s="274" t="s">
        <v>241</v>
      </c>
      <c r="C175" s="275"/>
      <c r="D175" s="275"/>
      <c r="E175" s="275"/>
      <c r="F175" s="275"/>
      <c r="G175" s="275"/>
      <c r="H175" s="275"/>
      <c r="I175" s="276"/>
      <c r="J175" s="20">
        <v>6</v>
      </c>
      <c r="K175" s="20">
        <v>2</v>
      </c>
      <c r="L175" s="20">
        <v>2</v>
      </c>
      <c r="M175" s="20">
        <v>0</v>
      </c>
      <c r="N175" s="15">
        <v>4</v>
      </c>
      <c r="O175" s="15">
        <v>9</v>
      </c>
      <c r="P175" s="114">
        <f>ROUND(PRODUCT(J175,25)/12,0)</f>
        <v>13</v>
      </c>
      <c r="Q175" s="20"/>
      <c r="R175" s="20" t="s">
        <v>28</v>
      </c>
      <c r="S175" s="21"/>
      <c r="T175" s="10" t="s">
        <v>38</v>
      </c>
      <c r="U175" s="63"/>
      <c r="V175" s="63"/>
      <c r="W175" s="63"/>
      <c r="X175" s="63"/>
      <c r="Y175" s="63"/>
      <c r="Z175" s="107"/>
    </row>
    <row r="176" spans="1:26" s="105" customFormat="1">
      <c r="A176" s="121" t="s">
        <v>188</v>
      </c>
      <c r="B176" s="210" t="s">
        <v>266</v>
      </c>
      <c r="C176" s="210"/>
      <c r="D176" s="210"/>
      <c r="E176" s="210"/>
      <c r="F176" s="210"/>
      <c r="G176" s="210"/>
      <c r="H176" s="210"/>
      <c r="I176" s="210"/>
      <c r="J176" s="210"/>
      <c r="K176" s="210"/>
      <c r="L176" s="210"/>
      <c r="M176" s="210"/>
      <c r="N176" s="210"/>
      <c r="O176" s="210"/>
      <c r="P176" s="210"/>
      <c r="Q176" s="210"/>
      <c r="R176" s="210"/>
      <c r="S176" s="210"/>
      <c r="T176" s="210"/>
      <c r="U176" s="63"/>
      <c r="V176" s="63"/>
      <c r="W176" s="63"/>
      <c r="X176" s="63"/>
      <c r="Y176" s="63"/>
      <c r="Z176" s="107"/>
    </row>
    <row r="177" spans="1:26">
      <c r="A177" s="78" t="s">
        <v>242</v>
      </c>
      <c r="B177" s="211" t="s">
        <v>243</v>
      </c>
      <c r="C177" s="211"/>
      <c r="D177" s="211"/>
      <c r="E177" s="211"/>
      <c r="F177" s="211"/>
      <c r="G177" s="211"/>
      <c r="H177" s="211"/>
      <c r="I177" s="211"/>
      <c r="J177" s="20">
        <v>3</v>
      </c>
      <c r="K177" s="20">
        <v>2</v>
      </c>
      <c r="L177" s="20">
        <v>0</v>
      </c>
      <c r="M177" s="20">
        <v>0</v>
      </c>
      <c r="N177" s="15">
        <f>K177+L177+M177</f>
        <v>2</v>
      </c>
      <c r="O177" s="15">
        <f>P177-N177</f>
        <v>4</v>
      </c>
      <c r="P177" s="15">
        <f>ROUND(PRODUCT(J177,25)/12,0)</f>
        <v>6</v>
      </c>
      <c r="Q177" s="20"/>
      <c r="R177" s="20" t="s">
        <v>28</v>
      </c>
      <c r="S177" s="21"/>
      <c r="T177" s="10" t="s">
        <v>38</v>
      </c>
      <c r="U177" s="63"/>
      <c r="V177" s="63"/>
      <c r="W177" s="63"/>
      <c r="X177" s="63"/>
      <c r="Y177" s="63"/>
      <c r="Z177" s="50"/>
    </row>
    <row r="178" spans="1:26">
      <c r="A178" s="78" t="s">
        <v>244</v>
      </c>
      <c r="B178" s="274" t="s">
        <v>245</v>
      </c>
      <c r="C178" s="275"/>
      <c r="D178" s="275"/>
      <c r="E178" s="275"/>
      <c r="F178" s="275"/>
      <c r="G178" s="275"/>
      <c r="H178" s="275"/>
      <c r="I178" s="276"/>
      <c r="J178" s="20">
        <v>3</v>
      </c>
      <c r="K178" s="20">
        <v>2</v>
      </c>
      <c r="L178" s="20">
        <v>0</v>
      </c>
      <c r="M178" s="20">
        <v>0</v>
      </c>
      <c r="N178" s="15">
        <f>K178+L178+M178</f>
        <v>2</v>
      </c>
      <c r="O178" s="15">
        <f>P178-N178</f>
        <v>4</v>
      </c>
      <c r="P178" s="15">
        <f>ROUND(PRODUCT(J178,25)/12,0)</f>
        <v>6</v>
      </c>
      <c r="Q178" s="20"/>
      <c r="R178" s="20" t="s">
        <v>28</v>
      </c>
      <c r="S178" s="21"/>
      <c r="T178" s="10" t="s">
        <v>38</v>
      </c>
      <c r="U178" s="63"/>
      <c r="V178" s="63"/>
      <c r="W178" s="63"/>
      <c r="X178" s="63"/>
      <c r="Y178" s="63"/>
      <c r="Z178" s="50"/>
    </row>
    <row r="179" spans="1:26" ht="30" customHeight="1">
      <c r="A179" s="173" t="s">
        <v>102</v>
      </c>
      <c r="B179" s="173"/>
      <c r="C179" s="173"/>
      <c r="D179" s="173"/>
      <c r="E179" s="173"/>
      <c r="F179" s="173"/>
      <c r="G179" s="173"/>
      <c r="H179" s="173"/>
      <c r="I179" s="173"/>
      <c r="J179" s="124">
        <f t="shared" ref="J179:P179" si="6">SUM(J149,J152,J157,J160,J165,J168,J171,J174,J177)</f>
        <v>37</v>
      </c>
      <c r="K179" s="124">
        <f t="shared" si="6"/>
        <v>16</v>
      </c>
      <c r="L179" s="124">
        <f t="shared" si="6"/>
        <v>9</v>
      </c>
      <c r="M179" s="124">
        <f t="shared" si="6"/>
        <v>3</v>
      </c>
      <c r="N179" s="124">
        <f t="shared" si="6"/>
        <v>28</v>
      </c>
      <c r="O179" s="124">
        <f t="shared" si="6"/>
        <v>40</v>
      </c>
      <c r="P179" s="124">
        <f t="shared" si="6"/>
        <v>68</v>
      </c>
      <c r="Q179" s="124">
        <f>COUNTIF(Q149,"E")+COUNTIF(Q152,"E")+COUNTIF(Q157,"E")+COUNTIF(Q160,"E")+COUNTIF(Q165,"E")+COUNTIF(Q168,"E")+COUNTIF(Q171,"E")+COUNTIF(Q174,"E")+COUNTIF(Q177,"E")</f>
        <v>3</v>
      </c>
      <c r="R179" s="124">
        <f>COUNTIF(R149,"C")+COUNTIF(R152,"C")+COUNTIF(R157,"C")+COUNTIF(R160,"C")+COUNTIF(R165,"C")+COUNTIF(R168,"C")+COUNTIF(R171,"C")+COUNTIF(R174,"C")+COUNTIF(R177,"C")</f>
        <v>5</v>
      </c>
      <c r="S179" s="124">
        <f>COUNTIF(S149,"VP")+COUNTIF(S152,"VP")+COUNTIF(S157,"VP")+COUNTIF(S160,"VP")+COUNTIF(S165,"VP")+COUNTIF(S168,"VP")+COUNTIF(S171,"VP")+COUNTIF(S174,"VP")+COUNTIF(S177,"VP")</f>
        <v>1</v>
      </c>
      <c r="T179" s="125">
        <f>COUNTA(T149,T152,T157,T160,T165,T168,T171,T174,T177)</f>
        <v>9</v>
      </c>
      <c r="U179" s="63"/>
      <c r="V179" s="63"/>
      <c r="W179" s="63"/>
      <c r="X179" s="63"/>
      <c r="Y179" s="63"/>
      <c r="Z179" s="50"/>
    </row>
    <row r="180" spans="1:26" ht="15" customHeight="1">
      <c r="A180" s="173" t="s">
        <v>50</v>
      </c>
      <c r="B180" s="173"/>
      <c r="C180" s="173"/>
      <c r="D180" s="173"/>
      <c r="E180" s="173"/>
      <c r="F180" s="173"/>
      <c r="G180" s="173"/>
      <c r="H180" s="173"/>
      <c r="I180" s="173"/>
      <c r="J180" s="173"/>
      <c r="K180" s="124">
        <f t="shared" ref="K180:P180" si="7">SUM(K149,K152,K157,K160,K165,K168,K171)*14+SUM(K174,K177)*12</f>
        <v>216</v>
      </c>
      <c r="L180" s="124">
        <f t="shared" si="7"/>
        <v>122</v>
      </c>
      <c r="M180" s="124">
        <f t="shared" si="7"/>
        <v>42</v>
      </c>
      <c r="N180" s="124">
        <f t="shared" si="7"/>
        <v>380</v>
      </c>
      <c r="O180" s="124">
        <f t="shared" si="7"/>
        <v>534</v>
      </c>
      <c r="P180" s="124">
        <f t="shared" si="7"/>
        <v>914</v>
      </c>
      <c r="Q180" s="288"/>
      <c r="R180" s="288"/>
      <c r="S180" s="288"/>
      <c r="T180" s="288"/>
      <c r="Y180" s="50"/>
      <c r="Z180" s="50"/>
    </row>
    <row r="181" spans="1:26" ht="12" customHeight="1">
      <c r="A181" s="173"/>
      <c r="B181" s="173"/>
      <c r="C181" s="173"/>
      <c r="D181" s="173"/>
      <c r="E181" s="173"/>
      <c r="F181" s="173"/>
      <c r="G181" s="173"/>
      <c r="H181" s="173"/>
      <c r="I181" s="173"/>
      <c r="J181" s="173"/>
      <c r="K181" s="212">
        <f>SUM(K180:M180)</f>
        <v>380</v>
      </c>
      <c r="L181" s="212"/>
      <c r="M181" s="212"/>
      <c r="N181" s="212">
        <f>SUM(N180:O180)</f>
        <v>914</v>
      </c>
      <c r="O181" s="212"/>
      <c r="P181" s="212"/>
      <c r="Q181" s="288"/>
      <c r="R181" s="288"/>
      <c r="S181" s="288"/>
      <c r="T181" s="288"/>
    </row>
    <row r="182" spans="1:26" ht="20.25" customHeight="1">
      <c r="A182" s="200" t="s">
        <v>101</v>
      </c>
      <c r="B182" s="200"/>
      <c r="C182" s="200"/>
      <c r="D182" s="200"/>
      <c r="E182" s="200"/>
      <c r="F182" s="200"/>
      <c r="G182" s="200"/>
      <c r="H182" s="200"/>
      <c r="I182" s="200"/>
      <c r="J182" s="200"/>
      <c r="K182" s="214">
        <f>T179/SUM(T51,T68,T85,T103,T123,T140)</f>
        <v>0.20930232558139536</v>
      </c>
      <c r="L182" s="214"/>
      <c r="M182" s="214"/>
      <c r="N182" s="214"/>
      <c r="O182" s="214"/>
      <c r="P182" s="214"/>
      <c r="Q182" s="214"/>
      <c r="R182" s="214"/>
      <c r="S182" s="214"/>
      <c r="T182" s="214"/>
      <c r="U182" s="120"/>
      <c r="V182" s="120"/>
      <c r="W182" s="120"/>
    </row>
    <row r="183" spans="1:26" ht="19.5" customHeight="1">
      <c r="A183" s="203" t="s">
        <v>104</v>
      </c>
      <c r="B183" s="203"/>
      <c r="C183" s="203"/>
      <c r="D183" s="203"/>
      <c r="E183" s="203"/>
      <c r="F183" s="203"/>
      <c r="G183" s="203"/>
      <c r="H183" s="203"/>
      <c r="I183" s="203"/>
      <c r="J183" s="203"/>
      <c r="K183" s="214">
        <f>K181/(SUM(N51,N68,N85,N103,N123)*14+N140*12)</f>
        <v>0.19308943089430894</v>
      </c>
      <c r="L183" s="214"/>
      <c r="M183" s="214"/>
      <c r="N183" s="214"/>
      <c r="O183" s="214"/>
      <c r="P183" s="214"/>
      <c r="Q183" s="214"/>
      <c r="R183" s="214"/>
      <c r="S183" s="214"/>
      <c r="T183" s="214"/>
    </row>
    <row r="184" spans="1:26">
      <c r="B184" s="7"/>
      <c r="C184" s="7"/>
      <c r="D184" s="7"/>
      <c r="E184" s="7"/>
      <c r="F184" s="7"/>
      <c r="G184" s="7"/>
      <c r="M184" s="7"/>
      <c r="N184" s="7"/>
      <c r="O184" s="7"/>
      <c r="P184" s="7"/>
      <c r="Q184" s="7"/>
      <c r="R184" s="7"/>
      <c r="S184" s="7"/>
    </row>
    <row r="185" spans="1:26" ht="19.5" customHeight="1">
      <c r="A185" s="209" t="s">
        <v>51</v>
      </c>
      <c r="B185" s="209"/>
      <c r="C185" s="209"/>
      <c r="D185" s="209"/>
      <c r="E185" s="209"/>
      <c r="F185" s="209"/>
      <c r="G185" s="209"/>
      <c r="H185" s="209"/>
      <c r="I185" s="209"/>
      <c r="J185" s="209"/>
      <c r="K185" s="209"/>
      <c r="L185" s="209"/>
      <c r="M185" s="209"/>
      <c r="N185" s="209"/>
      <c r="O185" s="209"/>
      <c r="P185" s="209"/>
      <c r="Q185" s="209"/>
      <c r="R185" s="209"/>
      <c r="S185" s="209"/>
      <c r="T185" s="209"/>
    </row>
    <row r="186" spans="1:26" ht="28.5" customHeight="1">
      <c r="A186" s="209" t="s">
        <v>27</v>
      </c>
      <c r="B186" s="209" t="s">
        <v>26</v>
      </c>
      <c r="C186" s="209"/>
      <c r="D186" s="209"/>
      <c r="E186" s="209"/>
      <c r="F186" s="209"/>
      <c r="G186" s="209"/>
      <c r="H186" s="209"/>
      <c r="I186" s="209"/>
      <c r="J186" s="232" t="s">
        <v>40</v>
      </c>
      <c r="K186" s="232" t="s">
        <v>24</v>
      </c>
      <c r="L186" s="232"/>
      <c r="M186" s="232"/>
      <c r="N186" s="232" t="s">
        <v>41</v>
      </c>
      <c r="O186" s="233"/>
      <c r="P186" s="233"/>
      <c r="Q186" s="232" t="s">
        <v>23</v>
      </c>
      <c r="R186" s="232"/>
      <c r="S186" s="232"/>
      <c r="T186" s="232" t="s">
        <v>22</v>
      </c>
    </row>
    <row r="187" spans="1:26" ht="16.5" customHeight="1">
      <c r="A187" s="209"/>
      <c r="B187" s="209"/>
      <c r="C187" s="209"/>
      <c r="D187" s="209"/>
      <c r="E187" s="209"/>
      <c r="F187" s="209"/>
      <c r="G187" s="209"/>
      <c r="H187" s="209"/>
      <c r="I187" s="209"/>
      <c r="J187" s="232"/>
      <c r="K187" s="77" t="s">
        <v>28</v>
      </c>
      <c r="L187" s="77" t="s">
        <v>29</v>
      </c>
      <c r="M187" s="77" t="s">
        <v>30</v>
      </c>
      <c r="N187" s="77" t="s">
        <v>34</v>
      </c>
      <c r="O187" s="77" t="s">
        <v>7</v>
      </c>
      <c r="P187" s="77" t="s">
        <v>31</v>
      </c>
      <c r="Q187" s="77" t="s">
        <v>32</v>
      </c>
      <c r="R187" s="77" t="s">
        <v>28</v>
      </c>
      <c r="S187" s="77" t="s">
        <v>33</v>
      </c>
      <c r="T187" s="232"/>
    </row>
    <row r="188" spans="1:26">
      <c r="A188" s="234" t="s">
        <v>52</v>
      </c>
      <c r="B188" s="234"/>
      <c r="C188" s="234"/>
      <c r="D188" s="234"/>
      <c r="E188" s="234"/>
      <c r="F188" s="234"/>
      <c r="G188" s="234"/>
      <c r="H188" s="234"/>
      <c r="I188" s="234"/>
      <c r="J188" s="234"/>
      <c r="K188" s="234"/>
      <c r="L188" s="234"/>
      <c r="M188" s="234"/>
      <c r="N188" s="234"/>
      <c r="O188" s="234"/>
      <c r="P188" s="234"/>
      <c r="Q188" s="234"/>
      <c r="R188" s="234"/>
      <c r="S188" s="234"/>
      <c r="T188" s="234"/>
      <c r="U188" s="50"/>
    </row>
    <row r="189" spans="1:26">
      <c r="A189" s="78" t="s">
        <v>246</v>
      </c>
      <c r="B189" s="202" t="s">
        <v>247</v>
      </c>
      <c r="C189" s="202"/>
      <c r="D189" s="202"/>
      <c r="E189" s="202"/>
      <c r="F189" s="202"/>
      <c r="G189" s="202"/>
      <c r="H189" s="202"/>
      <c r="I189" s="202"/>
      <c r="J189" s="20">
        <v>3</v>
      </c>
      <c r="K189" s="20">
        <v>0</v>
      </c>
      <c r="L189" s="20">
        <v>0</v>
      </c>
      <c r="M189" s="20">
        <v>2</v>
      </c>
      <c r="N189" s="15">
        <f>K189+L189+M189</f>
        <v>2</v>
      </c>
      <c r="O189" s="15">
        <f>P189-N189</f>
        <v>3</v>
      </c>
      <c r="P189" s="15">
        <f>ROUND(PRODUCT(J189,25)/14,0)</f>
        <v>5</v>
      </c>
      <c r="Q189" s="20"/>
      <c r="R189" s="20"/>
      <c r="S189" s="21" t="s">
        <v>33</v>
      </c>
      <c r="T189" s="10" t="s">
        <v>39</v>
      </c>
      <c r="U189" s="50"/>
    </row>
    <row r="190" spans="1:26">
      <c r="A190" s="210" t="s">
        <v>53</v>
      </c>
      <c r="B190" s="210"/>
      <c r="C190" s="210"/>
      <c r="D190" s="210"/>
      <c r="E190" s="210"/>
      <c r="F190" s="210"/>
      <c r="G190" s="210"/>
      <c r="H190" s="210"/>
      <c r="I190" s="210"/>
      <c r="J190" s="210"/>
      <c r="K190" s="210"/>
      <c r="L190" s="210"/>
      <c r="M190" s="210"/>
      <c r="N190" s="210"/>
      <c r="O190" s="210"/>
      <c r="P190" s="210"/>
      <c r="Q190" s="210"/>
      <c r="R190" s="210"/>
      <c r="S190" s="210"/>
      <c r="T190" s="210"/>
      <c r="U190" s="61"/>
      <c r="V190" s="66"/>
      <c r="W190" s="66"/>
      <c r="X190" s="66"/>
      <c r="Y190" s="66"/>
      <c r="Z190" s="66"/>
    </row>
    <row r="191" spans="1:26" ht="12.75" customHeight="1">
      <c r="A191" s="78" t="s">
        <v>248</v>
      </c>
      <c r="B191" s="202" t="s">
        <v>247</v>
      </c>
      <c r="C191" s="202"/>
      <c r="D191" s="202"/>
      <c r="E191" s="202"/>
      <c r="F191" s="202"/>
      <c r="G191" s="202"/>
      <c r="H191" s="202"/>
      <c r="I191" s="202"/>
      <c r="J191" s="20">
        <v>3</v>
      </c>
      <c r="K191" s="20">
        <v>0</v>
      </c>
      <c r="L191" s="20">
        <v>0</v>
      </c>
      <c r="M191" s="20">
        <v>2</v>
      </c>
      <c r="N191" s="15">
        <f>K191+L191+M191</f>
        <v>2</v>
      </c>
      <c r="O191" s="15">
        <f>P191-N191</f>
        <v>3</v>
      </c>
      <c r="P191" s="15">
        <f>ROUND(PRODUCT(J191,25)/14,0)</f>
        <v>5</v>
      </c>
      <c r="Q191" s="20"/>
      <c r="R191" s="20"/>
      <c r="S191" s="21" t="s">
        <v>33</v>
      </c>
      <c r="T191" s="10" t="s">
        <v>39</v>
      </c>
      <c r="U191" s="61"/>
      <c r="V191" s="66"/>
      <c r="W191" s="66"/>
      <c r="X191" s="66"/>
      <c r="Y191" s="66"/>
      <c r="Z191" s="66"/>
    </row>
    <row r="192" spans="1:26">
      <c r="A192" s="210" t="s">
        <v>54</v>
      </c>
      <c r="B192" s="210"/>
      <c r="C192" s="210"/>
      <c r="D192" s="210"/>
      <c r="E192" s="210"/>
      <c r="F192" s="210"/>
      <c r="G192" s="210"/>
      <c r="H192" s="210"/>
      <c r="I192" s="210"/>
      <c r="J192" s="210"/>
      <c r="K192" s="210"/>
      <c r="L192" s="210"/>
      <c r="M192" s="210"/>
      <c r="N192" s="210"/>
      <c r="O192" s="210"/>
      <c r="P192" s="210"/>
      <c r="Q192" s="210"/>
      <c r="R192" s="210"/>
      <c r="S192" s="210"/>
      <c r="T192" s="210"/>
      <c r="U192" s="61"/>
      <c r="V192" s="66"/>
      <c r="W192" s="66"/>
      <c r="X192" s="66"/>
      <c r="Y192" s="66"/>
      <c r="Z192" s="66"/>
    </row>
    <row r="193" spans="1:26" ht="12.75" customHeight="1">
      <c r="A193" s="78" t="s">
        <v>249</v>
      </c>
      <c r="B193" s="202" t="s">
        <v>247</v>
      </c>
      <c r="C193" s="202"/>
      <c r="D193" s="202"/>
      <c r="E193" s="202"/>
      <c r="F193" s="202"/>
      <c r="G193" s="202"/>
      <c r="H193" s="202"/>
      <c r="I193" s="202"/>
      <c r="J193" s="20">
        <v>3</v>
      </c>
      <c r="K193" s="20">
        <v>0</v>
      </c>
      <c r="L193" s="20">
        <v>0</v>
      </c>
      <c r="M193" s="20">
        <v>2</v>
      </c>
      <c r="N193" s="15">
        <f>K193+L193+M193</f>
        <v>2</v>
      </c>
      <c r="O193" s="15">
        <f>P193-N193</f>
        <v>3</v>
      </c>
      <c r="P193" s="15">
        <f>ROUND(PRODUCT(J193,25)/14,0)</f>
        <v>5</v>
      </c>
      <c r="Q193" s="20"/>
      <c r="R193" s="20"/>
      <c r="S193" s="21" t="s">
        <v>33</v>
      </c>
      <c r="T193" s="10" t="s">
        <v>39</v>
      </c>
      <c r="U193" s="61"/>
      <c r="V193" s="66"/>
      <c r="W193" s="66"/>
      <c r="X193" s="66"/>
      <c r="Y193" s="66"/>
      <c r="Z193" s="66"/>
    </row>
    <row r="194" spans="1:26">
      <c r="A194" s="210" t="s">
        <v>55</v>
      </c>
      <c r="B194" s="213"/>
      <c r="C194" s="213"/>
      <c r="D194" s="213"/>
      <c r="E194" s="213"/>
      <c r="F194" s="213"/>
      <c r="G194" s="213"/>
      <c r="H194" s="213"/>
      <c r="I194" s="213"/>
      <c r="J194" s="213"/>
      <c r="K194" s="213"/>
      <c r="L194" s="213"/>
      <c r="M194" s="213"/>
      <c r="N194" s="213"/>
      <c r="O194" s="213"/>
      <c r="P194" s="213"/>
      <c r="Q194" s="213"/>
      <c r="R194" s="213"/>
      <c r="S194" s="213"/>
      <c r="T194" s="213"/>
      <c r="U194" s="50"/>
    </row>
    <row r="195" spans="1:26" ht="12.75" customHeight="1">
      <c r="A195" s="78" t="s">
        <v>250</v>
      </c>
      <c r="B195" s="202" t="s">
        <v>247</v>
      </c>
      <c r="C195" s="202"/>
      <c r="D195" s="202"/>
      <c r="E195" s="202"/>
      <c r="F195" s="202"/>
      <c r="G195" s="202"/>
      <c r="H195" s="202"/>
      <c r="I195" s="202"/>
      <c r="J195" s="20">
        <v>3</v>
      </c>
      <c r="K195" s="20">
        <v>0</v>
      </c>
      <c r="L195" s="20">
        <v>0</v>
      </c>
      <c r="M195" s="20">
        <v>2</v>
      </c>
      <c r="N195" s="15">
        <f>K195+L195+M195</f>
        <v>2</v>
      </c>
      <c r="O195" s="15">
        <f>P195-N195</f>
        <v>3</v>
      </c>
      <c r="P195" s="15">
        <f>ROUND(PRODUCT(J195,25)/14,0)</f>
        <v>5</v>
      </c>
      <c r="Q195" s="20"/>
      <c r="R195" s="20"/>
      <c r="S195" s="21" t="s">
        <v>33</v>
      </c>
      <c r="T195" s="10" t="s">
        <v>39</v>
      </c>
      <c r="U195" s="50"/>
    </row>
    <row r="196" spans="1:26" hidden="1">
      <c r="A196" s="132" t="s">
        <v>56</v>
      </c>
      <c r="B196" s="133"/>
      <c r="C196" s="133"/>
      <c r="D196" s="133"/>
      <c r="E196" s="133"/>
      <c r="F196" s="133"/>
      <c r="G196" s="133"/>
      <c r="H196" s="133"/>
      <c r="I196" s="133"/>
      <c r="J196" s="133"/>
      <c r="K196" s="133"/>
      <c r="L196" s="133"/>
      <c r="M196" s="133"/>
      <c r="N196" s="133"/>
      <c r="O196" s="133"/>
      <c r="P196" s="133"/>
      <c r="Q196" s="133"/>
      <c r="R196" s="133"/>
      <c r="S196" s="133"/>
      <c r="T196" s="134"/>
      <c r="U196" s="50"/>
    </row>
    <row r="197" spans="1:26" hidden="1">
      <c r="A197" s="78"/>
      <c r="B197" s="274"/>
      <c r="C197" s="275"/>
      <c r="D197" s="275"/>
      <c r="E197" s="275"/>
      <c r="F197" s="275"/>
      <c r="G197" s="275"/>
      <c r="H197" s="275"/>
      <c r="I197" s="276"/>
      <c r="J197" s="20">
        <v>0</v>
      </c>
      <c r="K197" s="20">
        <v>0</v>
      </c>
      <c r="L197" s="20">
        <v>0</v>
      </c>
      <c r="M197" s="20">
        <v>0</v>
      </c>
      <c r="N197" s="15">
        <f>K197+L197+M197</f>
        <v>0</v>
      </c>
      <c r="O197" s="15">
        <f>P197-N197</f>
        <v>0</v>
      </c>
      <c r="P197" s="15">
        <f>ROUND(PRODUCT(J197,25)/14,0)</f>
        <v>0</v>
      </c>
      <c r="Q197" s="20"/>
      <c r="R197" s="20"/>
      <c r="S197" s="21"/>
      <c r="T197" s="10"/>
      <c r="U197" s="50"/>
    </row>
    <row r="198" spans="1:26" hidden="1">
      <c r="A198" s="132" t="s">
        <v>57</v>
      </c>
      <c r="B198" s="133"/>
      <c r="C198" s="133"/>
      <c r="D198" s="133"/>
      <c r="E198" s="133"/>
      <c r="F198" s="133"/>
      <c r="G198" s="133"/>
      <c r="H198" s="133"/>
      <c r="I198" s="133"/>
      <c r="J198" s="133"/>
      <c r="K198" s="133"/>
      <c r="L198" s="133"/>
      <c r="M198" s="133"/>
      <c r="N198" s="133"/>
      <c r="O198" s="133"/>
      <c r="P198" s="133"/>
      <c r="Q198" s="133"/>
      <c r="R198" s="133"/>
      <c r="S198" s="133"/>
      <c r="T198" s="134"/>
      <c r="U198" s="50"/>
    </row>
    <row r="199" spans="1:26" hidden="1">
      <c r="A199" s="78"/>
      <c r="B199" s="274"/>
      <c r="C199" s="275"/>
      <c r="D199" s="275"/>
      <c r="E199" s="275"/>
      <c r="F199" s="275"/>
      <c r="G199" s="275"/>
      <c r="H199" s="275"/>
      <c r="I199" s="276"/>
      <c r="J199" s="20">
        <v>0</v>
      </c>
      <c r="K199" s="20">
        <v>0</v>
      </c>
      <c r="L199" s="20">
        <v>0</v>
      </c>
      <c r="M199" s="20">
        <v>0</v>
      </c>
      <c r="N199" s="15">
        <f>K199+L199+M199</f>
        <v>0</v>
      </c>
      <c r="O199" s="15">
        <f>P199-N199</f>
        <v>0</v>
      </c>
      <c r="P199" s="15">
        <f>ROUND(PRODUCT(J199,25)/12,0)</f>
        <v>0</v>
      </c>
      <c r="Q199" s="20"/>
      <c r="R199" s="20"/>
      <c r="S199" s="21"/>
      <c r="T199" s="10"/>
      <c r="U199" s="84"/>
      <c r="V199" s="67"/>
      <c r="W199" s="67"/>
      <c r="X199" s="67"/>
      <c r="Y199" s="67"/>
      <c r="Z199" s="67"/>
    </row>
    <row r="200" spans="1:26" ht="26.25" customHeight="1">
      <c r="A200" s="173" t="s">
        <v>103</v>
      </c>
      <c r="B200" s="173"/>
      <c r="C200" s="173"/>
      <c r="D200" s="173"/>
      <c r="E200" s="173"/>
      <c r="F200" s="173"/>
      <c r="G200" s="173"/>
      <c r="H200" s="173"/>
      <c r="I200" s="173"/>
      <c r="J200" s="17">
        <f t="shared" ref="J200:P200" si="8">SUM(J189:J189,J191:J191,J193:J193,J195:J195,J197:J197,J199:J199)</f>
        <v>12</v>
      </c>
      <c r="K200" s="17">
        <f t="shared" si="8"/>
        <v>0</v>
      </c>
      <c r="L200" s="17">
        <f t="shared" si="8"/>
        <v>0</v>
      </c>
      <c r="M200" s="17">
        <f t="shared" si="8"/>
        <v>8</v>
      </c>
      <c r="N200" s="17">
        <f t="shared" si="8"/>
        <v>8</v>
      </c>
      <c r="O200" s="17">
        <f t="shared" si="8"/>
        <v>12</v>
      </c>
      <c r="P200" s="17">
        <f t="shared" si="8"/>
        <v>20</v>
      </c>
      <c r="Q200" s="17">
        <f>COUNTIF(Q189:Q189,"E")+COUNTIF(Q191:Q191,"E")+COUNTIF(Q193:Q193,"E")+COUNTIF(Q195:Q195,"E")+COUNTIF(Q197:Q197,"E")+COUNTIF(Q199:Q199,"E")</f>
        <v>0</v>
      </c>
      <c r="R200" s="17">
        <f>COUNTIF(R189:R189,"C")+COUNTIF(R191:R191,"C")+COUNTIF(R193:R193,"C")+COUNTIF(R195:R195,"C")+COUNTIF(R197:R197,"C")+COUNTIF(R199:R199,"C")</f>
        <v>0</v>
      </c>
      <c r="S200" s="17">
        <f>COUNTIF(S189:S189,"VP")+COUNTIF(S191:S191,"VP")+COUNTIF(S193:S193,"VP")+COUNTIF(S195:S195,"VP")+COUNTIF(S197:S197,"VP")+COUNTIF(S199:S199,"VP")</f>
        <v>4</v>
      </c>
      <c r="T200" s="81">
        <f>COUNTA(T189:T189,T191:T191,T193:T193,T195:T195,T197:T197,T199:T199)</f>
        <v>4</v>
      </c>
      <c r="U200" s="120"/>
      <c r="V200" s="120"/>
      <c r="W200" s="120"/>
      <c r="X200" s="120"/>
      <c r="Y200" s="120"/>
    </row>
    <row r="201" spans="1:26">
      <c r="A201" s="173" t="s">
        <v>50</v>
      </c>
      <c r="B201" s="173"/>
      <c r="C201" s="173"/>
      <c r="D201" s="173"/>
      <c r="E201" s="173"/>
      <c r="F201" s="173"/>
      <c r="G201" s="173"/>
      <c r="H201" s="173"/>
      <c r="I201" s="173"/>
      <c r="J201" s="173"/>
      <c r="K201" s="17">
        <f t="shared" ref="K201:P201" si="9">SUM(K189:K189,K191:K191,K193:K193,K195:K195,K197:K197)*14+SUM(K199:K199)*12</f>
        <v>0</v>
      </c>
      <c r="L201" s="17">
        <f t="shared" si="9"/>
        <v>0</v>
      </c>
      <c r="M201" s="17">
        <f t="shared" si="9"/>
        <v>112</v>
      </c>
      <c r="N201" s="17">
        <f t="shared" si="9"/>
        <v>112</v>
      </c>
      <c r="O201" s="17">
        <f t="shared" si="9"/>
        <v>168</v>
      </c>
      <c r="P201" s="17">
        <f t="shared" si="9"/>
        <v>280</v>
      </c>
      <c r="Q201" s="204"/>
      <c r="R201" s="204"/>
      <c r="S201" s="204"/>
      <c r="T201" s="204"/>
    </row>
    <row r="202" spans="1:26">
      <c r="A202" s="173"/>
      <c r="B202" s="173"/>
      <c r="C202" s="173"/>
      <c r="D202" s="173"/>
      <c r="E202" s="173"/>
      <c r="F202" s="173"/>
      <c r="G202" s="173"/>
      <c r="H202" s="173"/>
      <c r="I202" s="173"/>
      <c r="J202" s="173"/>
      <c r="K202" s="205">
        <f>SUM(K201:M201)</f>
        <v>112</v>
      </c>
      <c r="L202" s="205"/>
      <c r="M202" s="205"/>
      <c r="N202" s="205">
        <f>SUM(N201:O201)</f>
        <v>280</v>
      </c>
      <c r="O202" s="205"/>
      <c r="P202" s="205"/>
      <c r="Q202" s="204"/>
      <c r="R202" s="204"/>
      <c r="S202" s="204"/>
      <c r="T202" s="204"/>
    </row>
    <row r="203" spans="1:26" ht="18" customHeight="1">
      <c r="A203" s="197" t="s">
        <v>101</v>
      </c>
      <c r="B203" s="198"/>
      <c r="C203" s="198"/>
      <c r="D203" s="198"/>
      <c r="E203" s="198"/>
      <c r="F203" s="198"/>
      <c r="G203" s="198"/>
      <c r="H203" s="198"/>
      <c r="I203" s="198"/>
      <c r="J203" s="199"/>
      <c r="K203" s="185">
        <f>T200/SUM(T51,T68,T85,T103,T123,T140)</f>
        <v>9.3023255813953487E-2</v>
      </c>
      <c r="L203" s="186"/>
      <c r="M203" s="186"/>
      <c r="N203" s="186"/>
      <c r="O203" s="186"/>
      <c r="P203" s="186"/>
      <c r="Q203" s="186"/>
      <c r="R203" s="186"/>
      <c r="S203" s="186"/>
      <c r="T203" s="187"/>
    </row>
    <row r="204" spans="1:26" ht="18" customHeight="1">
      <c r="A204" s="138" t="s">
        <v>104</v>
      </c>
      <c r="B204" s="139"/>
      <c r="C204" s="139"/>
      <c r="D204" s="139"/>
      <c r="E204" s="139"/>
      <c r="F204" s="139"/>
      <c r="G204" s="139"/>
      <c r="H204" s="139"/>
      <c r="I204" s="139"/>
      <c r="J204" s="140"/>
      <c r="K204" s="185">
        <f>K202/(SUM(N51,N68,N85,N103,N123)*14+N140*12)</f>
        <v>5.6910569105691054E-2</v>
      </c>
      <c r="L204" s="186"/>
      <c r="M204" s="186"/>
      <c r="N204" s="186"/>
      <c r="O204" s="186"/>
      <c r="P204" s="186"/>
      <c r="Q204" s="186"/>
      <c r="R204" s="186"/>
      <c r="S204" s="186"/>
      <c r="T204" s="187"/>
    </row>
    <row r="205" spans="1:26" s="127" customFormat="1">
      <c r="A205" s="70"/>
      <c r="B205" s="70"/>
      <c r="C205" s="70"/>
      <c r="D205" s="70"/>
      <c r="E205" s="70"/>
      <c r="F205" s="70"/>
      <c r="G205" s="70"/>
      <c r="H205" s="70"/>
      <c r="I205" s="70"/>
      <c r="J205" s="70"/>
      <c r="K205" s="71"/>
      <c r="L205" s="71"/>
      <c r="M205" s="71"/>
      <c r="N205" s="71"/>
      <c r="O205" s="71"/>
      <c r="P205" s="71"/>
      <c r="Q205" s="71"/>
      <c r="R205" s="71"/>
      <c r="S205" s="71"/>
      <c r="T205" s="71"/>
    </row>
    <row r="206" spans="1:26" s="127" customFormat="1">
      <c r="A206" s="70"/>
      <c r="B206" s="70"/>
      <c r="C206" s="70"/>
      <c r="D206" s="70"/>
      <c r="E206" s="70"/>
      <c r="F206" s="70"/>
      <c r="G206" s="70"/>
      <c r="H206" s="70"/>
      <c r="I206" s="70"/>
      <c r="J206" s="70"/>
      <c r="K206" s="71"/>
      <c r="L206" s="71"/>
      <c r="M206" s="71"/>
      <c r="N206" s="71"/>
      <c r="O206" s="71"/>
      <c r="P206" s="71"/>
      <c r="Q206" s="71"/>
      <c r="R206" s="71"/>
      <c r="S206" s="71"/>
      <c r="T206" s="71"/>
    </row>
    <row r="207" spans="1:26" s="127" customFormat="1">
      <c r="A207" s="70"/>
      <c r="B207" s="70"/>
      <c r="C207" s="70"/>
      <c r="D207" s="70"/>
      <c r="E207" s="70"/>
      <c r="F207" s="70"/>
      <c r="G207" s="70"/>
      <c r="H207" s="70"/>
      <c r="I207" s="70"/>
      <c r="J207" s="70"/>
      <c r="K207" s="71"/>
      <c r="L207" s="71"/>
      <c r="M207" s="71"/>
      <c r="N207" s="71"/>
      <c r="O207" s="71"/>
      <c r="P207" s="71"/>
      <c r="Q207" s="71"/>
      <c r="R207" s="71"/>
      <c r="S207" s="71"/>
      <c r="T207" s="71"/>
    </row>
    <row r="208" spans="1:26" s="127" customFormat="1">
      <c r="A208" s="70"/>
      <c r="B208" s="70"/>
      <c r="C208" s="70"/>
      <c r="D208" s="70"/>
      <c r="E208" s="70"/>
      <c r="F208" s="70"/>
      <c r="G208" s="70"/>
      <c r="H208" s="70"/>
      <c r="I208" s="70"/>
      <c r="J208" s="70"/>
      <c r="K208" s="71"/>
      <c r="L208" s="71"/>
      <c r="M208" s="71"/>
      <c r="N208" s="71"/>
      <c r="O208" s="71"/>
      <c r="P208" s="71"/>
      <c r="Q208" s="71"/>
      <c r="R208" s="71"/>
      <c r="S208" s="71"/>
      <c r="T208" s="71"/>
    </row>
    <row r="209" spans="1:26" s="127" customFormat="1">
      <c r="A209" s="70"/>
      <c r="B209" s="70"/>
      <c r="C209" s="70"/>
      <c r="D209" s="70"/>
      <c r="E209" s="70"/>
      <c r="F209" s="70"/>
      <c r="G209" s="70"/>
      <c r="H209" s="70"/>
      <c r="I209" s="70"/>
      <c r="J209" s="70"/>
      <c r="K209" s="71"/>
      <c r="L209" s="71"/>
      <c r="M209" s="71"/>
      <c r="N209" s="71"/>
      <c r="O209" s="71"/>
      <c r="P209" s="71"/>
      <c r="Q209" s="71"/>
      <c r="R209" s="71"/>
      <c r="S209" s="71"/>
      <c r="T209" s="71"/>
    </row>
    <row r="210" spans="1:26" s="127" customFormat="1">
      <c r="A210" s="70"/>
      <c r="B210" s="70"/>
      <c r="C210" s="70"/>
      <c r="D210" s="70"/>
      <c r="E210" s="70"/>
      <c r="F210" s="70"/>
      <c r="G210" s="70"/>
      <c r="H210" s="70"/>
      <c r="I210" s="70"/>
      <c r="J210" s="70"/>
      <c r="K210" s="71"/>
      <c r="L210" s="71"/>
      <c r="M210" s="71"/>
      <c r="N210" s="71"/>
      <c r="O210" s="71"/>
      <c r="P210" s="71"/>
      <c r="Q210" s="71"/>
      <c r="R210" s="71"/>
      <c r="S210" s="71"/>
      <c r="T210" s="71"/>
    </row>
    <row r="211" spans="1:26" s="127" customFormat="1">
      <c r="A211" s="70"/>
      <c r="B211" s="70"/>
      <c r="C211" s="70"/>
      <c r="D211" s="70"/>
      <c r="E211" s="70"/>
      <c r="F211" s="70"/>
      <c r="G211" s="70"/>
      <c r="H211" s="70"/>
      <c r="I211" s="70"/>
      <c r="J211" s="70"/>
      <c r="K211" s="71"/>
      <c r="L211" s="71"/>
      <c r="M211" s="71"/>
      <c r="N211" s="71"/>
      <c r="O211" s="71"/>
      <c r="P211" s="71"/>
      <c r="Q211" s="71"/>
      <c r="R211" s="71"/>
      <c r="S211" s="71"/>
      <c r="T211" s="71"/>
    </row>
    <row r="212" spans="1:26" s="127" customFormat="1">
      <c r="A212" s="70"/>
      <c r="B212" s="70"/>
      <c r="C212" s="70"/>
      <c r="D212" s="70"/>
      <c r="E212" s="70"/>
      <c r="F212" s="70"/>
      <c r="G212" s="70"/>
      <c r="H212" s="70"/>
      <c r="I212" s="70"/>
      <c r="J212" s="70"/>
      <c r="K212" s="71"/>
      <c r="L212" s="71"/>
      <c r="M212" s="71"/>
      <c r="N212" s="71"/>
      <c r="O212" s="71"/>
      <c r="P212" s="71"/>
      <c r="Q212" s="71"/>
      <c r="R212" s="71"/>
      <c r="S212" s="71"/>
      <c r="T212" s="71"/>
    </row>
    <row r="213" spans="1:26" s="127" customFormat="1">
      <c r="A213" s="70"/>
      <c r="B213" s="70"/>
      <c r="C213" s="70"/>
      <c r="D213" s="70"/>
      <c r="E213" s="70"/>
      <c r="F213" s="70"/>
      <c r="G213" s="70"/>
      <c r="H213" s="70"/>
      <c r="I213" s="70"/>
      <c r="J213" s="70"/>
      <c r="K213" s="71"/>
      <c r="L213" s="71"/>
      <c r="M213" s="71"/>
      <c r="N213" s="71"/>
      <c r="O213" s="71"/>
      <c r="P213" s="71"/>
      <c r="Q213" s="71"/>
      <c r="R213" s="71"/>
      <c r="S213" s="71"/>
      <c r="T213" s="71"/>
    </row>
    <row r="214" spans="1:26" s="127" customFormat="1">
      <c r="A214" s="70"/>
      <c r="B214" s="70"/>
      <c r="C214" s="70"/>
      <c r="D214" s="70"/>
      <c r="E214" s="70"/>
      <c r="F214" s="70"/>
      <c r="G214" s="70"/>
      <c r="H214" s="70"/>
      <c r="I214" s="70"/>
      <c r="J214" s="70"/>
      <c r="K214" s="71"/>
      <c r="L214" s="71"/>
      <c r="M214" s="71"/>
      <c r="N214" s="71"/>
      <c r="O214" s="71"/>
      <c r="P214" s="71"/>
      <c r="Q214" s="71"/>
      <c r="R214" s="71"/>
      <c r="S214" s="71"/>
      <c r="T214" s="71"/>
    </row>
    <row r="215" spans="1:26" s="127" customFormat="1">
      <c r="A215" s="70"/>
      <c r="B215" s="70"/>
      <c r="C215" s="70"/>
      <c r="D215" s="70"/>
      <c r="E215" s="70"/>
      <c r="F215" s="70"/>
      <c r="G215" s="70"/>
      <c r="H215" s="70"/>
      <c r="I215" s="70"/>
      <c r="J215" s="70"/>
      <c r="K215" s="71"/>
      <c r="L215" s="71"/>
      <c r="M215" s="71"/>
      <c r="N215" s="71"/>
      <c r="O215" s="71"/>
      <c r="P215" s="71"/>
      <c r="Q215" s="71"/>
      <c r="R215" s="71"/>
      <c r="S215" s="71"/>
      <c r="T215" s="71"/>
    </row>
    <row r="216" spans="1:26" s="45" customFormat="1">
      <c r="A216" s="11"/>
      <c r="B216" s="11"/>
      <c r="C216" s="11"/>
      <c r="D216" s="11"/>
      <c r="E216" s="11"/>
      <c r="F216" s="11"/>
      <c r="G216" s="11"/>
      <c r="H216" s="11"/>
      <c r="I216" s="11"/>
      <c r="J216" s="11"/>
      <c r="K216" s="12"/>
      <c r="L216" s="12"/>
      <c r="M216" s="12"/>
      <c r="N216" s="13"/>
      <c r="O216" s="13"/>
      <c r="P216" s="13"/>
      <c r="Q216" s="13"/>
      <c r="R216" s="13"/>
      <c r="S216" s="13"/>
      <c r="T216" s="13"/>
    </row>
    <row r="217" spans="1:26" ht="21" customHeight="1">
      <c r="A217" s="207" t="s">
        <v>58</v>
      </c>
      <c r="B217" s="208"/>
      <c r="C217" s="208"/>
      <c r="D217" s="208"/>
      <c r="E217" s="208"/>
      <c r="F217" s="208"/>
      <c r="G217" s="208"/>
      <c r="H217" s="208"/>
      <c r="I217" s="208"/>
      <c r="J217" s="208"/>
      <c r="K217" s="208"/>
      <c r="L217" s="208"/>
      <c r="M217" s="208"/>
      <c r="N217" s="208"/>
      <c r="O217" s="208"/>
      <c r="P217" s="208"/>
      <c r="Q217" s="208"/>
      <c r="R217" s="208"/>
      <c r="S217" s="208"/>
      <c r="T217" s="208"/>
    </row>
    <row r="218" spans="1:26" ht="21" customHeight="1">
      <c r="A218" s="184" t="s">
        <v>60</v>
      </c>
      <c r="B218" s="266"/>
      <c r="C218" s="266"/>
      <c r="D218" s="266"/>
      <c r="E218" s="266"/>
      <c r="F218" s="266"/>
      <c r="G218" s="266"/>
      <c r="H218" s="266"/>
      <c r="I218" s="266"/>
      <c r="J218" s="266"/>
      <c r="K218" s="266"/>
      <c r="L218" s="266"/>
      <c r="M218" s="266"/>
      <c r="N218" s="266"/>
      <c r="O218" s="266"/>
      <c r="P218" s="266"/>
      <c r="Q218" s="266"/>
      <c r="R218" s="266"/>
      <c r="S218" s="266"/>
      <c r="T218" s="266"/>
      <c r="U218" s="50"/>
    </row>
    <row r="219" spans="1:26" ht="28.5" customHeight="1">
      <c r="A219" s="184" t="s">
        <v>27</v>
      </c>
      <c r="B219" s="184" t="s">
        <v>26</v>
      </c>
      <c r="C219" s="184"/>
      <c r="D219" s="184"/>
      <c r="E219" s="184"/>
      <c r="F219" s="184"/>
      <c r="G219" s="184"/>
      <c r="H219" s="184"/>
      <c r="I219" s="184"/>
      <c r="J219" s="172" t="s">
        <v>40</v>
      </c>
      <c r="K219" s="172" t="s">
        <v>24</v>
      </c>
      <c r="L219" s="172"/>
      <c r="M219" s="172"/>
      <c r="N219" s="172" t="s">
        <v>41</v>
      </c>
      <c r="O219" s="172"/>
      <c r="P219" s="172"/>
      <c r="Q219" s="172" t="s">
        <v>23</v>
      </c>
      <c r="R219" s="172"/>
      <c r="S219" s="172"/>
      <c r="T219" s="172" t="s">
        <v>22</v>
      </c>
      <c r="U219" s="50"/>
    </row>
    <row r="220" spans="1:26">
      <c r="A220" s="184"/>
      <c r="B220" s="184"/>
      <c r="C220" s="184"/>
      <c r="D220" s="184"/>
      <c r="E220" s="184"/>
      <c r="F220" s="184"/>
      <c r="G220" s="184"/>
      <c r="H220" s="184"/>
      <c r="I220" s="184"/>
      <c r="J220" s="172"/>
      <c r="K220" s="76" t="s">
        <v>28</v>
      </c>
      <c r="L220" s="76" t="s">
        <v>29</v>
      </c>
      <c r="M220" s="76" t="s">
        <v>30</v>
      </c>
      <c r="N220" s="76" t="s">
        <v>34</v>
      </c>
      <c r="O220" s="76" t="s">
        <v>7</v>
      </c>
      <c r="P220" s="76" t="s">
        <v>31</v>
      </c>
      <c r="Q220" s="76" t="s">
        <v>32</v>
      </c>
      <c r="R220" s="76" t="s">
        <v>28</v>
      </c>
      <c r="S220" s="76" t="s">
        <v>33</v>
      </c>
      <c r="T220" s="172"/>
      <c r="U220" s="50"/>
    </row>
    <row r="221" spans="1:26">
      <c r="A221" s="184" t="s">
        <v>59</v>
      </c>
      <c r="B221" s="184"/>
      <c r="C221" s="184"/>
      <c r="D221" s="184"/>
      <c r="E221" s="184"/>
      <c r="F221" s="184"/>
      <c r="G221" s="184"/>
      <c r="H221" s="184"/>
      <c r="I221" s="184"/>
      <c r="J221" s="184"/>
      <c r="K221" s="184"/>
      <c r="L221" s="184"/>
      <c r="M221" s="184"/>
      <c r="N221" s="184"/>
      <c r="O221" s="184"/>
      <c r="P221" s="184"/>
      <c r="Q221" s="184"/>
      <c r="R221" s="184"/>
      <c r="S221" s="184"/>
      <c r="T221" s="184"/>
      <c r="U221" s="50"/>
    </row>
    <row r="222" spans="1:26" ht="14">
      <c r="A222" s="25" t="str">
        <f t="shared" ref="A222:A227" si="10">IF(ISNA(INDEX($A$39:$T$236,MATCH($B222,$B$39:$B$236,0),1)),"",INDEX($A$39:$T$236,MATCH($B222,$B$39:$B$236,0),1))</f>
        <v>LLY1001</v>
      </c>
      <c r="B222" s="188" t="s">
        <v>132</v>
      </c>
      <c r="C222" s="188"/>
      <c r="D222" s="188"/>
      <c r="E222" s="188"/>
      <c r="F222" s="188"/>
      <c r="G222" s="188"/>
      <c r="H222" s="188"/>
      <c r="I222" s="188"/>
      <c r="J222" s="15">
        <f t="shared" ref="J222:J227" si="11">IF(ISNA(INDEX($A$39:$T$202,MATCH($B222,$B$39:$B$202,0),10)),"",INDEX($A$39:$T$202,MATCH($B222,$B$39:$B$202,0),10))</f>
        <v>4</v>
      </c>
      <c r="K222" s="15">
        <f t="shared" ref="K222:K227" si="12">IF(ISNA(INDEX($A$39:$T$202,MATCH($B222,$B$39:$B$202,0),11)),"",INDEX($A$39:$T$202,MATCH($B222,$B$39:$B$202,0),11))</f>
        <v>2</v>
      </c>
      <c r="L222" s="15">
        <f t="shared" ref="L222:L227" si="13">IF(ISNA(INDEX($A$39:$T$202,MATCH($B222,$B$39:$B$202,0),12)),"",INDEX($A$39:$T$202,MATCH($B222,$B$39:$B$202,0),12))</f>
        <v>1</v>
      </c>
      <c r="M222" s="15">
        <f t="shared" ref="M222:M227" si="14">IF(ISNA(INDEX($A$39:$T$202,MATCH($B222,$B$39:$B$202,0),13)),"",INDEX($A$39:$T$202,MATCH($B222,$B$39:$B$202,0),13))</f>
        <v>0</v>
      </c>
      <c r="N222" s="15">
        <f t="shared" ref="N222:N227" si="15">IF(ISNA(INDEX($A$39:$T$202,MATCH($B222,$B$39:$B$202,0),14)),"",INDEX($A$39:$T$202,MATCH($B222,$B$39:$B$202,0),14))</f>
        <v>3</v>
      </c>
      <c r="O222" s="15">
        <f t="shared" ref="O222:O227" si="16">IF(ISNA(INDEX($A$39:$T$202,MATCH($B222,$B$39:$B$202,0),15)),"",INDEX($A$39:$T$202,MATCH($B222,$B$39:$B$202,0),15))</f>
        <v>4</v>
      </c>
      <c r="P222" s="15">
        <f t="shared" ref="P222:P227" si="17">IF(ISNA(INDEX($A$39:$T$202,MATCH($B222,$B$39:$B$202,0),16)),"",INDEX($A$39:$T$202,MATCH($B222,$B$39:$B$202,0),16))</f>
        <v>7</v>
      </c>
      <c r="Q222" s="22" t="str">
        <f t="shared" ref="Q222:Q227" si="18">IF(ISNA(INDEX($A$39:$T$202,MATCH($B222,$B$39:$B$202,0),17)),"",INDEX($A$39:$T$202,MATCH($B222,$B$39:$B$202,0),17))</f>
        <v>E</v>
      </c>
      <c r="R222" s="22">
        <f t="shared" ref="R222:R227" si="19">IF(ISNA(INDEX($A$39:$T$202,MATCH($B222,$B$39:$B$202,0),18)),"",INDEX($A$39:$T$202,MATCH($B222,$B$39:$B$202,0),18))</f>
        <v>0</v>
      </c>
      <c r="S222" s="22">
        <f t="shared" ref="S222:S227" si="20">IF(ISNA(INDEX($A$39:$T$202,MATCH($B222,$B$39:$B$202,0),19)),"",INDEX($A$39:$T$202,MATCH($B222,$B$39:$B$202,0),19))</f>
        <v>0</v>
      </c>
      <c r="T222" s="22" t="str">
        <f t="shared" ref="T222:T227" si="21">IF(ISNA(INDEX($A$39:$T$202,MATCH($B222,$B$39:$B$202,0),20)),"",INDEX($A$39:$T$202,MATCH($B222,$B$39:$B$202,0),20))</f>
        <v>DF</v>
      </c>
      <c r="U222" s="82"/>
      <c r="V222" s="68"/>
      <c r="W222" s="68"/>
      <c r="X222" s="68"/>
      <c r="Y222" s="68"/>
      <c r="Z222" s="68"/>
    </row>
    <row r="223" spans="1:26" ht="15" customHeight="1">
      <c r="A223" s="25" t="str">
        <f t="shared" si="10"/>
        <v>LLY2007</v>
      </c>
      <c r="B223" s="188" t="s">
        <v>141</v>
      </c>
      <c r="C223" s="188"/>
      <c r="D223" s="188"/>
      <c r="E223" s="188"/>
      <c r="F223" s="188"/>
      <c r="G223" s="188"/>
      <c r="H223" s="188"/>
      <c r="I223" s="188"/>
      <c r="J223" s="15">
        <f t="shared" si="11"/>
        <v>4</v>
      </c>
      <c r="K223" s="15">
        <f t="shared" si="12"/>
        <v>2</v>
      </c>
      <c r="L223" s="15">
        <f t="shared" si="13"/>
        <v>1</v>
      </c>
      <c r="M223" s="15">
        <f t="shared" si="14"/>
        <v>0</v>
      </c>
      <c r="N223" s="15">
        <f t="shared" si="15"/>
        <v>3</v>
      </c>
      <c r="O223" s="15">
        <f t="shared" si="16"/>
        <v>4</v>
      </c>
      <c r="P223" s="15">
        <f t="shared" si="17"/>
        <v>7</v>
      </c>
      <c r="Q223" s="22" t="str">
        <f t="shared" si="18"/>
        <v>E</v>
      </c>
      <c r="R223" s="22">
        <f t="shared" si="19"/>
        <v>0</v>
      </c>
      <c r="S223" s="22">
        <f t="shared" si="20"/>
        <v>0</v>
      </c>
      <c r="T223" s="22" t="str">
        <f t="shared" si="21"/>
        <v>DF</v>
      </c>
      <c r="U223" s="83"/>
      <c r="V223" s="68"/>
      <c r="W223" s="68"/>
      <c r="X223" s="68"/>
      <c r="Y223" s="68"/>
      <c r="Z223" s="68"/>
    </row>
    <row r="224" spans="1:26" ht="14">
      <c r="A224" s="25" t="str">
        <f t="shared" si="10"/>
        <v>LLX0002</v>
      </c>
      <c r="B224" s="188" t="s">
        <v>287</v>
      </c>
      <c r="C224" s="188"/>
      <c r="D224" s="188"/>
      <c r="E224" s="188"/>
      <c r="F224" s="188"/>
      <c r="G224" s="188"/>
      <c r="H224" s="188"/>
      <c r="I224" s="188"/>
      <c r="J224" s="15">
        <f t="shared" si="11"/>
        <v>4</v>
      </c>
      <c r="K224" s="15">
        <f t="shared" si="12"/>
        <v>2</v>
      </c>
      <c r="L224" s="15">
        <f t="shared" si="13"/>
        <v>2</v>
      </c>
      <c r="M224" s="15">
        <f t="shared" si="14"/>
        <v>0</v>
      </c>
      <c r="N224" s="15">
        <f t="shared" si="15"/>
        <v>4</v>
      </c>
      <c r="O224" s="15">
        <f t="shared" si="16"/>
        <v>3</v>
      </c>
      <c r="P224" s="15">
        <f t="shared" si="17"/>
        <v>7</v>
      </c>
      <c r="Q224" s="22" t="str">
        <f t="shared" si="18"/>
        <v>E</v>
      </c>
      <c r="R224" s="22">
        <f t="shared" si="19"/>
        <v>0</v>
      </c>
      <c r="S224" s="22">
        <f t="shared" si="20"/>
        <v>0</v>
      </c>
      <c r="T224" s="22" t="str">
        <f t="shared" si="21"/>
        <v>DF</v>
      </c>
      <c r="U224" s="83"/>
      <c r="V224" s="68"/>
      <c r="W224" s="68"/>
      <c r="X224" s="68"/>
      <c r="Y224" s="68"/>
      <c r="Z224" s="68"/>
    </row>
    <row r="225" spans="1:26" ht="14">
      <c r="A225" s="25" t="str">
        <f t="shared" si="10"/>
        <v>LLX0004</v>
      </c>
      <c r="B225" s="188" t="s">
        <v>286</v>
      </c>
      <c r="C225" s="188"/>
      <c r="D225" s="188"/>
      <c r="E225" s="188"/>
      <c r="F225" s="188"/>
      <c r="G225" s="188"/>
      <c r="H225" s="188"/>
      <c r="I225" s="188"/>
      <c r="J225" s="15">
        <f t="shared" si="11"/>
        <v>4</v>
      </c>
      <c r="K225" s="15">
        <f t="shared" si="12"/>
        <v>2</v>
      </c>
      <c r="L225" s="15">
        <f t="shared" si="13"/>
        <v>2</v>
      </c>
      <c r="M225" s="15">
        <f t="shared" si="14"/>
        <v>0</v>
      </c>
      <c r="N225" s="15">
        <f t="shared" si="15"/>
        <v>4</v>
      </c>
      <c r="O225" s="15">
        <f t="shared" si="16"/>
        <v>3</v>
      </c>
      <c r="P225" s="15">
        <f t="shared" si="17"/>
        <v>7</v>
      </c>
      <c r="Q225" s="22" t="str">
        <f t="shared" si="18"/>
        <v>E</v>
      </c>
      <c r="R225" s="22">
        <f t="shared" si="19"/>
        <v>0</v>
      </c>
      <c r="S225" s="22">
        <f t="shared" si="20"/>
        <v>0</v>
      </c>
      <c r="T225" s="22" t="str">
        <f t="shared" si="21"/>
        <v>DF</v>
      </c>
      <c r="U225" s="83"/>
      <c r="V225" s="68"/>
      <c r="W225" s="68"/>
      <c r="X225" s="68"/>
      <c r="Y225" s="68"/>
      <c r="Z225" s="68"/>
    </row>
    <row r="226" spans="1:26" ht="14">
      <c r="A226" s="25" t="str">
        <f t="shared" si="10"/>
        <v>LLX0006</v>
      </c>
      <c r="B226" s="188" t="s">
        <v>171</v>
      </c>
      <c r="C226" s="188"/>
      <c r="D226" s="188"/>
      <c r="E226" s="188"/>
      <c r="F226" s="188"/>
      <c r="G226" s="188"/>
      <c r="H226" s="188"/>
      <c r="I226" s="188"/>
      <c r="J226" s="15">
        <f t="shared" si="11"/>
        <v>4</v>
      </c>
      <c r="K226" s="15">
        <f t="shared" si="12"/>
        <v>2</v>
      </c>
      <c r="L226" s="15">
        <f t="shared" si="13"/>
        <v>1</v>
      </c>
      <c r="M226" s="15">
        <f t="shared" si="14"/>
        <v>1</v>
      </c>
      <c r="N226" s="15">
        <f t="shared" si="15"/>
        <v>4</v>
      </c>
      <c r="O226" s="15">
        <f t="shared" si="16"/>
        <v>3</v>
      </c>
      <c r="P226" s="15">
        <f t="shared" si="17"/>
        <v>7</v>
      </c>
      <c r="Q226" s="22" t="str">
        <f t="shared" si="18"/>
        <v>E</v>
      </c>
      <c r="R226" s="22">
        <f t="shared" si="19"/>
        <v>0</v>
      </c>
      <c r="S226" s="22">
        <f t="shared" si="20"/>
        <v>0</v>
      </c>
      <c r="T226" s="22" t="str">
        <f t="shared" si="21"/>
        <v>DF</v>
      </c>
      <c r="U226" s="83"/>
      <c r="V226" s="68"/>
      <c r="W226" s="68"/>
      <c r="X226" s="68"/>
      <c r="Y226" s="68"/>
      <c r="Z226" s="68"/>
    </row>
    <row r="227" spans="1:26" s="39" customFormat="1" ht="14">
      <c r="A227" s="25" t="str">
        <f t="shared" si="10"/>
        <v>LLY5024</v>
      </c>
      <c r="B227" s="188" t="s">
        <v>170</v>
      </c>
      <c r="C227" s="188"/>
      <c r="D227" s="188"/>
      <c r="E227" s="188"/>
      <c r="F227" s="188"/>
      <c r="G227" s="188"/>
      <c r="H227" s="188"/>
      <c r="I227" s="188"/>
      <c r="J227" s="15">
        <f t="shared" si="11"/>
        <v>3</v>
      </c>
      <c r="K227" s="15">
        <f t="shared" si="12"/>
        <v>0</v>
      </c>
      <c r="L227" s="15">
        <f t="shared" si="13"/>
        <v>0</v>
      </c>
      <c r="M227" s="15">
        <f t="shared" si="14"/>
        <v>2</v>
      </c>
      <c r="N227" s="15">
        <f t="shared" si="15"/>
        <v>2</v>
      </c>
      <c r="O227" s="15">
        <f t="shared" si="16"/>
        <v>3</v>
      </c>
      <c r="P227" s="15">
        <f t="shared" si="17"/>
        <v>5</v>
      </c>
      <c r="Q227" s="22">
        <f t="shared" si="18"/>
        <v>0</v>
      </c>
      <c r="R227" s="22" t="str">
        <f t="shared" si="19"/>
        <v>C</v>
      </c>
      <c r="S227" s="22">
        <f t="shared" si="20"/>
        <v>0</v>
      </c>
      <c r="T227" s="22" t="str">
        <f t="shared" si="21"/>
        <v>DF</v>
      </c>
      <c r="U227" s="83"/>
      <c r="V227" s="68"/>
      <c r="W227" s="68"/>
      <c r="X227" s="68"/>
      <c r="Y227" s="68"/>
      <c r="Z227" s="68"/>
    </row>
    <row r="228" spans="1:26" ht="14">
      <c r="A228" s="74" t="s">
        <v>25</v>
      </c>
      <c r="B228" s="269"/>
      <c r="C228" s="269"/>
      <c r="D228" s="269"/>
      <c r="E228" s="269"/>
      <c r="F228" s="269"/>
      <c r="G228" s="269"/>
      <c r="H228" s="269"/>
      <c r="I228" s="269"/>
      <c r="J228" s="17">
        <f>IF(ISNA(SUM(J222:J227)),"",SUM(J222:J227))</f>
        <v>23</v>
      </c>
      <c r="K228" s="17">
        <f t="shared" ref="K228:P228" si="22">SUM(K222:K227)</f>
        <v>10</v>
      </c>
      <c r="L228" s="17">
        <f t="shared" si="22"/>
        <v>7</v>
      </c>
      <c r="M228" s="17">
        <f t="shared" si="22"/>
        <v>3</v>
      </c>
      <c r="N228" s="17">
        <f t="shared" si="22"/>
        <v>20</v>
      </c>
      <c r="O228" s="17">
        <f t="shared" si="22"/>
        <v>20</v>
      </c>
      <c r="P228" s="17">
        <f t="shared" si="22"/>
        <v>40</v>
      </c>
      <c r="Q228" s="74">
        <f>COUNTIF(Q222:Q227,"E")</f>
        <v>5</v>
      </c>
      <c r="R228" s="74">
        <f>COUNTIF(R222:R227,"C")</f>
        <v>1</v>
      </c>
      <c r="S228" s="74">
        <f>COUNTIF(S222:S227,"VP")</f>
        <v>0</v>
      </c>
      <c r="T228" s="75">
        <f>COUNTA(T222:T227)</f>
        <v>6</v>
      </c>
      <c r="U228" s="83"/>
      <c r="V228" s="68"/>
      <c r="W228" s="68"/>
      <c r="X228" s="68"/>
      <c r="Y228" s="68"/>
      <c r="Z228" s="68"/>
    </row>
    <row r="229" spans="1:26" ht="14">
      <c r="A229" s="184" t="s">
        <v>72</v>
      </c>
      <c r="B229" s="184"/>
      <c r="C229" s="184"/>
      <c r="D229" s="184"/>
      <c r="E229" s="184"/>
      <c r="F229" s="184"/>
      <c r="G229" s="184"/>
      <c r="H229" s="184"/>
      <c r="I229" s="184"/>
      <c r="J229" s="184"/>
      <c r="K229" s="184"/>
      <c r="L229" s="184"/>
      <c r="M229" s="184"/>
      <c r="N229" s="184"/>
      <c r="O229" s="184"/>
      <c r="P229" s="184"/>
      <c r="Q229" s="184"/>
      <c r="R229" s="184"/>
      <c r="S229" s="184"/>
      <c r="T229" s="184"/>
      <c r="U229" s="83"/>
      <c r="V229" s="68"/>
      <c r="W229" s="68"/>
      <c r="X229" s="68"/>
      <c r="Y229" s="68"/>
      <c r="Z229" s="68"/>
    </row>
    <row r="230" spans="1:26" ht="14">
      <c r="A230" s="25" t="str">
        <f>IF(ISNA(INDEX($A$39:$T$236,MATCH($B230,$B$39:$B$236,0),1)),"",INDEX($A$39:$T$236,MATCH($B230,$B$39:$B$236,0),1))</f>
        <v>LLY6002</v>
      </c>
      <c r="B230" s="188" t="s">
        <v>184</v>
      </c>
      <c r="C230" s="188"/>
      <c r="D230" s="188"/>
      <c r="E230" s="188"/>
      <c r="F230" s="188"/>
      <c r="G230" s="188"/>
      <c r="H230" s="188"/>
      <c r="I230" s="188"/>
      <c r="J230" s="15">
        <f>IF(ISNA(INDEX($A$39:$T$202,MATCH($B230,$B$39:$B$202,0),10)),"",INDEX($A$39:$T$202,MATCH($B230,$B$39:$B$202,0),10))</f>
        <v>4</v>
      </c>
      <c r="K230" s="15">
        <f>IF(ISNA(INDEX($A$39:$T$202,MATCH($B230,$B$39:$B$202,0),11)),"",INDEX($A$39:$T$202,MATCH($B230,$B$39:$B$202,0),11))</f>
        <v>2</v>
      </c>
      <c r="L230" s="15">
        <f>IF(ISNA(INDEX($A$39:$T$202,MATCH($B230,$B$39:$B$202,0),12)),"",INDEX($A$39:$T$202,MATCH($B230,$B$39:$B$202,0),12))</f>
        <v>2</v>
      </c>
      <c r="M230" s="15">
        <f>IF(ISNA(INDEX($A$39:$T$202,MATCH($B230,$B$39:$B$202,0),13)),"",INDEX($A$39:$T$202,MATCH($B230,$B$39:$B$202,0),13))</f>
        <v>0</v>
      </c>
      <c r="N230" s="15">
        <f>IF(ISNA(INDEX($A$39:$T$202,MATCH($B230,$B$39:$B$202,0),14)),"",INDEX($A$39:$T$202,MATCH($B230,$B$39:$B$202,0),14))</f>
        <v>4</v>
      </c>
      <c r="O230" s="15">
        <f>IF(ISNA(INDEX($A$39:$T$202,MATCH($B230,$B$39:$B$202,0),15)),"",INDEX($A$39:$T$202,MATCH($B230,$B$39:$B$202,0),15))</f>
        <v>4</v>
      </c>
      <c r="P230" s="15">
        <f>IF(ISNA(INDEX($A$39:$T$202,MATCH($B230,$B$39:$B$202,0),16)),"",INDEX($A$39:$T$202,MATCH($B230,$B$39:$B$202,0),16))</f>
        <v>8</v>
      </c>
      <c r="Q230" s="22" t="str">
        <f>IF(ISNA(INDEX($A$39:$T$202,MATCH($B230,$B$39:$B$202,0),17)),"",INDEX($A$39:$T$202,MATCH($B230,$B$39:$B$202,0),17))</f>
        <v>E</v>
      </c>
      <c r="R230" s="22">
        <f>IF(ISNA(INDEX($A$39:$T$202,MATCH($B230,$B$39:$B$202,0),18)),"",INDEX($A$39:$T$202,MATCH($B230,$B$39:$B$202,0),18))</f>
        <v>0</v>
      </c>
      <c r="S230" s="22">
        <f>IF(ISNA(INDEX($A$39:$T$202,MATCH($B230,$B$39:$B$202,0),19)),"",INDEX($A$39:$T$202,MATCH($B230,$B$39:$B$202,0),19))</f>
        <v>0</v>
      </c>
      <c r="T230" s="22" t="str">
        <f>IF(ISNA(INDEX($A$39:$T$202,MATCH($B230,$B$39:$B$202,0),20)),"",INDEX($A$39:$T$202,MATCH($B230,$B$39:$B$202,0),20))</f>
        <v>DF</v>
      </c>
      <c r="U230" s="83"/>
      <c r="V230" s="68"/>
      <c r="W230" s="68"/>
      <c r="X230" s="68"/>
      <c r="Y230" s="68"/>
      <c r="Z230" s="68"/>
    </row>
    <row r="231" spans="1:26" ht="14">
      <c r="A231" s="25" t="str">
        <f>IF(ISNA(INDEX($A$39:$T$236,MATCH($B231,$B$39:$B$236,0),1)),"",INDEX($A$39:$T$236,MATCH($B231,$B$39:$B$236,0),1))</f>
        <v>LLY6024</v>
      </c>
      <c r="B231" s="188" t="s">
        <v>182</v>
      </c>
      <c r="C231" s="188"/>
      <c r="D231" s="188"/>
      <c r="E231" s="188"/>
      <c r="F231" s="188"/>
      <c r="G231" s="188"/>
      <c r="H231" s="188"/>
      <c r="I231" s="188"/>
      <c r="J231" s="15">
        <f>IF(ISNA(INDEX($A$39:$T$202,MATCH($B231,$B$39:$B$202,0),10)),"",INDEX($A$39:$T$202,MATCH($B231,$B$39:$B$202,0),10))</f>
        <v>3</v>
      </c>
      <c r="K231" s="15">
        <f>IF(ISNA(INDEX($A$39:$T$202,MATCH($B231,$B$39:$B$202,0),11)),"",INDEX($A$39:$T$202,MATCH($B231,$B$39:$B$202,0),11))</f>
        <v>0</v>
      </c>
      <c r="L231" s="15">
        <f>IF(ISNA(INDEX($A$39:$T$202,MATCH($B231,$B$39:$B$202,0),12)),"",INDEX($A$39:$T$202,MATCH($B231,$B$39:$B$202,0),12))</f>
        <v>0</v>
      </c>
      <c r="M231" s="15">
        <f>IF(ISNA(INDEX($A$39:$T$202,MATCH($B231,$B$39:$B$202,0),13)),"",INDEX($A$39:$T$202,MATCH($B231,$B$39:$B$202,0),13))</f>
        <v>2</v>
      </c>
      <c r="N231" s="15">
        <f>IF(ISNA(INDEX($A$39:$T$202,MATCH($B231,$B$39:$B$202,0),14)),"",INDEX($A$39:$T$202,MATCH($B231,$B$39:$B$202,0),14))</f>
        <v>2</v>
      </c>
      <c r="O231" s="15">
        <f>IF(ISNA(INDEX($A$39:$T$202,MATCH($B231,$B$39:$B$202,0),15)),"",INDEX($A$39:$T$202,MATCH($B231,$B$39:$B$202,0),15))</f>
        <v>4</v>
      </c>
      <c r="P231" s="15">
        <f>IF(ISNA(INDEX($A$39:$T$202,MATCH($B231,$B$39:$B$202,0),16)),"",INDEX($A$39:$T$202,MATCH($B231,$B$39:$B$202,0),16))</f>
        <v>6</v>
      </c>
      <c r="Q231" s="22">
        <f>IF(ISNA(INDEX($A$39:$T$202,MATCH($B231,$B$39:$B$202,0),17)),"",INDEX($A$39:$T$202,MATCH($B231,$B$39:$B$202,0),17))</f>
        <v>0</v>
      </c>
      <c r="R231" s="22" t="str">
        <f>IF(ISNA(INDEX($A$39:$T$202,MATCH($B231,$B$39:$B$202,0),18)),"",INDEX($A$39:$T$202,MATCH($B231,$B$39:$B$202,0),18))</f>
        <v>C</v>
      </c>
      <c r="S231" s="22">
        <f>IF(ISNA(INDEX($A$39:$T$202,MATCH($B231,$B$39:$B$202,0),19)),"",INDEX($A$39:$T$202,MATCH($B231,$B$39:$B$202,0),19))</f>
        <v>0</v>
      </c>
      <c r="T231" s="22" t="str">
        <f>IF(ISNA(INDEX($A$39:$T$202,MATCH($B231,$B$39:$B$202,0),20)),"",INDEX($A$39:$T$202,MATCH($B231,$B$39:$B$202,0),20))</f>
        <v>DF</v>
      </c>
      <c r="U231" s="83"/>
      <c r="V231" s="68"/>
      <c r="W231" s="68"/>
      <c r="X231" s="68"/>
      <c r="Y231" s="68"/>
      <c r="Z231" s="68"/>
    </row>
    <row r="232" spans="1:26" ht="14">
      <c r="A232" s="74" t="s">
        <v>25</v>
      </c>
      <c r="B232" s="184"/>
      <c r="C232" s="184"/>
      <c r="D232" s="184"/>
      <c r="E232" s="184"/>
      <c r="F232" s="184"/>
      <c r="G232" s="184"/>
      <c r="H232" s="184"/>
      <c r="I232" s="184"/>
      <c r="J232" s="17">
        <f t="shared" ref="J232:P232" si="23">SUM(J230:J231)</f>
        <v>7</v>
      </c>
      <c r="K232" s="17">
        <f t="shared" si="23"/>
        <v>2</v>
      </c>
      <c r="L232" s="17">
        <f t="shared" si="23"/>
        <v>2</v>
      </c>
      <c r="M232" s="17">
        <f t="shared" si="23"/>
        <v>2</v>
      </c>
      <c r="N232" s="17">
        <f t="shared" si="23"/>
        <v>6</v>
      </c>
      <c r="O232" s="17">
        <f t="shared" si="23"/>
        <v>8</v>
      </c>
      <c r="P232" s="17">
        <f t="shared" si="23"/>
        <v>14</v>
      </c>
      <c r="Q232" s="74">
        <f>COUNTIF(Q230:Q231,"E")</f>
        <v>1</v>
      </c>
      <c r="R232" s="74">
        <f>COUNTIF(R230:R231,"C")</f>
        <v>1</v>
      </c>
      <c r="S232" s="74">
        <f>COUNTIF(S230:S231,"VP")</f>
        <v>0</v>
      </c>
      <c r="T232" s="75">
        <f>COUNTA(T230:T231)</f>
        <v>2</v>
      </c>
      <c r="U232" s="83"/>
      <c r="V232" s="68"/>
      <c r="W232" s="68"/>
      <c r="X232" s="68"/>
      <c r="Y232" s="68"/>
      <c r="Z232" s="68"/>
    </row>
    <row r="233" spans="1:26" ht="25.5" customHeight="1">
      <c r="A233" s="173" t="s">
        <v>103</v>
      </c>
      <c r="B233" s="173"/>
      <c r="C233" s="173"/>
      <c r="D233" s="173"/>
      <c r="E233" s="173"/>
      <c r="F233" s="173"/>
      <c r="G233" s="173"/>
      <c r="H233" s="173"/>
      <c r="I233" s="173"/>
      <c r="J233" s="17">
        <f t="shared" ref="J233:T233" si="24">SUM(J228,J232)</f>
        <v>30</v>
      </c>
      <c r="K233" s="17">
        <f t="shared" si="24"/>
        <v>12</v>
      </c>
      <c r="L233" s="17">
        <f t="shared" si="24"/>
        <v>9</v>
      </c>
      <c r="M233" s="17">
        <f t="shared" si="24"/>
        <v>5</v>
      </c>
      <c r="N233" s="17">
        <f t="shared" si="24"/>
        <v>26</v>
      </c>
      <c r="O233" s="17">
        <f t="shared" si="24"/>
        <v>28</v>
      </c>
      <c r="P233" s="17">
        <f t="shared" si="24"/>
        <v>54</v>
      </c>
      <c r="Q233" s="17">
        <f t="shared" si="24"/>
        <v>6</v>
      </c>
      <c r="R233" s="17">
        <f t="shared" si="24"/>
        <v>2</v>
      </c>
      <c r="S233" s="17">
        <f t="shared" si="24"/>
        <v>0</v>
      </c>
      <c r="T233" s="81">
        <f t="shared" si="24"/>
        <v>8</v>
      </c>
      <c r="U233" s="83"/>
      <c r="V233" s="68"/>
      <c r="W233" s="68"/>
      <c r="X233" s="68"/>
      <c r="Y233" s="68"/>
      <c r="Z233" s="68"/>
    </row>
    <row r="234" spans="1:26" ht="14">
      <c r="A234" s="173" t="s">
        <v>50</v>
      </c>
      <c r="B234" s="173"/>
      <c r="C234" s="173"/>
      <c r="D234" s="173"/>
      <c r="E234" s="173"/>
      <c r="F234" s="173"/>
      <c r="G234" s="173"/>
      <c r="H234" s="173"/>
      <c r="I234" s="173"/>
      <c r="J234" s="173"/>
      <c r="K234" s="17">
        <f t="shared" ref="K234:P234" si="25">K228*14+K232*12</f>
        <v>164</v>
      </c>
      <c r="L234" s="17">
        <f t="shared" si="25"/>
        <v>122</v>
      </c>
      <c r="M234" s="17">
        <f t="shared" si="25"/>
        <v>66</v>
      </c>
      <c r="N234" s="17">
        <f t="shared" si="25"/>
        <v>352</v>
      </c>
      <c r="O234" s="17">
        <f t="shared" si="25"/>
        <v>376</v>
      </c>
      <c r="P234" s="17">
        <f t="shared" si="25"/>
        <v>728</v>
      </c>
      <c r="Q234" s="204"/>
      <c r="R234" s="204"/>
      <c r="S234" s="204"/>
      <c r="T234" s="204"/>
      <c r="U234" s="83"/>
      <c r="V234" s="68"/>
      <c r="W234" s="68"/>
      <c r="X234" s="68"/>
      <c r="Y234" s="68"/>
      <c r="Z234" s="68"/>
    </row>
    <row r="235" spans="1:26" ht="14">
      <c r="A235" s="173"/>
      <c r="B235" s="173"/>
      <c r="C235" s="173"/>
      <c r="D235" s="173"/>
      <c r="E235" s="173"/>
      <c r="F235" s="173"/>
      <c r="G235" s="173"/>
      <c r="H235" s="173"/>
      <c r="I235" s="173"/>
      <c r="J235" s="173"/>
      <c r="K235" s="205">
        <f>SUM(K234:M234)</f>
        <v>352</v>
      </c>
      <c r="L235" s="205"/>
      <c r="M235" s="205"/>
      <c r="N235" s="205">
        <f>SUM(N234:O234)</f>
        <v>728</v>
      </c>
      <c r="O235" s="205"/>
      <c r="P235" s="205"/>
      <c r="Q235" s="204"/>
      <c r="R235" s="204"/>
      <c r="S235" s="204"/>
      <c r="T235" s="204"/>
      <c r="U235" s="83"/>
      <c r="V235" s="68"/>
      <c r="W235" s="68"/>
      <c r="X235" s="68"/>
      <c r="Y235" s="68"/>
      <c r="Z235" s="68"/>
    </row>
    <row r="236" spans="1:26" ht="14">
      <c r="A236" s="200" t="s">
        <v>101</v>
      </c>
      <c r="B236" s="200"/>
      <c r="C236" s="200"/>
      <c r="D236" s="200"/>
      <c r="E236" s="200"/>
      <c r="F236" s="200"/>
      <c r="G236" s="200"/>
      <c r="H236" s="200"/>
      <c r="I236" s="200"/>
      <c r="J236" s="200"/>
      <c r="K236" s="206">
        <f>T233/SUM(T51,T68,T85,T103,T123,T140)</f>
        <v>0.18604651162790697</v>
      </c>
      <c r="L236" s="206"/>
      <c r="M236" s="206"/>
      <c r="N236" s="206"/>
      <c r="O236" s="206"/>
      <c r="P236" s="206"/>
      <c r="Q236" s="206"/>
      <c r="R236" s="206"/>
      <c r="S236" s="206"/>
      <c r="T236" s="206"/>
      <c r="U236" s="83"/>
      <c r="V236" s="68"/>
      <c r="W236" s="68"/>
      <c r="X236" s="68"/>
      <c r="Y236" s="68"/>
      <c r="Z236" s="68"/>
    </row>
    <row r="237" spans="1:26" ht="14">
      <c r="A237" s="201" t="s">
        <v>104</v>
      </c>
      <c r="B237" s="201"/>
      <c r="C237" s="201"/>
      <c r="D237" s="201"/>
      <c r="E237" s="201"/>
      <c r="F237" s="201"/>
      <c r="G237" s="201"/>
      <c r="H237" s="201"/>
      <c r="I237" s="201"/>
      <c r="J237" s="201"/>
      <c r="K237" s="206">
        <f>K235/(SUM(N51,N68,N85,N103,N123)*14+N140*12)</f>
        <v>0.17886178861788618</v>
      </c>
      <c r="L237" s="206"/>
      <c r="M237" s="206"/>
      <c r="N237" s="206"/>
      <c r="O237" s="206"/>
      <c r="P237" s="206"/>
      <c r="Q237" s="206"/>
      <c r="R237" s="206"/>
      <c r="S237" s="206"/>
      <c r="T237" s="206"/>
      <c r="U237" s="83"/>
      <c r="V237" s="68"/>
      <c r="W237" s="68"/>
      <c r="X237" s="68"/>
      <c r="Y237" s="68"/>
      <c r="Z237" s="68"/>
    </row>
    <row r="238" spans="1:26" s="45" customFormat="1">
      <c r="A238" s="50"/>
      <c r="B238" s="50"/>
      <c r="C238" s="50"/>
      <c r="D238" s="50"/>
      <c r="E238" s="50"/>
      <c r="F238" s="50"/>
      <c r="G238" s="50"/>
      <c r="H238" s="50"/>
      <c r="I238" s="50"/>
      <c r="J238" s="50"/>
      <c r="K238" s="50"/>
      <c r="L238" s="50"/>
      <c r="M238" s="50"/>
      <c r="N238" s="50"/>
      <c r="O238" s="50"/>
      <c r="P238" s="50"/>
      <c r="Q238" s="50"/>
      <c r="R238" s="50"/>
      <c r="S238" s="50"/>
      <c r="T238" s="50"/>
    </row>
    <row r="239" spans="1:26" ht="23.25" customHeight="1">
      <c r="A239" s="184" t="s">
        <v>61</v>
      </c>
      <c r="B239" s="266"/>
      <c r="C239" s="266"/>
      <c r="D239" s="266"/>
      <c r="E239" s="266"/>
      <c r="F239" s="266"/>
      <c r="G239" s="266"/>
      <c r="H239" s="266"/>
      <c r="I239" s="266"/>
      <c r="J239" s="266"/>
      <c r="K239" s="266"/>
      <c r="L239" s="266"/>
      <c r="M239" s="266"/>
      <c r="N239" s="266"/>
      <c r="O239" s="266"/>
      <c r="P239" s="266"/>
      <c r="Q239" s="266"/>
      <c r="R239" s="266"/>
      <c r="S239" s="266"/>
      <c r="T239" s="266"/>
    </row>
    <row r="240" spans="1:26" ht="26.25" customHeight="1">
      <c r="A240" s="184" t="s">
        <v>27</v>
      </c>
      <c r="B240" s="184" t="s">
        <v>26</v>
      </c>
      <c r="C240" s="184"/>
      <c r="D240" s="184"/>
      <c r="E240" s="184"/>
      <c r="F240" s="184"/>
      <c r="G240" s="184"/>
      <c r="H240" s="184"/>
      <c r="I240" s="184"/>
      <c r="J240" s="172" t="s">
        <v>40</v>
      </c>
      <c r="K240" s="172" t="s">
        <v>24</v>
      </c>
      <c r="L240" s="172"/>
      <c r="M240" s="172"/>
      <c r="N240" s="172" t="s">
        <v>41</v>
      </c>
      <c r="O240" s="172"/>
      <c r="P240" s="172"/>
      <c r="Q240" s="172" t="s">
        <v>23</v>
      </c>
      <c r="R240" s="172"/>
      <c r="S240" s="172"/>
      <c r="T240" s="172" t="s">
        <v>22</v>
      </c>
    </row>
    <row r="241" spans="1:26">
      <c r="A241" s="184"/>
      <c r="B241" s="184"/>
      <c r="C241" s="184"/>
      <c r="D241" s="184"/>
      <c r="E241" s="184"/>
      <c r="F241" s="184"/>
      <c r="G241" s="184"/>
      <c r="H241" s="184"/>
      <c r="I241" s="184"/>
      <c r="J241" s="172"/>
      <c r="K241" s="76" t="s">
        <v>28</v>
      </c>
      <c r="L241" s="76" t="s">
        <v>29</v>
      </c>
      <c r="M241" s="76" t="s">
        <v>30</v>
      </c>
      <c r="N241" s="76" t="s">
        <v>34</v>
      </c>
      <c r="O241" s="76" t="s">
        <v>7</v>
      </c>
      <c r="P241" s="76" t="s">
        <v>31</v>
      </c>
      <c r="Q241" s="76" t="s">
        <v>32</v>
      </c>
      <c r="R241" s="76" t="s">
        <v>28</v>
      </c>
      <c r="S241" s="76" t="s">
        <v>33</v>
      </c>
      <c r="T241" s="172"/>
    </row>
    <row r="242" spans="1:26">
      <c r="A242" s="184" t="s">
        <v>59</v>
      </c>
      <c r="B242" s="184"/>
      <c r="C242" s="184"/>
      <c r="D242" s="184"/>
      <c r="E242" s="184"/>
      <c r="F242" s="184"/>
      <c r="G242" s="184"/>
      <c r="H242" s="184"/>
      <c r="I242" s="184"/>
      <c r="J242" s="184"/>
      <c r="K242" s="184"/>
      <c r="L242" s="184"/>
      <c r="M242" s="184"/>
      <c r="N242" s="184"/>
      <c r="O242" s="184"/>
      <c r="P242" s="184"/>
      <c r="Q242" s="184"/>
      <c r="R242" s="184"/>
      <c r="S242" s="184"/>
      <c r="T242" s="184"/>
      <c r="U242" s="50"/>
    </row>
    <row r="243" spans="1:26">
      <c r="A243" s="25" t="str">
        <f>IF(ISNA(INDEX($A$39:$T$239,MATCH($B243,$B$39:$B$239,0),1)),"",INDEX($A$39:$T$239,MATCH($B243,$B$39:$B$239,0),1))</f>
        <v>LLG1121</v>
      </c>
      <c r="B243" s="277" t="s">
        <v>128</v>
      </c>
      <c r="C243" s="278"/>
      <c r="D243" s="278"/>
      <c r="E243" s="278"/>
      <c r="F243" s="278"/>
      <c r="G243" s="278"/>
      <c r="H243" s="278"/>
      <c r="I243" s="279"/>
      <c r="J243" s="15">
        <f t="shared" ref="J243:J267" si="26">IF(ISNA(INDEX($A$39:$T$239,MATCH($B243,$B$39:$B$239,0),10)),"",INDEX($A$39:$T$239,MATCH($B243,$B$39:$B$239,0),10))</f>
        <v>6</v>
      </c>
      <c r="K243" s="15">
        <f t="shared" ref="K243:K267" si="27">IF(ISNA(INDEX($A$39:$T$239,MATCH($B243,$B$39:$B$239,0),11)),"",INDEX($A$39:$T$239,MATCH($B243,$B$39:$B$239,0),11))</f>
        <v>3</v>
      </c>
      <c r="L243" s="15">
        <f t="shared" ref="L243:L267" si="28">IF(ISNA(INDEX($A$39:$T$239,MATCH($B243,$B$39:$B$239,0),12)),"",INDEX($A$39:$T$239,MATCH($B243,$B$39:$B$239,0),12))</f>
        <v>1</v>
      </c>
      <c r="M243" s="15">
        <f t="shared" ref="M243:M267" si="29">IF(ISNA(INDEX($A$39:$T$239,MATCH($B243,$B$39:$B$239,0),13)),"",INDEX($A$39:$T$239,MATCH($B243,$B$39:$B$239,0),13))</f>
        <v>2</v>
      </c>
      <c r="N243" s="15">
        <f t="shared" ref="N243:N267" si="30">IF(ISNA(INDEX($A$39:$T$239,MATCH($B243,$B$39:$B$239,0),14)),"",INDEX($A$39:$T$239,MATCH($B243,$B$39:$B$239,0),14))</f>
        <v>6</v>
      </c>
      <c r="O243" s="15">
        <f t="shared" ref="O243:O267" si="31">IF(ISNA(INDEX($A$39:$T$239,MATCH($B243,$B$39:$B$239,0),15)),"",INDEX($A$39:$T$239,MATCH($B243,$B$39:$B$239,0),15))</f>
        <v>5</v>
      </c>
      <c r="P243" s="15">
        <f t="shared" ref="P243:P267" si="32">IF(ISNA(INDEX($A$39:$T$239,MATCH($B243,$B$39:$B$239,0),16)),"",INDEX($A$39:$T$239,MATCH($B243,$B$39:$B$239,0),16))</f>
        <v>11</v>
      </c>
      <c r="Q243" s="22" t="str">
        <f t="shared" ref="Q243:Q267" si="33">IF(ISNA(INDEX($A$39:$T$239,MATCH($B243,$B$39:$B$239,0),17)),"",INDEX($A$39:$T$239,MATCH($B243,$B$39:$B$239,0),17))</f>
        <v>E</v>
      </c>
      <c r="R243" s="22">
        <f t="shared" ref="R243:R267" si="34">IF(ISNA(INDEX($A$39:$T$239,MATCH($B243,$B$39:$B$239,0),18)),"",INDEX($A$39:$T$239,MATCH($B243,$B$39:$B$239,0),18))</f>
        <v>0</v>
      </c>
      <c r="S243" s="22">
        <f t="shared" ref="S243:S267" si="35">IF(ISNA(INDEX($A$39:$T$239,MATCH($B243,$B$39:$B$239,0),19)),"",INDEX($A$39:$T$239,MATCH($B243,$B$39:$B$239,0),19))</f>
        <v>0</v>
      </c>
      <c r="T243" s="22" t="str">
        <f t="shared" ref="T243:T267" si="36">IF(ISNA(INDEX($A$39:$T$239,MATCH($B243,$B$39:$B$239,0),20)),"",INDEX($A$39:$T$239,MATCH($B243,$B$39:$B$239,0),20))</f>
        <v>DS</v>
      </c>
      <c r="U243" s="50"/>
    </row>
    <row r="244" spans="1:26">
      <c r="A244" s="25" t="str">
        <f t="shared" ref="A244:A267" si="37">IF(ISNA(INDEX($A$39:$T$236,MATCH($B244,$B$39:$B$236,0),1)),"",INDEX($A$39:$T$236,MATCH($B244,$B$39:$B$236,0),1))</f>
        <v>LLG1161</v>
      </c>
      <c r="B244" s="188" t="s">
        <v>130</v>
      </c>
      <c r="C244" s="188"/>
      <c r="D244" s="188"/>
      <c r="E244" s="188"/>
      <c r="F244" s="188"/>
      <c r="G244" s="188"/>
      <c r="H244" s="188"/>
      <c r="I244" s="188"/>
      <c r="J244" s="15">
        <f t="shared" si="26"/>
        <v>6</v>
      </c>
      <c r="K244" s="15">
        <f t="shared" si="27"/>
        <v>2</v>
      </c>
      <c r="L244" s="15">
        <f t="shared" si="28"/>
        <v>2</v>
      </c>
      <c r="M244" s="15">
        <f t="shared" si="29"/>
        <v>0</v>
      </c>
      <c r="N244" s="15">
        <f t="shared" si="30"/>
        <v>4</v>
      </c>
      <c r="O244" s="15">
        <f t="shared" si="31"/>
        <v>7</v>
      </c>
      <c r="P244" s="15">
        <f t="shared" si="32"/>
        <v>11</v>
      </c>
      <c r="Q244" s="22" t="str">
        <f t="shared" si="33"/>
        <v>E</v>
      </c>
      <c r="R244" s="22">
        <f t="shared" si="34"/>
        <v>0</v>
      </c>
      <c r="S244" s="22">
        <f t="shared" si="35"/>
        <v>0</v>
      </c>
      <c r="T244" s="22" t="str">
        <f t="shared" si="36"/>
        <v>DS</v>
      </c>
      <c r="U244" s="50"/>
    </row>
    <row r="245" spans="1:26" ht="14">
      <c r="A245" s="25" t="str">
        <f t="shared" si="37"/>
        <v>LLG2121</v>
      </c>
      <c r="B245" s="188" t="s">
        <v>137</v>
      </c>
      <c r="C245" s="188"/>
      <c r="D245" s="188"/>
      <c r="E245" s="188"/>
      <c r="F245" s="188"/>
      <c r="G245" s="188"/>
      <c r="H245" s="188"/>
      <c r="I245" s="188"/>
      <c r="J245" s="15">
        <f t="shared" si="26"/>
        <v>6</v>
      </c>
      <c r="K245" s="15">
        <f t="shared" si="27"/>
        <v>2</v>
      </c>
      <c r="L245" s="15">
        <f t="shared" si="28"/>
        <v>2</v>
      </c>
      <c r="M245" s="15">
        <f t="shared" si="29"/>
        <v>2</v>
      </c>
      <c r="N245" s="15">
        <f t="shared" si="30"/>
        <v>6</v>
      </c>
      <c r="O245" s="15">
        <f t="shared" si="31"/>
        <v>5</v>
      </c>
      <c r="P245" s="15">
        <f t="shared" si="32"/>
        <v>11</v>
      </c>
      <c r="Q245" s="22" t="str">
        <f t="shared" si="33"/>
        <v>E</v>
      </c>
      <c r="R245" s="22">
        <f t="shared" si="34"/>
        <v>0</v>
      </c>
      <c r="S245" s="22">
        <f t="shared" si="35"/>
        <v>0</v>
      </c>
      <c r="T245" s="22" t="str">
        <f t="shared" si="36"/>
        <v>DS</v>
      </c>
      <c r="U245" s="58"/>
      <c r="V245" s="59"/>
    </row>
    <row r="246" spans="1:26" ht="14">
      <c r="A246" s="25" t="str">
        <f t="shared" si="37"/>
        <v>LLG2161</v>
      </c>
      <c r="B246" s="188" t="s">
        <v>139</v>
      </c>
      <c r="C246" s="188"/>
      <c r="D246" s="188"/>
      <c r="E246" s="188"/>
      <c r="F246" s="188"/>
      <c r="G246" s="188"/>
      <c r="H246" s="188"/>
      <c r="I246" s="188"/>
      <c r="J246" s="15">
        <f t="shared" si="26"/>
        <v>6</v>
      </c>
      <c r="K246" s="15">
        <f t="shared" si="27"/>
        <v>2</v>
      </c>
      <c r="L246" s="15">
        <f t="shared" si="28"/>
        <v>2</v>
      </c>
      <c r="M246" s="15">
        <f t="shared" si="29"/>
        <v>0</v>
      </c>
      <c r="N246" s="15">
        <f t="shared" si="30"/>
        <v>4</v>
      </c>
      <c r="O246" s="15">
        <f t="shared" si="31"/>
        <v>7</v>
      </c>
      <c r="P246" s="15">
        <f t="shared" si="32"/>
        <v>11</v>
      </c>
      <c r="Q246" s="22" t="str">
        <f t="shared" si="33"/>
        <v>E</v>
      </c>
      <c r="R246" s="22">
        <f t="shared" si="34"/>
        <v>0</v>
      </c>
      <c r="S246" s="22">
        <f t="shared" si="35"/>
        <v>0</v>
      </c>
      <c r="T246" s="22" t="str">
        <f t="shared" si="36"/>
        <v>DS</v>
      </c>
      <c r="U246" s="80"/>
      <c r="V246" s="59"/>
      <c r="W246" s="59"/>
      <c r="X246" s="59"/>
      <c r="Y246" s="59"/>
      <c r="Z246" s="59"/>
    </row>
    <row r="247" spans="1:26" ht="14">
      <c r="A247" s="25" t="str">
        <f t="shared" si="37"/>
        <v>LLG3121</v>
      </c>
      <c r="B247" s="188" t="s">
        <v>148</v>
      </c>
      <c r="C247" s="188"/>
      <c r="D247" s="188"/>
      <c r="E247" s="188"/>
      <c r="F247" s="188"/>
      <c r="G247" s="188"/>
      <c r="H247" s="188"/>
      <c r="I247" s="188"/>
      <c r="J247" s="15">
        <f t="shared" si="26"/>
        <v>8</v>
      </c>
      <c r="K247" s="15">
        <f t="shared" si="27"/>
        <v>3</v>
      </c>
      <c r="L247" s="15">
        <f t="shared" si="28"/>
        <v>2</v>
      </c>
      <c r="M247" s="15">
        <f t="shared" si="29"/>
        <v>2</v>
      </c>
      <c r="N247" s="15">
        <f t="shared" si="30"/>
        <v>7</v>
      </c>
      <c r="O247" s="15">
        <f t="shared" si="31"/>
        <v>7</v>
      </c>
      <c r="P247" s="15">
        <f t="shared" si="32"/>
        <v>14</v>
      </c>
      <c r="Q247" s="22" t="str">
        <f t="shared" si="33"/>
        <v>E</v>
      </c>
      <c r="R247" s="22">
        <f t="shared" si="34"/>
        <v>0</v>
      </c>
      <c r="S247" s="22">
        <f t="shared" si="35"/>
        <v>0</v>
      </c>
      <c r="T247" s="22" t="str">
        <f t="shared" si="36"/>
        <v>DS</v>
      </c>
      <c r="U247" s="80"/>
      <c r="V247" s="59"/>
      <c r="W247" s="59"/>
      <c r="X247" s="59"/>
      <c r="Y247" s="59"/>
      <c r="Z247" s="59"/>
    </row>
    <row r="248" spans="1:26" ht="14">
      <c r="A248" s="25" t="str">
        <f t="shared" si="37"/>
        <v>LLG3161</v>
      </c>
      <c r="B248" s="188" t="s">
        <v>155</v>
      </c>
      <c r="C248" s="188"/>
      <c r="D248" s="188"/>
      <c r="E248" s="188"/>
      <c r="F248" s="188"/>
      <c r="G248" s="188"/>
      <c r="H248" s="188"/>
      <c r="I248" s="188"/>
      <c r="J248" s="15">
        <f t="shared" si="26"/>
        <v>7</v>
      </c>
      <c r="K248" s="15">
        <f t="shared" si="27"/>
        <v>2</v>
      </c>
      <c r="L248" s="15">
        <f t="shared" si="28"/>
        <v>1</v>
      </c>
      <c r="M248" s="15">
        <f t="shared" si="29"/>
        <v>0</v>
      </c>
      <c r="N248" s="15">
        <f t="shared" si="30"/>
        <v>3</v>
      </c>
      <c r="O248" s="15">
        <f t="shared" si="31"/>
        <v>10</v>
      </c>
      <c r="P248" s="15">
        <f t="shared" si="32"/>
        <v>13</v>
      </c>
      <c r="Q248" s="22" t="str">
        <f t="shared" si="33"/>
        <v>E</v>
      </c>
      <c r="R248" s="22">
        <f t="shared" si="34"/>
        <v>0</v>
      </c>
      <c r="S248" s="22">
        <f t="shared" si="35"/>
        <v>0</v>
      </c>
      <c r="T248" s="22" t="str">
        <f t="shared" si="36"/>
        <v>DS</v>
      </c>
      <c r="U248" s="80"/>
      <c r="V248" s="59"/>
      <c r="W248" s="59"/>
      <c r="X248" s="59"/>
      <c r="Y248" s="59"/>
      <c r="Z248" s="59"/>
    </row>
    <row r="249" spans="1:26" ht="14">
      <c r="A249" s="25" t="str">
        <f t="shared" si="37"/>
        <v>LLY3024</v>
      </c>
      <c r="B249" s="188" t="s">
        <v>151</v>
      </c>
      <c r="C249" s="188"/>
      <c r="D249" s="188"/>
      <c r="E249" s="188"/>
      <c r="F249" s="188"/>
      <c r="G249" s="188"/>
      <c r="H249" s="188"/>
      <c r="I249" s="188"/>
      <c r="J249" s="15">
        <f t="shared" si="26"/>
        <v>3</v>
      </c>
      <c r="K249" s="15">
        <f t="shared" si="27"/>
        <v>0</v>
      </c>
      <c r="L249" s="15">
        <f t="shared" si="28"/>
        <v>0</v>
      </c>
      <c r="M249" s="15">
        <f t="shared" si="29"/>
        <v>2</v>
      </c>
      <c r="N249" s="15">
        <f t="shared" si="30"/>
        <v>2</v>
      </c>
      <c r="O249" s="15">
        <f t="shared" si="31"/>
        <v>3</v>
      </c>
      <c r="P249" s="15">
        <f t="shared" si="32"/>
        <v>5</v>
      </c>
      <c r="Q249" s="22">
        <f t="shared" si="33"/>
        <v>0</v>
      </c>
      <c r="R249" s="22" t="str">
        <f t="shared" si="34"/>
        <v>C</v>
      </c>
      <c r="S249" s="22">
        <f t="shared" si="35"/>
        <v>0</v>
      </c>
      <c r="T249" s="22" t="str">
        <f t="shared" si="36"/>
        <v>DS</v>
      </c>
      <c r="U249" s="80"/>
      <c r="V249" s="59"/>
      <c r="W249" s="59"/>
      <c r="X249" s="59"/>
      <c r="Y249" s="59"/>
      <c r="Z249" s="59"/>
    </row>
    <row r="250" spans="1:26" s="57" customFormat="1" ht="14">
      <c r="A250" s="25" t="str">
        <f t="shared" si="37"/>
        <v>LLY4042</v>
      </c>
      <c r="B250" s="188" t="s">
        <v>161</v>
      </c>
      <c r="C250" s="188"/>
      <c r="D250" s="188"/>
      <c r="E250" s="188"/>
      <c r="F250" s="188"/>
      <c r="G250" s="188"/>
      <c r="H250" s="188"/>
      <c r="I250" s="188"/>
      <c r="J250" s="15">
        <f t="shared" si="26"/>
        <v>3</v>
      </c>
      <c r="K250" s="15">
        <f t="shared" si="27"/>
        <v>0</v>
      </c>
      <c r="L250" s="15">
        <f t="shared" si="28"/>
        <v>0</v>
      </c>
      <c r="M250" s="15">
        <f t="shared" si="29"/>
        <v>2</v>
      </c>
      <c r="N250" s="15">
        <f t="shared" si="30"/>
        <v>2</v>
      </c>
      <c r="O250" s="15">
        <f t="shared" si="31"/>
        <v>3</v>
      </c>
      <c r="P250" s="15">
        <f t="shared" si="32"/>
        <v>5</v>
      </c>
      <c r="Q250" s="22">
        <f t="shared" si="33"/>
        <v>0</v>
      </c>
      <c r="R250" s="22" t="str">
        <f t="shared" si="34"/>
        <v>C</v>
      </c>
      <c r="S250" s="22">
        <f t="shared" si="35"/>
        <v>0</v>
      </c>
      <c r="T250" s="22" t="str">
        <f t="shared" si="36"/>
        <v>DS</v>
      </c>
      <c r="U250" s="80"/>
      <c r="V250" s="59"/>
      <c r="W250" s="59"/>
      <c r="X250" s="59"/>
      <c r="Y250" s="59"/>
      <c r="Z250" s="59"/>
    </row>
    <row r="251" spans="1:26" s="57" customFormat="1" ht="14">
      <c r="A251" s="25" t="str">
        <f t="shared" si="37"/>
        <v>LLG4121</v>
      </c>
      <c r="B251" s="188" t="s">
        <v>157</v>
      </c>
      <c r="C251" s="188"/>
      <c r="D251" s="188"/>
      <c r="E251" s="188"/>
      <c r="F251" s="188"/>
      <c r="G251" s="188"/>
      <c r="H251" s="188"/>
      <c r="I251" s="188"/>
      <c r="J251" s="15">
        <f t="shared" si="26"/>
        <v>5</v>
      </c>
      <c r="K251" s="15">
        <f t="shared" si="27"/>
        <v>2</v>
      </c>
      <c r="L251" s="15">
        <f t="shared" si="28"/>
        <v>1</v>
      </c>
      <c r="M251" s="15">
        <f t="shared" si="29"/>
        <v>2</v>
      </c>
      <c r="N251" s="15">
        <f t="shared" si="30"/>
        <v>5</v>
      </c>
      <c r="O251" s="15">
        <f t="shared" si="31"/>
        <v>4</v>
      </c>
      <c r="P251" s="15">
        <f t="shared" si="32"/>
        <v>9</v>
      </c>
      <c r="Q251" s="22" t="str">
        <f t="shared" si="33"/>
        <v>E</v>
      </c>
      <c r="R251" s="22">
        <f t="shared" si="34"/>
        <v>0</v>
      </c>
      <c r="S251" s="22">
        <f t="shared" si="35"/>
        <v>0</v>
      </c>
      <c r="T251" s="22" t="str">
        <f t="shared" si="36"/>
        <v>DS</v>
      </c>
      <c r="U251" s="80"/>
      <c r="V251" s="59"/>
      <c r="W251" s="59"/>
      <c r="X251" s="59"/>
      <c r="Y251" s="59"/>
      <c r="Z251" s="59"/>
    </row>
    <row r="252" spans="1:26" s="57" customFormat="1" ht="14">
      <c r="A252" s="25" t="str">
        <f t="shared" si="37"/>
        <v>LLG4161</v>
      </c>
      <c r="B252" s="188" t="s">
        <v>159</v>
      </c>
      <c r="C252" s="188"/>
      <c r="D252" s="188"/>
      <c r="E252" s="188"/>
      <c r="F252" s="188"/>
      <c r="G252" s="188"/>
      <c r="H252" s="188"/>
      <c r="I252" s="188"/>
      <c r="J252" s="15">
        <f t="shared" si="26"/>
        <v>6</v>
      </c>
      <c r="K252" s="15">
        <f t="shared" si="27"/>
        <v>2</v>
      </c>
      <c r="L252" s="15">
        <f t="shared" si="28"/>
        <v>1</v>
      </c>
      <c r="M252" s="15">
        <f t="shared" si="29"/>
        <v>0</v>
      </c>
      <c r="N252" s="15">
        <f t="shared" si="30"/>
        <v>3</v>
      </c>
      <c r="O252" s="15">
        <f t="shared" si="31"/>
        <v>8</v>
      </c>
      <c r="P252" s="15">
        <f t="shared" si="32"/>
        <v>11</v>
      </c>
      <c r="Q252" s="22" t="str">
        <f t="shared" si="33"/>
        <v>E</v>
      </c>
      <c r="R252" s="22">
        <f t="shared" si="34"/>
        <v>0</v>
      </c>
      <c r="S252" s="22">
        <f t="shared" si="35"/>
        <v>0</v>
      </c>
      <c r="T252" s="22" t="str">
        <f t="shared" si="36"/>
        <v>DS</v>
      </c>
      <c r="U252" s="80"/>
      <c r="V252" s="59"/>
      <c r="W252" s="59"/>
      <c r="X252" s="59"/>
      <c r="Y252" s="59"/>
      <c r="Z252" s="59"/>
    </row>
    <row r="253" spans="1:26" s="57" customFormat="1" ht="14">
      <c r="A253" s="25" t="str">
        <f t="shared" si="37"/>
        <v>LLX0003</v>
      </c>
      <c r="B253" s="188" t="s">
        <v>191</v>
      </c>
      <c r="C253" s="188"/>
      <c r="D253" s="188"/>
      <c r="E253" s="188"/>
      <c r="F253" s="188"/>
      <c r="G253" s="188"/>
      <c r="H253" s="188"/>
      <c r="I253" s="188"/>
      <c r="J253" s="15">
        <f t="shared" si="26"/>
        <v>4</v>
      </c>
      <c r="K253" s="15">
        <f t="shared" si="27"/>
        <v>2</v>
      </c>
      <c r="L253" s="15">
        <f t="shared" si="28"/>
        <v>0</v>
      </c>
      <c r="M253" s="15">
        <f t="shared" si="29"/>
        <v>0</v>
      </c>
      <c r="N253" s="15">
        <f t="shared" si="30"/>
        <v>2</v>
      </c>
      <c r="O253" s="15">
        <f t="shared" si="31"/>
        <v>5</v>
      </c>
      <c r="P253" s="15">
        <f t="shared" si="32"/>
        <v>7</v>
      </c>
      <c r="Q253" s="22">
        <f t="shared" si="33"/>
        <v>0</v>
      </c>
      <c r="R253" s="22" t="str">
        <f t="shared" si="34"/>
        <v>C</v>
      </c>
      <c r="S253" s="22">
        <f t="shared" si="35"/>
        <v>0</v>
      </c>
      <c r="T253" s="22" t="str">
        <f t="shared" si="36"/>
        <v>DS</v>
      </c>
      <c r="U253" s="80"/>
      <c r="V253" s="59"/>
      <c r="W253" s="59"/>
      <c r="X253" s="59"/>
      <c r="Y253" s="59"/>
      <c r="Z253" s="59"/>
    </row>
    <row r="254" spans="1:26" s="57" customFormat="1" ht="14">
      <c r="A254" s="25" t="str">
        <f t="shared" si="37"/>
        <v>LLG5121</v>
      </c>
      <c r="B254" s="188" t="s">
        <v>166</v>
      </c>
      <c r="C254" s="188"/>
      <c r="D254" s="188"/>
      <c r="E254" s="188"/>
      <c r="F254" s="188"/>
      <c r="G254" s="188"/>
      <c r="H254" s="188"/>
      <c r="I254" s="188"/>
      <c r="J254" s="15">
        <f t="shared" si="26"/>
        <v>5</v>
      </c>
      <c r="K254" s="15">
        <f t="shared" si="27"/>
        <v>2</v>
      </c>
      <c r="L254" s="15">
        <f t="shared" si="28"/>
        <v>2</v>
      </c>
      <c r="M254" s="15">
        <f t="shared" si="29"/>
        <v>0</v>
      </c>
      <c r="N254" s="15">
        <f t="shared" si="30"/>
        <v>4</v>
      </c>
      <c r="O254" s="15">
        <f t="shared" si="31"/>
        <v>5</v>
      </c>
      <c r="P254" s="15">
        <f t="shared" si="32"/>
        <v>9</v>
      </c>
      <c r="Q254" s="22" t="str">
        <f t="shared" si="33"/>
        <v>E</v>
      </c>
      <c r="R254" s="22">
        <f t="shared" si="34"/>
        <v>0</v>
      </c>
      <c r="S254" s="22">
        <f t="shared" si="35"/>
        <v>0</v>
      </c>
      <c r="T254" s="22" t="str">
        <f t="shared" si="36"/>
        <v>DS</v>
      </c>
      <c r="U254" s="80"/>
      <c r="V254" s="59"/>
      <c r="W254" s="59"/>
      <c r="X254" s="59"/>
      <c r="Y254" s="59"/>
      <c r="Z254" s="59"/>
    </row>
    <row r="255" spans="1:26" s="57" customFormat="1" ht="14">
      <c r="A255" s="25" t="str">
        <f t="shared" si="37"/>
        <v>LLG5161</v>
      </c>
      <c r="B255" s="188" t="s">
        <v>168</v>
      </c>
      <c r="C255" s="188"/>
      <c r="D255" s="188"/>
      <c r="E255" s="188"/>
      <c r="F255" s="188"/>
      <c r="G255" s="188"/>
      <c r="H255" s="188"/>
      <c r="I255" s="188"/>
      <c r="J255" s="15">
        <f t="shared" si="26"/>
        <v>4</v>
      </c>
      <c r="K255" s="15">
        <f t="shared" si="27"/>
        <v>2</v>
      </c>
      <c r="L255" s="15">
        <f t="shared" si="28"/>
        <v>0</v>
      </c>
      <c r="M255" s="15">
        <f t="shared" si="29"/>
        <v>0</v>
      </c>
      <c r="N255" s="15">
        <f t="shared" si="30"/>
        <v>2</v>
      </c>
      <c r="O255" s="15">
        <f t="shared" si="31"/>
        <v>5</v>
      </c>
      <c r="P255" s="15">
        <f t="shared" si="32"/>
        <v>7</v>
      </c>
      <c r="Q255" s="22" t="str">
        <f t="shared" si="33"/>
        <v>E</v>
      </c>
      <c r="R255" s="22">
        <f t="shared" si="34"/>
        <v>0</v>
      </c>
      <c r="S255" s="22">
        <f t="shared" si="35"/>
        <v>0</v>
      </c>
      <c r="T255" s="22" t="str">
        <f t="shared" si="36"/>
        <v>DS</v>
      </c>
      <c r="U255" s="80"/>
      <c r="V255" s="59"/>
      <c r="W255" s="59"/>
      <c r="X255" s="59"/>
      <c r="Y255" s="59"/>
      <c r="Z255" s="59"/>
    </row>
    <row r="256" spans="1:26" s="57" customFormat="1" ht="14">
      <c r="A256" s="25" t="str">
        <f t="shared" si="37"/>
        <v>LLX0005</v>
      </c>
      <c r="B256" s="188" t="s">
        <v>193</v>
      </c>
      <c r="C256" s="188"/>
      <c r="D256" s="188"/>
      <c r="E256" s="188"/>
      <c r="F256" s="188"/>
      <c r="G256" s="188"/>
      <c r="H256" s="188"/>
      <c r="I256" s="188"/>
      <c r="J256" s="15">
        <f t="shared" si="26"/>
        <v>6</v>
      </c>
      <c r="K256" s="15">
        <f t="shared" si="27"/>
        <v>2</v>
      </c>
      <c r="L256" s="15">
        <f t="shared" si="28"/>
        <v>2</v>
      </c>
      <c r="M256" s="15">
        <f t="shared" si="29"/>
        <v>0</v>
      </c>
      <c r="N256" s="15">
        <f t="shared" si="30"/>
        <v>4</v>
      </c>
      <c r="O256" s="15">
        <f t="shared" si="31"/>
        <v>7</v>
      </c>
      <c r="P256" s="15">
        <f t="shared" si="32"/>
        <v>11</v>
      </c>
      <c r="Q256" s="22">
        <f t="shared" si="33"/>
        <v>0</v>
      </c>
      <c r="R256" s="22" t="str">
        <f t="shared" si="34"/>
        <v>C</v>
      </c>
      <c r="S256" s="22">
        <f t="shared" si="35"/>
        <v>0</v>
      </c>
      <c r="T256" s="22" t="str">
        <f t="shared" si="36"/>
        <v>DS</v>
      </c>
      <c r="U256" s="80"/>
      <c r="V256" s="59"/>
      <c r="W256" s="59"/>
      <c r="X256" s="59"/>
      <c r="Y256" s="59"/>
      <c r="Z256" s="59"/>
    </row>
    <row r="257" spans="1:26" s="57" customFormat="1" ht="14">
      <c r="A257" s="25" t="str">
        <f t="shared" si="37"/>
        <v>LLG1221</v>
      </c>
      <c r="B257" s="188" t="s">
        <v>134</v>
      </c>
      <c r="C257" s="188"/>
      <c r="D257" s="188"/>
      <c r="E257" s="188"/>
      <c r="F257" s="188"/>
      <c r="G257" s="188"/>
      <c r="H257" s="188"/>
      <c r="I257" s="188"/>
      <c r="J257" s="15">
        <f t="shared" si="26"/>
        <v>6</v>
      </c>
      <c r="K257" s="15">
        <f t="shared" si="27"/>
        <v>2</v>
      </c>
      <c r="L257" s="15">
        <f t="shared" si="28"/>
        <v>1</v>
      </c>
      <c r="M257" s="15">
        <f t="shared" si="29"/>
        <v>2</v>
      </c>
      <c r="N257" s="15">
        <f t="shared" si="30"/>
        <v>5</v>
      </c>
      <c r="O257" s="15">
        <f t="shared" si="31"/>
        <v>6</v>
      </c>
      <c r="P257" s="15">
        <f t="shared" si="32"/>
        <v>11</v>
      </c>
      <c r="Q257" s="22" t="str">
        <f t="shared" si="33"/>
        <v>E</v>
      </c>
      <c r="R257" s="22">
        <f t="shared" si="34"/>
        <v>0</v>
      </c>
      <c r="S257" s="22">
        <f t="shared" si="35"/>
        <v>0</v>
      </c>
      <c r="T257" s="22" t="str">
        <f t="shared" si="36"/>
        <v>DS</v>
      </c>
      <c r="U257" s="80"/>
      <c r="V257" s="59"/>
      <c r="W257" s="59"/>
      <c r="X257" s="59"/>
      <c r="Y257" s="59"/>
      <c r="Z257" s="59"/>
    </row>
    <row r="258" spans="1:26" s="57" customFormat="1" ht="14">
      <c r="A258" s="25" t="str">
        <f t="shared" si="37"/>
        <v>LLG1261</v>
      </c>
      <c r="B258" s="188" t="s">
        <v>255</v>
      </c>
      <c r="C258" s="188"/>
      <c r="D258" s="188"/>
      <c r="E258" s="188"/>
      <c r="F258" s="188"/>
      <c r="G258" s="188"/>
      <c r="H258" s="188"/>
      <c r="I258" s="188"/>
      <c r="J258" s="15">
        <f t="shared" si="26"/>
        <v>5</v>
      </c>
      <c r="K258" s="15">
        <f t="shared" si="27"/>
        <v>1</v>
      </c>
      <c r="L258" s="15">
        <f t="shared" si="28"/>
        <v>1</v>
      </c>
      <c r="M258" s="15">
        <f t="shared" si="29"/>
        <v>0</v>
      </c>
      <c r="N258" s="15">
        <f t="shared" si="30"/>
        <v>2</v>
      </c>
      <c r="O258" s="15">
        <f t="shared" si="31"/>
        <v>7</v>
      </c>
      <c r="P258" s="15">
        <f t="shared" si="32"/>
        <v>9</v>
      </c>
      <c r="Q258" s="22" t="str">
        <f t="shared" si="33"/>
        <v>E</v>
      </c>
      <c r="R258" s="22">
        <f t="shared" si="34"/>
        <v>0</v>
      </c>
      <c r="S258" s="22">
        <f t="shared" si="35"/>
        <v>0</v>
      </c>
      <c r="T258" s="22" t="str">
        <f t="shared" si="36"/>
        <v>DS</v>
      </c>
      <c r="U258" s="80"/>
      <c r="V258" s="59"/>
      <c r="W258" s="59"/>
      <c r="X258" s="59"/>
      <c r="Y258" s="59"/>
      <c r="Z258" s="59"/>
    </row>
    <row r="259" spans="1:26" s="57" customFormat="1" ht="14">
      <c r="A259" s="25" t="str">
        <f t="shared" si="37"/>
        <v>LLG2221</v>
      </c>
      <c r="B259" s="188" t="s">
        <v>256</v>
      </c>
      <c r="C259" s="188"/>
      <c r="D259" s="188"/>
      <c r="E259" s="188"/>
      <c r="F259" s="188"/>
      <c r="G259" s="188"/>
      <c r="H259" s="188"/>
      <c r="I259" s="188"/>
      <c r="J259" s="15">
        <f t="shared" si="26"/>
        <v>5</v>
      </c>
      <c r="K259" s="15">
        <f t="shared" si="27"/>
        <v>2</v>
      </c>
      <c r="L259" s="15">
        <f t="shared" si="28"/>
        <v>1</v>
      </c>
      <c r="M259" s="15">
        <f t="shared" si="29"/>
        <v>2</v>
      </c>
      <c r="N259" s="15">
        <f t="shared" si="30"/>
        <v>5</v>
      </c>
      <c r="O259" s="15">
        <f t="shared" si="31"/>
        <v>4</v>
      </c>
      <c r="P259" s="15">
        <f t="shared" si="32"/>
        <v>9</v>
      </c>
      <c r="Q259" s="22" t="str">
        <f t="shared" si="33"/>
        <v>E</v>
      </c>
      <c r="R259" s="22">
        <f t="shared" si="34"/>
        <v>0</v>
      </c>
      <c r="S259" s="22">
        <f t="shared" si="35"/>
        <v>0</v>
      </c>
      <c r="T259" s="22" t="str">
        <f t="shared" si="36"/>
        <v>DS</v>
      </c>
      <c r="U259" s="80"/>
      <c r="V259" s="59"/>
      <c r="W259" s="59"/>
      <c r="X259" s="59"/>
      <c r="Y259" s="59"/>
      <c r="Z259" s="59"/>
    </row>
    <row r="260" spans="1:26" ht="14">
      <c r="A260" s="25" t="str">
        <f t="shared" si="37"/>
        <v>LLG2261</v>
      </c>
      <c r="B260" s="188" t="s">
        <v>257</v>
      </c>
      <c r="C260" s="188"/>
      <c r="D260" s="188"/>
      <c r="E260" s="188"/>
      <c r="F260" s="188"/>
      <c r="G260" s="188"/>
      <c r="H260" s="188"/>
      <c r="I260" s="188"/>
      <c r="J260" s="15">
        <f t="shared" si="26"/>
        <v>6</v>
      </c>
      <c r="K260" s="15">
        <f t="shared" si="27"/>
        <v>2</v>
      </c>
      <c r="L260" s="15">
        <f t="shared" si="28"/>
        <v>1</v>
      </c>
      <c r="M260" s="15">
        <f t="shared" si="29"/>
        <v>0</v>
      </c>
      <c r="N260" s="15">
        <f t="shared" si="30"/>
        <v>3</v>
      </c>
      <c r="O260" s="15">
        <f t="shared" si="31"/>
        <v>8</v>
      </c>
      <c r="P260" s="15">
        <f t="shared" si="32"/>
        <v>11</v>
      </c>
      <c r="Q260" s="22" t="str">
        <f t="shared" si="33"/>
        <v>E</v>
      </c>
      <c r="R260" s="22">
        <f t="shared" si="34"/>
        <v>0</v>
      </c>
      <c r="S260" s="22">
        <f t="shared" si="35"/>
        <v>0</v>
      </c>
      <c r="T260" s="22" t="str">
        <f t="shared" si="36"/>
        <v>DS</v>
      </c>
      <c r="U260" s="80"/>
      <c r="V260" s="59"/>
      <c r="W260" s="59"/>
      <c r="X260" s="59"/>
      <c r="Y260" s="59"/>
      <c r="Z260" s="59"/>
    </row>
    <row r="261" spans="1:26" ht="14">
      <c r="A261" s="25" t="str">
        <f t="shared" si="37"/>
        <v>LLG3221</v>
      </c>
      <c r="B261" s="188" t="s">
        <v>153</v>
      </c>
      <c r="C261" s="188"/>
      <c r="D261" s="188"/>
      <c r="E261" s="188"/>
      <c r="F261" s="188"/>
      <c r="G261" s="188"/>
      <c r="H261" s="188"/>
      <c r="I261" s="188"/>
      <c r="J261" s="15">
        <f t="shared" si="26"/>
        <v>6</v>
      </c>
      <c r="K261" s="15">
        <f t="shared" si="27"/>
        <v>2</v>
      </c>
      <c r="L261" s="15">
        <f t="shared" si="28"/>
        <v>1</v>
      </c>
      <c r="M261" s="15">
        <f t="shared" si="29"/>
        <v>2</v>
      </c>
      <c r="N261" s="15">
        <f t="shared" si="30"/>
        <v>5</v>
      </c>
      <c r="O261" s="15">
        <f t="shared" si="31"/>
        <v>6</v>
      </c>
      <c r="P261" s="15">
        <f t="shared" si="32"/>
        <v>11</v>
      </c>
      <c r="Q261" s="22" t="str">
        <f t="shared" si="33"/>
        <v>E</v>
      </c>
      <c r="R261" s="22">
        <f t="shared" si="34"/>
        <v>0</v>
      </c>
      <c r="S261" s="22">
        <f t="shared" si="35"/>
        <v>0</v>
      </c>
      <c r="T261" s="22" t="str">
        <f t="shared" si="36"/>
        <v>DS</v>
      </c>
      <c r="U261" s="80"/>
      <c r="V261" s="59"/>
      <c r="W261" s="59"/>
      <c r="X261" s="59"/>
      <c r="Y261" s="59"/>
      <c r="Z261" s="59"/>
    </row>
    <row r="262" spans="1:26" ht="14">
      <c r="A262" s="25" t="str">
        <f t="shared" si="37"/>
        <v>LLG3261</v>
      </c>
      <c r="B262" s="188" t="s">
        <v>258</v>
      </c>
      <c r="C262" s="188"/>
      <c r="D262" s="188"/>
      <c r="E262" s="188"/>
      <c r="F262" s="188"/>
      <c r="G262" s="188"/>
      <c r="H262" s="188"/>
      <c r="I262" s="188"/>
      <c r="J262" s="15">
        <f t="shared" si="26"/>
        <v>5</v>
      </c>
      <c r="K262" s="15">
        <f t="shared" si="27"/>
        <v>2</v>
      </c>
      <c r="L262" s="15">
        <f t="shared" si="28"/>
        <v>1</v>
      </c>
      <c r="M262" s="15">
        <f t="shared" si="29"/>
        <v>0</v>
      </c>
      <c r="N262" s="15">
        <f t="shared" si="30"/>
        <v>3</v>
      </c>
      <c r="O262" s="15">
        <f t="shared" si="31"/>
        <v>6</v>
      </c>
      <c r="P262" s="15">
        <f t="shared" si="32"/>
        <v>9</v>
      </c>
      <c r="Q262" s="22" t="str">
        <f t="shared" si="33"/>
        <v>E</v>
      </c>
      <c r="R262" s="22">
        <f t="shared" si="34"/>
        <v>0</v>
      </c>
      <c r="S262" s="22">
        <f t="shared" si="35"/>
        <v>0</v>
      </c>
      <c r="T262" s="22" t="str">
        <f t="shared" si="36"/>
        <v>DS</v>
      </c>
      <c r="U262" s="122"/>
      <c r="V262" s="59"/>
      <c r="W262" s="59"/>
      <c r="X262" s="59"/>
      <c r="Y262" s="59"/>
      <c r="Z262" s="59"/>
    </row>
    <row r="263" spans="1:26" ht="14">
      <c r="A263" s="25" t="str">
        <f t="shared" si="37"/>
        <v>LLG4221</v>
      </c>
      <c r="B263" s="188" t="s">
        <v>259</v>
      </c>
      <c r="C263" s="188"/>
      <c r="D263" s="188"/>
      <c r="E263" s="188"/>
      <c r="F263" s="188"/>
      <c r="G263" s="188"/>
      <c r="H263" s="188"/>
      <c r="I263" s="188"/>
      <c r="J263" s="15">
        <f t="shared" si="26"/>
        <v>5</v>
      </c>
      <c r="K263" s="15">
        <f t="shared" si="27"/>
        <v>2</v>
      </c>
      <c r="L263" s="15">
        <f t="shared" si="28"/>
        <v>1</v>
      </c>
      <c r="M263" s="15">
        <f t="shared" si="29"/>
        <v>2</v>
      </c>
      <c r="N263" s="15">
        <f t="shared" si="30"/>
        <v>5</v>
      </c>
      <c r="O263" s="15">
        <f t="shared" si="31"/>
        <v>4</v>
      </c>
      <c r="P263" s="15">
        <f t="shared" si="32"/>
        <v>9</v>
      </c>
      <c r="Q263" s="22" t="str">
        <f t="shared" si="33"/>
        <v>E</v>
      </c>
      <c r="R263" s="22">
        <f t="shared" si="34"/>
        <v>0</v>
      </c>
      <c r="S263" s="22">
        <f t="shared" si="35"/>
        <v>0</v>
      </c>
      <c r="T263" s="22" t="str">
        <f t="shared" si="36"/>
        <v>DS</v>
      </c>
      <c r="U263" s="80"/>
      <c r="V263" s="59"/>
      <c r="W263" s="59"/>
      <c r="X263" s="59"/>
      <c r="Y263" s="59"/>
      <c r="Z263" s="59"/>
    </row>
    <row r="264" spans="1:26" ht="14">
      <c r="A264" s="25" t="str">
        <f t="shared" si="37"/>
        <v>LLG4261</v>
      </c>
      <c r="B264" s="188" t="s">
        <v>260</v>
      </c>
      <c r="C264" s="188"/>
      <c r="D264" s="188"/>
      <c r="E264" s="188"/>
      <c r="F264" s="188"/>
      <c r="G264" s="188"/>
      <c r="H264" s="188"/>
      <c r="I264" s="188"/>
      <c r="J264" s="15">
        <f t="shared" si="26"/>
        <v>6</v>
      </c>
      <c r="K264" s="15">
        <f t="shared" si="27"/>
        <v>2</v>
      </c>
      <c r="L264" s="15">
        <f t="shared" si="28"/>
        <v>1</v>
      </c>
      <c r="M264" s="15">
        <f t="shared" si="29"/>
        <v>0</v>
      </c>
      <c r="N264" s="15">
        <f t="shared" si="30"/>
        <v>3</v>
      </c>
      <c r="O264" s="15">
        <f t="shared" si="31"/>
        <v>8</v>
      </c>
      <c r="P264" s="15">
        <f t="shared" si="32"/>
        <v>11</v>
      </c>
      <c r="Q264" s="22" t="str">
        <f t="shared" si="33"/>
        <v>E</v>
      </c>
      <c r="R264" s="22">
        <f t="shared" si="34"/>
        <v>0</v>
      </c>
      <c r="S264" s="22">
        <f t="shared" si="35"/>
        <v>0</v>
      </c>
      <c r="T264" s="22" t="str">
        <f t="shared" si="36"/>
        <v>DS</v>
      </c>
      <c r="U264" s="80"/>
      <c r="V264" s="59"/>
      <c r="W264" s="59"/>
      <c r="X264" s="59"/>
      <c r="Y264" s="59"/>
      <c r="Z264" s="59"/>
    </row>
    <row r="265" spans="1:26" s="39" customFormat="1" ht="14">
      <c r="A265" s="25" t="str">
        <f t="shared" si="37"/>
        <v>LLG5221</v>
      </c>
      <c r="B265" s="188" t="s">
        <v>261</v>
      </c>
      <c r="C265" s="188"/>
      <c r="D265" s="188"/>
      <c r="E265" s="188"/>
      <c r="F265" s="188"/>
      <c r="G265" s="188"/>
      <c r="H265" s="188"/>
      <c r="I265" s="188"/>
      <c r="J265" s="15">
        <f t="shared" si="26"/>
        <v>4</v>
      </c>
      <c r="K265" s="15">
        <f t="shared" si="27"/>
        <v>2</v>
      </c>
      <c r="L265" s="15">
        <f t="shared" si="28"/>
        <v>1</v>
      </c>
      <c r="M265" s="15">
        <f t="shared" si="29"/>
        <v>0</v>
      </c>
      <c r="N265" s="15">
        <f t="shared" si="30"/>
        <v>3</v>
      </c>
      <c r="O265" s="15">
        <f t="shared" si="31"/>
        <v>4</v>
      </c>
      <c r="P265" s="15">
        <f t="shared" si="32"/>
        <v>7</v>
      </c>
      <c r="Q265" s="22" t="str">
        <f t="shared" si="33"/>
        <v>E</v>
      </c>
      <c r="R265" s="22">
        <f t="shared" si="34"/>
        <v>0</v>
      </c>
      <c r="S265" s="22">
        <f t="shared" si="35"/>
        <v>0</v>
      </c>
      <c r="T265" s="22" t="str">
        <f t="shared" si="36"/>
        <v>DS</v>
      </c>
      <c r="U265" s="80"/>
      <c r="V265" s="59"/>
      <c r="W265" s="59"/>
      <c r="X265" s="59"/>
      <c r="Y265" s="59"/>
      <c r="Z265" s="59"/>
    </row>
    <row r="266" spans="1:26" s="39" customFormat="1" ht="14">
      <c r="A266" s="25" t="str">
        <f t="shared" si="37"/>
        <v>LLG5261</v>
      </c>
      <c r="B266" s="188" t="s">
        <v>262</v>
      </c>
      <c r="C266" s="188"/>
      <c r="D266" s="188"/>
      <c r="E266" s="188"/>
      <c r="F266" s="188"/>
      <c r="G266" s="188"/>
      <c r="H266" s="188"/>
      <c r="I266" s="188"/>
      <c r="J266" s="15">
        <f t="shared" si="26"/>
        <v>4</v>
      </c>
      <c r="K266" s="15">
        <f t="shared" si="27"/>
        <v>2</v>
      </c>
      <c r="L266" s="15">
        <f t="shared" si="28"/>
        <v>1</v>
      </c>
      <c r="M266" s="15">
        <f t="shared" si="29"/>
        <v>0</v>
      </c>
      <c r="N266" s="15">
        <f t="shared" si="30"/>
        <v>3</v>
      </c>
      <c r="O266" s="15">
        <f t="shared" si="31"/>
        <v>4</v>
      </c>
      <c r="P266" s="15">
        <f t="shared" si="32"/>
        <v>7</v>
      </c>
      <c r="Q266" s="22" t="str">
        <f t="shared" si="33"/>
        <v>E</v>
      </c>
      <c r="R266" s="22">
        <f t="shared" si="34"/>
        <v>0</v>
      </c>
      <c r="S266" s="22">
        <f t="shared" si="35"/>
        <v>0</v>
      </c>
      <c r="T266" s="22" t="str">
        <f t="shared" si="36"/>
        <v>DS</v>
      </c>
      <c r="U266" s="80"/>
      <c r="V266" s="59"/>
      <c r="W266" s="59"/>
      <c r="X266" s="59"/>
      <c r="Y266" s="59"/>
      <c r="Z266" s="59"/>
    </row>
    <row r="267" spans="1:26" s="39" customFormat="1" ht="14">
      <c r="A267" s="25" t="str">
        <f t="shared" si="37"/>
        <v>LLX0007</v>
      </c>
      <c r="B267" s="188" t="s">
        <v>194</v>
      </c>
      <c r="C267" s="188"/>
      <c r="D267" s="188"/>
      <c r="E267" s="188"/>
      <c r="F267" s="188"/>
      <c r="G267" s="188"/>
      <c r="H267" s="188"/>
      <c r="I267" s="188"/>
      <c r="J267" s="15">
        <f t="shared" si="26"/>
        <v>3</v>
      </c>
      <c r="K267" s="15">
        <f t="shared" si="27"/>
        <v>2</v>
      </c>
      <c r="L267" s="15">
        <f t="shared" si="28"/>
        <v>0</v>
      </c>
      <c r="M267" s="15">
        <f t="shared" si="29"/>
        <v>0</v>
      </c>
      <c r="N267" s="15">
        <f t="shared" si="30"/>
        <v>2</v>
      </c>
      <c r="O267" s="15">
        <f t="shared" si="31"/>
        <v>3</v>
      </c>
      <c r="P267" s="15">
        <f t="shared" si="32"/>
        <v>5</v>
      </c>
      <c r="Q267" s="22">
        <f t="shared" si="33"/>
        <v>0</v>
      </c>
      <c r="R267" s="22" t="str">
        <f t="shared" si="34"/>
        <v>C</v>
      </c>
      <c r="S267" s="22">
        <f t="shared" si="35"/>
        <v>0</v>
      </c>
      <c r="T267" s="22" t="str">
        <f t="shared" si="36"/>
        <v>DS</v>
      </c>
      <c r="U267" s="80"/>
      <c r="V267" s="59"/>
      <c r="W267" s="59"/>
      <c r="X267" s="59"/>
      <c r="Y267" s="59"/>
      <c r="Z267" s="59"/>
    </row>
    <row r="268" spans="1:26" ht="14">
      <c r="A268" s="74" t="s">
        <v>25</v>
      </c>
      <c r="B268" s="269"/>
      <c r="C268" s="269"/>
      <c r="D268" s="269"/>
      <c r="E268" s="269"/>
      <c r="F268" s="269"/>
      <c r="G268" s="269"/>
      <c r="H268" s="269"/>
      <c r="I268" s="269"/>
      <c r="J268" s="17">
        <f t="shared" ref="J268:P268" si="38">SUM(J243:J267)</f>
        <v>130</v>
      </c>
      <c r="K268" s="17">
        <f t="shared" si="38"/>
        <v>47</v>
      </c>
      <c r="L268" s="17">
        <f t="shared" si="38"/>
        <v>26</v>
      </c>
      <c r="M268" s="17">
        <f t="shared" si="38"/>
        <v>20</v>
      </c>
      <c r="N268" s="17">
        <f t="shared" si="38"/>
        <v>93</v>
      </c>
      <c r="O268" s="17">
        <f t="shared" si="38"/>
        <v>141</v>
      </c>
      <c r="P268" s="17">
        <f t="shared" si="38"/>
        <v>234</v>
      </c>
      <c r="Q268" s="74">
        <f>COUNTIF(Q243:Q267,"E")</f>
        <v>20</v>
      </c>
      <c r="R268" s="74">
        <f>COUNTIF(R243:R267,"C")</f>
        <v>5</v>
      </c>
      <c r="S268" s="74">
        <f>COUNTIF(S243:S267,"VP")</f>
        <v>0</v>
      </c>
      <c r="T268" s="75">
        <f>COUNTA(T243:T267)</f>
        <v>25</v>
      </c>
      <c r="U268" s="80"/>
      <c r="V268" s="59"/>
      <c r="W268" s="59"/>
      <c r="X268" s="59"/>
      <c r="Y268" s="59"/>
      <c r="Z268" s="59"/>
    </row>
    <row r="269" spans="1:26" ht="14">
      <c r="A269" s="184" t="s">
        <v>73</v>
      </c>
      <c r="B269" s="184"/>
      <c r="C269" s="184"/>
      <c r="D269" s="184"/>
      <c r="E269" s="184"/>
      <c r="F269" s="184"/>
      <c r="G269" s="184"/>
      <c r="H269" s="184"/>
      <c r="I269" s="184"/>
      <c r="J269" s="184"/>
      <c r="K269" s="184"/>
      <c r="L269" s="184"/>
      <c r="M269" s="184"/>
      <c r="N269" s="184"/>
      <c r="O269" s="184"/>
      <c r="P269" s="184"/>
      <c r="Q269" s="184"/>
      <c r="R269" s="184"/>
      <c r="S269" s="184"/>
      <c r="T269" s="184"/>
      <c r="U269" s="80"/>
      <c r="V269" s="59"/>
      <c r="W269" s="59"/>
      <c r="X269" s="59"/>
      <c r="Y269" s="59"/>
      <c r="Z269" s="59"/>
    </row>
    <row r="270" spans="1:26" ht="14">
      <c r="A270" s="25" t="str">
        <f t="shared" ref="A270:A275" si="39">IF(ISNA(INDEX($A$39:$T$236,MATCH($B270,$B$39:$B$236,0),1)),"",INDEX($A$39:$T$236,MATCH($B270,$B$39:$B$236,0),1))</f>
        <v>LLG6121</v>
      </c>
      <c r="B270" s="188" t="s">
        <v>177</v>
      </c>
      <c r="C270" s="188"/>
      <c r="D270" s="188"/>
      <c r="E270" s="188"/>
      <c r="F270" s="188"/>
      <c r="G270" s="188"/>
      <c r="H270" s="188"/>
      <c r="I270" s="188"/>
      <c r="J270" s="15">
        <f t="shared" ref="J270:J275" si="40">IF(ISNA(INDEX($A$39:$T$239,MATCH($B270,$B$39:$B$239,0),10)),"",INDEX($A$39:$T$239,MATCH($B270,$B$39:$B$239,0),10))</f>
        <v>5</v>
      </c>
      <c r="K270" s="15">
        <f t="shared" ref="K270:K275" si="41">IF(ISNA(INDEX($A$39:$T$239,MATCH($B270,$B$39:$B$239,0),11)),"",INDEX($A$39:$T$239,MATCH($B270,$B$39:$B$239,0),11))</f>
        <v>2</v>
      </c>
      <c r="L270" s="15">
        <f t="shared" ref="L270:L275" si="42">IF(ISNA(INDEX($A$39:$T$239,MATCH($B270,$B$39:$B$239,0),12)),"",INDEX($A$39:$T$239,MATCH($B270,$B$39:$B$239,0),12))</f>
        <v>2</v>
      </c>
      <c r="M270" s="15">
        <f t="shared" ref="M270:M275" si="43">IF(ISNA(INDEX($A$39:$T$239,MATCH($B270,$B$39:$B$239,0),13)),"",INDEX($A$39:$T$239,MATCH($B270,$B$39:$B$239,0),13))</f>
        <v>0</v>
      </c>
      <c r="N270" s="15">
        <f t="shared" ref="N270:N275" si="44">IF(ISNA(INDEX($A$39:$T$239,MATCH($B270,$B$39:$B$239,0),14)),"",INDEX($A$39:$T$239,MATCH($B270,$B$39:$B$239,0),14))</f>
        <v>4</v>
      </c>
      <c r="O270" s="15">
        <f t="shared" ref="O270:O275" si="45">IF(ISNA(INDEX($A$39:$T$239,MATCH($B270,$B$39:$B$239,0),15)),"",INDEX($A$39:$T$239,MATCH($B270,$B$39:$B$239,0),15))</f>
        <v>6</v>
      </c>
      <c r="P270" s="15">
        <f t="shared" ref="P270:P275" si="46">IF(ISNA(INDEX($A$39:$T$239,MATCH($B270,$B$39:$B$239,0),16)),"",INDEX($A$39:$T$239,MATCH($B270,$B$39:$B$239,0),16))</f>
        <v>10</v>
      </c>
      <c r="Q270" s="22" t="str">
        <f t="shared" ref="Q270:Q275" si="47">IF(ISNA(INDEX($A$39:$T$239,MATCH($B270,$B$39:$B$239,0),17)),"",INDEX($A$39:$T$239,MATCH($B270,$B$39:$B$239,0),17))</f>
        <v>E</v>
      </c>
      <c r="R270" s="22">
        <f t="shared" ref="R270:R275" si="48">IF(ISNA(INDEX($A$39:$T$239,MATCH($B270,$B$39:$B$239,0),18)),"",INDEX($A$39:$T$239,MATCH($B270,$B$39:$B$239,0),18))</f>
        <v>0</v>
      </c>
      <c r="S270" s="22">
        <f t="shared" ref="S270:S275" si="49">IF(ISNA(INDEX($A$39:$T$239,MATCH($B270,$B$39:$B$239,0),19)),"",INDEX($A$39:$T$239,MATCH($B270,$B$39:$B$239,0),19))</f>
        <v>0</v>
      </c>
      <c r="T270" s="22" t="str">
        <f t="shared" ref="T270:T275" si="50">IF(ISNA(INDEX($A$39:$T$239,MATCH($B270,$B$39:$B$239,0),20)),"",INDEX($A$39:$T$239,MATCH($B270,$B$39:$B$239,0),20))</f>
        <v>DS</v>
      </c>
      <c r="U270" s="80"/>
      <c r="V270" s="59"/>
      <c r="W270" s="59"/>
      <c r="X270" s="59"/>
      <c r="Y270" s="59"/>
      <c r="Z270" s="59"/>
    </row>
    <row r="271" spans="1:26">
      <c r="A271" s="25" t="str">
        <f t="shared" si="39"/>
        <v>LLG6161</v>
      </c>
      <c r="B271" s="188" t="s">
        <v>179</v>
      </c>
      <c r="C271" s="188"/>
      <c r="D271" s="188"/>
      <c r="E271" s="188"/>
      <c r="F271" s="188"/>
      <c r="G271" s="188"/>
      <c r="H271" s="188"/>
      <c r="I271" s="188"/>
      <c r="J271" s="15">
        <f t="shared" si="40"/>
        <v>4</v>
      </c>
      <c r="K271" s="15">
        <f t="shared" si="41"/>
        <v>2</v>
      </c>
      <c r="L271" s="15">
        <f t="shared" si="42"/>
        <v>0</v>
      </c>
      <c r="M271" s="15">
        <f t="shared" si="43"/>
        <v>0</v>
      </c>
      <c r="N271" s="15">
        <f t="shared" si="44"/>
        <v>2</v>
      </c>
      <c r="O271" s="15">
        <f t="shared" si="45"/>
        <v>6</v>
      </c>
      <c r="P271" s="15">
        <f t="shared" si="46"/>
        <v>8</v>
      </c>
      <c r="Q271" s="22" t="str">
        <f t="shared" si="47"/>
        <v>E</v>
      </c>
      <c r="R271" s="22">
        <f t="shared" si="48"/>
        <v>0</v>
      </c>
      <c r="S271" s="22">
        <f t="shared" si="49"/>
        <v>0</v>
      </c>
      <c r="T271" s="22" t="str">
        <f t="shared" si="50"/>
        <v>DS</v>
      </c>
      <c r="U271" s="50"/>
    </row>
    <row r="272" spans="1:26" s="57" customFormat="1">
      <c r="A272" s="25" t="str">
        <f t="shared" si="39"/>
        <v>LLX0008</v>
      </c>
      <c r="B272" s="188" t="s">
        <v>196</v>
      </c>
      <c r="C272" s="188"/>
      <c r="D272" s="188"/>
      <c r="E272" s="188"/>
      <c r="F272" s="188"/>
      <c r="G272" s="188"/>
      <c r="H272" s="188"/>
      <c r="I272" s="188"/>
      <c r="J272" s="15">
        <f t="shared" si="40"/>
        <v>6</v>
      </c>
      <c r="K272" s="15">
        <f t="shared" si="41"/>
        <v>2</v>
      </c>
      <c r="L272" s="15">
        <f t="shared" si="42"/>
        <v>2</v>
      </c>
      <c r="M272" s="15">
        <f t="shared" si="43"/>
        <v>0</v>
      </c>
      <c r="N272" s="15">
        <f t="shared" si="44"/>
        <v>4</v>
      </c>
      <c r="O272" s="15">
        <f t="shared" si="45"/>
        <v>9</v>
      </c>
      <c r="P272" s="15">
        <f t="shared" si="46"/>
        <v>13</v>
      </c>
      <c r="Q272" s="22">
        <f t="shared" si="47"/>
        <v>0</v>
      </c>
      <c r="R272" s="22" t="str">
        <f t="shared" si="48"/>
        <v>C</v>
      </c>
      <c r="S272" s="22">
        <f t="shared" si="49"/>
        <v>0</v>
      </c>
      <c r="T272" s="22" t="str">
        <f t="shared" si="50"/>
        <v>DS</v>
      </c>
      <c r="U272" s="50"/>
    </row>
    <row r="273" spans="1:26" s="69" customFormat="1">
      <c r="A273" s="25" t="str">
        <f t="shared" si="39"/>
        <v>LLG6221</v>
      </c>
      <c r="B273" s="188" t="s">
        <v>263</v>
      </c>
      <c r="C273" s="188"/>
      <c r="D273" s="188"/>
      <c r="E273" s="188"/>
      <c r="F273" s="188"/>
      <c r="G273" s="188"/>
      <c r="H273" s="188"/>
      <c r="I273" s="188"/>
      <c r="J273" s="15">
        <f t="shared" si="40"/>
        <v>4</v>
      </c>
      <c r="K273" s="15">
        <f t="shared" si="41"/>
        <v>2</v>
      </c>
      <c r="L273" s="15">
        <f t="shared" si="42"/>
        <v>1</v>
      </c>
      <c r="M273" s="15">
        <f t="shared" si="43"/>
        <v>0</v>
      </c>
      <c r="N273" s="15">
        <f t="shared" si="44"/>
        <v>3</v>
      </c>
      <c r="O273" s="15">
        <f t="shared" si="45"/>
        <v>5</v>
      </c>
      <c r="P273" s="15">
        <f t="shared" si="46"/>
        <v>8</v>
      </c>
      <c r="Q273" s="22" t="str">
        <f t="shared" si="47"/>
        <v>E</v>
      </c>
      <c r="R273" s="22">
        <f t="shared" si="48"/>
        <v>0</v>
      </c>
      <c r="S273" s="22">
        <f t="shared" si="49"/>
        <v>0</v>
      </c>
      <c r="T273" s="22" t="str">
        <f t="shared" si="50"/>
        <v>DS</v>
      </c>
      <c r="U273" s="64"/>
    </row>
    <row r="274" spans="1:26">
      <c r="A274" s="25" t="str">
        <f t="shared" si="39"/>
        <v>LLG6261</v>
      </c>
      <c r="B274" s="188" t="s">
        <v>264</v>
      </c>
      <c r="C274" s="188"/>
      <c r="D274" s="188"/>
      <c r="E274" s="188"/>
      <c r="F274" s="188"/>
      <c r="G274" s="188"/>
      <c r="H274" s="188"/>
      <c r="I274" s="188"/>
      <c r="J274" s="15">
        <f t="shared" si="40"/>
        <v>4</v>
      </c>
      <c r="K274" s="15">
        <f t="shared" si="41"/>
        <v>2</v>
      </c>
      <c r="L274" s="15">
        <f t="shared" si="42"/>
        <v>1</v>
      </c>
      <c r="M274" s="15">
        <f t="shared" si="43"/>
        <v>0</v>
      </c>
      <c r="N274" s="15">
        <f t="shared" si="44"/>
        <v>3</v>
      </c>
      <c r="O274" s="15">
        <f t="shared" si="45"/>
        <v>5</v>
      </c>
      <c r="P274" s="15">
        <f t="shared" si="46"/>
        <v>8</v>
      </c>
      <c r="Q274" s="22" t="str">
        <f t="shared" si="47"/>
        <v>E</v>
      </c>
      <c r="R274" s="22">
        <f t="shared" si="48"/>
        <v>0</v>
      </c>
      <c r="S274" s="22">
        <f t="shared" si="49"/>
        <v>0</v>
      </c>
      <c r="T274" s="22" t="str">
        <f t="shared" si="50"/>
        <v>DS</v>
      </c>
      <c r="U274" s="50"/>
    </row>
    <row r="275" spans="1:26" s="69" customFormat="1">
      <c r="A275" s="25" t="str">
        <f t="shared" si="39"/>
        <v>LLX0009</v>
      </c>
      <c r="B275" s="188" t="s">
        <v>186</v>
      </c>
      <c r="C275" s="188"/>
      <c r="D275" s="188"/>
      <c r="E275" s="188"/>
      <c r="F275" s="188"/>
      <c r="G275" s="188"/>
      <c r="H275" s="188"/>
      <c r="I275" s="188"/>
      <c r="J275" s="15">
        <f t="shared" si="40"/>
        <v>3</v>
      </c>
      <c r="K275" s="15">
        <f t="shared" si="41"/>
        <v>2</v>
      </c>
      <c r="L275" s="15">
        <f t="shared" si="42"/>
        <v>0</v>
      </c>
      <c r="M275" s="15">
        <f t="shared" si="43"/>
        <v>0</v>
      </c>
      <c r="N275" s="15">
        <f t="shared" si="44"/>
        <v>2</v>
      </c>
      <c r="O275" s="15">
        <f t="shared" si="45"/>
        <v>4</v>
      </c>
      <c r="P275" s="15">
        <f t="shared" si="46"/>
        <v>6</v>
      </c>
      <c r="Q275" s="22">
        <f t="shared" si="47"/>
        <v>0</v>
      </c>
      <c r="R275" s="22" t="str">
        <f t="shared" si="48"/>
        <v>C</v>
      </c>
      <c r="S275" s="22">
        <f t="shared" si="49"/>
        <v>0</v>
      </c>
      <c r="T275" s="22" t="str">
        <f t="shared" si="50"/>
        <v>DS</v>
      </c>
      <c r="U275" s="50"/>
    </row>
    <row r="276" spans="1:26">
      <c r="A276" s="74" t="s">
        <v>25</v>
      </c>
      <c r="B276" s="184"/>
      <c r="C276" s="184"/>
      <c r="D276" s="184"/>
      <c r="E276" s="184"/>
      <c r="F276" s="184"/>
      <c r="G276" s="184"/>
      <c r="H276" s="184"/>
      <c r="I276" s="184"/>
      <c r="J276" s="17">
        <f t="shared" ref="J276:P276" si="51">SUM(J270:J275)</f>
        <v>26</v>
      </c>
      <c r="K276" s="17">
        <f t="shared" si="51"/>
        <v>12</v>
      </c>
      <c r="L276" s="17">
        <f t="shared" si="51"/>
        <v>6</v>
      </c>
      <c r="M276" s="17">
        <f t="shared" si="51"/>
        <v>0</v>
      </c>
      <c r="N276" s="17">
        <f t="shared" si="51"/>
        <v>18</v>
      </c>
      <c r="O276" s="17">
        <f t="shared" si="51"/>
        <v>35</v>
      </c>
      <c r="P276" s="17">
        <f t="shared" si="51"/>
        <v>53</v>
      </c>
      <c r="Q276" s="74">
        <f>COUNTIF(Q270:Q275,"E")</f>
        <v>4</v>
      </c>
      <c r="R276" s="74">
        <f>COUNTIF(R270:R275,"C")</f>
        <v>2</v>
      </c>
      <c r="S276" s="74">
        <f>COUNTIF(S270:S275,"VP")</f>
        <v>0</v>
      </c>
      <c r="T276" s="75">
        <f>COUNTA(T270:T275)</f>
        <v>6</v>
      </c>
      <c r="U276" s="50"/>
    </row>
    <row r="277" spans="1:26" ht="29.25" customHeight="1">
      <c r="A277" s="173" t="s">
        <v>103</v>
      </c>
      <c r="B277" s="173"/>
      <c r="C277" s="173"/>
      <c r="D277" s="173"/>
      <c r="E277" s="173"/>
      <c r="F277" s="173"/>
      <c r="G277" s="173"/>
      <c r="H277" s="173"/>
      <c r="I277" s="173"/>
      <c r="J277" s="17">
        <f t="shared" ref="J277:T277" si="52">SUM(J268,J276)</f>
        <v>156</v>
      </c>
      <c r="K277" s="17">
        <f t="shared" si="52"/>
        <v>59</v>
      </c>
      <c r="L277" s="17">
        <f t="shared" si="52"/>
        <v>32</v>
      </c>
      <c r="M277" s="17">
        <f t="shared" si="52"/>
        <v>20</v>
      </c>
      <c r="N277" s="17">
        <f t="shared" si="52"/>
        <v>111</v>
      </c>
      <c r="O277" s="17">
        <f t="shared" si="52"/>
        <v>176</v>
      </c>
      <c r="P277" s="17">
        <f t="shared" si="52"/>
        <v>287</v>
      </c>
      <c r="Q277" s="17">
        <f t="shared" si="52"/>
        <v>24</v>
      </c>
      <c r="R277" s="17">
        <f t="shared" si="52"/>
        <v>7</v>
      </c>
      <c r="S277" s="17">
        <f t="shared" si="52"/>
        <v>0</v>
      </c>
      <c r="T277" s="81">
        <f t="shared" si="52"/>
        <v>31</v>
      </c>
    </row>
    <row r="278" spans="1:26" ht="13.5" customHeight="1">
      <c r="A278" s="174" t="s">
        <v>50</v>
      </c>
      <c r="B278" s="175"/>
      <c r="C278" s="175"/>
      <c r="D278" s="175"/>
      <c r="E278" s="175"/>
      <c r="F278" s="175"/>
      <c r="G278" s="175"/>
      <c r="H278" s="175"/>
      <c r="I278" s="175"/>
      <c r="J278" s="176"/>
      <c r="K278" s="17">
        <f t="shared" ref="K278:P278" si="53">K268*14+K276*12</f>
        <v>802</v>
      </c>
      <c r="L278" s="17">
        <f t="shared" si="53"/>
        <v>436</v>
      </c>
      <c r="M278" s="17">
        <f t="shared" si="53"/>
        <v>280</v>
      </c>
      <c r="N278" s="17">
        <f t="shared" si="53"/>
        <v>1518</v>
      </c>
      <c r="O278" s="17">
        <f t="shared" si="53"/>
        <v>2394</v>
      </c>
      <c r="P278" s="17">
        <f t="shared" si="53"/>
        <v>3912</v>
      </c>
      <c r="Q278" s="162"/>
      <c r="R278" s="163"/>
      <c r="S278" s="163"/>
      <c r="T278" s="164"/>
    </row>
    <row r="279" spans="1:26" ht="16.5" customHeight="1">
      <c r="A279" s="177"/>
      <c r="B279" s="178"/>
      <c r="C279" s="178"/>
      <c r="D279" s="178"/>
      <c r="E279" s="178"/>
      <c r="F279" s="178"/>
      <c r="G279" s="178"/>
      <c r="H279" s="178"/>
      <c r="I279" s="178"/>
      <c r="J279" s="179"/>
      <c r="K279" s="168">
        <f>SUM(K278:M278)</f>
        <v>1518</v>
      </c>
      <c r="L279" s="169"/>
      <c r="M279" s="170"/>
      <c r="N279" s="168">
        <f>SUM(N278:O278)</f>
        <v>3912</v>
      </c>
      <c r="O279" s="169"/>
      <c r="P279" s="170"/>
      <c r="Q279" s="165"/>
      <c r="R279" s="166"/>
      <c r="S279" s="166"/>
      <c r="T279" s="167"/>
    </row>
    <row r="280" spans="1:26" ht="18" customHeight="1">
      <c r="A280" s="197" t="s">
        <v>101</v>
      </c>
      <c r="B280" s="198"/>
      <c r="C280" s="198"/>
      <c r="D280" s="198"/>
      <c r="E280" s="198"/>
      <c r="F280" s="198"/>
      <c r="G280" s="198"/>
      <c r="H280" s="198"/>
      <c r="I280" s="198"/>
      <c r="J280" s="199"/>
      <c r="K280" s="185">
        <f>T277/SUM(T51,T68,T85,T103,T123,T140)</f>
        <v>0.72093023255813948</v>
      </c>
      <c r="L280" s="186"/>
      <c r="M280" s="186"/>
      <c r="N280" s="186"/>
      <c r="O280" s="186"/>
      <c r="P280" s="186"/>
      <c r="Q280" s="186"/>
      <c r="R280" s="186"/>
      <c r="S280" s="186"/>
      <c r="T280" s="187"/>
    </row>
    <row r="281" spans="1:26" s="45" customFormat="1" ht="18" customHeight="1">
      <c r="A281" s="138" t="s">
        <v>104</v>
      </c>
      <c r="B281" s="139"/>
      <c r="C281" s="139"/>
      <c r="D281" s="139"/>
      <c r="E281" s="139"/>
      <c r="F281" s="139"/>
      <c r="G281" s="139"/>
      <c r="H281" s="139"/>
      <c r="I281" s="139"/>
      <c r="J281" s="140"/>
      <c r="K281" s="185">
        <f>K279/(SUM(N51,N68,N85,N103,N123)*14+N140*12)</f>
        <v>0.77134146341463417</v>
      </c>
      <c r="L281" s="186"/>
      <c r="M281" s="186"/>
      <c r="N281" s="186"/>
      <c r="O281" s="186"/>
      <c r="P281" s="186"/>
      <c r="Q281" s="186"/>
      <c r="R281" s="186"/>
      <c r="S281" s="186"/>
      <c r="T281" s="187"/>
    </row>
    <row r="282" spans="1:26" s="69" customFormat="1">
      <c r="A282" s="70"/>
      <c r="B282" s="70"/>
      <c r="C282" s="70"/>
      <c r="D282" s="70"/>
      <c r="E282" s="70"/>
      <c r="F282" s="70"/>
      <c r="G282" s="70"/>
      <c r="H282" s="70"/>
      <c r="I282" s="70"/>
      <c r="J282" s="70"/>
      <c r="K282" s="71"/>
      <c r="L282" s="71"/>
      <c r="M282" s="71"/>
      <c r="N282" s="71"/>
      <c r="O282" s="71"/>
      <c r="P282" s="71"/>
      <c r="Q282" s="71"/>
      <c r="R282" s="71"/>
      <c r="S282" s="71"/>
      <c r="T282" s="71"/>
    </row>
    <row r="283" spans="1:26" ht="15" customHeight="1"/>
    <row r="284" spans="1:26" ht="22.5" customHeight="1">
      <c r="A284" s="184" t="s">
        <v>71</v>
      </c>
      <c r="B284" s="266"/>
      <c r="C284" s="266"/>
      <c r="D284" s="266"/>
      <c r="E284" s="266"/>
      <c r="F284" s="266"/>
      <c r="G284" s="266"/>
      <c r="H284" s="266"/>
      <c r="I284" s="266"/>
      <c r="J284" s="266"/>
      <c r="K284" s="266"/>
      <c r="L284" s="266"/>
      <c r="M284" s="266"/>
      <c r="N284" s="266"/>
      <c r="O284" s="266"/>
      <c r="P284" s="266"/>
      <c r="Q284" s="266"/>
      <c r="R284" s="266"/>
      <c r="S284" s="266"/>
      <c r="T284" s="266"/>
    </row>
    <row r="285" spans="1:26" ht="25.5" customHeight="1">
      <c r="A285" s="184" t="s">
        <v>27</v>
      </c>
      <c r="B285" s="184" t="s">
        <v>26</v>
      </c>
      <c r="C285" s="184"/>
      <c r="D285" s="184"/>
      <c r="E285" s="184"/>
      <c r="F285" s="184"/>
      <c r="G285" s="184"/>
      <c r="H285" s="184"/>
      <c r="I285" s="184"/>
      <c r="J285" s="172" t="s">
        <v>40</v>
      </c>
      <c r="K285" s="172" t="s">
        <v>24</v>
      </c>
      <c r="L285" s="172"/>
      <c r="M285" s="172"/>
      <c r="N285" s="172" t="s">
        <v>41</v>
      </c>
      <c r="O285" s="172"/>
      <c r="P285" s="172"/>
      <c r="Q285" s="172" t="s">
        <v>23</v>
      </c>
      <c r="R285" s="172"/>
      <c r="S285" s="172"/>
      <c r="T285" s="172" t="s">
        <v>22</v>
      </c>
    </row>
    <row r="286" spans="1:26">
      <c r="A286" s="184"/>
      <c r="B286" s="184"/>
      <c r="C286" s="184"/>
      <c r="D286" s="184"/>
      <c r="E286" s="184"/>
      <c r="F286" s="184"/>
      <c r="G286" s="184"/>
      <c r="H286" s="184"/>
      <c r="I286" s="184"/>
      <c r="J286" s="172"/>
      <c r="K286" s="76" t="s">
        <v>28</v>
      </c>
      <c r="L286" s="76" t="s">
        <v>29</v>
      </c>
      <c r="M286" s="76" t="s">
        <v>30</v>
      </c>
      <c r="N286" s="76" t="s">
        <v>34</v>
      </c>
      <c r="O286" s="76" t="s">
        <v>7</v>
      </c>
      <c r="P286" s="76" t="s">
        <v>31</v>
      </c>
      <c r="Q286" s="76" t="s">
        <v>32</v>
      </c>
      <c r="R286" s="76" t="s">
        <v>28</v>
      </c>
      <c r="S286" s="76" t="s">
        <v>33</v>
      </c>
      <c r="T286" s="172"/>
    </row>
    <row r="287" spans="1:26" ht="14">
      <c r="A287" s="184" t="s">
        <v>59</v>
      </c>
      <c r="B287" s="184"/>
      <c r="C287" s="184"/>
      <c r="D287" s="184"/>
      <c r="E287" s="184"/>
      <c r="F287" s="184"/>
      <c r="G287" s="184"/>
      <c r="H287" s="184"/>
      <c r="I287" s="184"/>
      <c r="J287" s="184"/>
      <c r="K287" s="184"/>
      <c r="L287" s="184"/>
      <c r="M287" s="184"/>
      <c r="N287" s="184"/>
      <c r="O287" s="184"/>
      <c r="P287" s="184"/>
      <c r="Q287" s="184"/>
      <c r="R287" s="184"/>
      <c r="S287" s="184"/>
      <c r="T287" s="184"/>
      <c r="U287" s="58"/>
      <c r="V287" s="59"/>
    </row>
    <row r="288" spans="1:26" ht="14">
      <c r="A288" s="25" t="s">
        <v>251</v>
      </c>
      <c r="B288" s="188" t="s">
        <v>199</v>
      </c>
      <c r="C288" s="188"/>
      <c r="D288" s="188"/>
      <c r="E288" s="188"/>
      <c r="F288" s="188"/>
      <c r="G288" s="188"/>
      <c r="H288" s="188"/>
      <c r="I288" s="188"/>
      <c r="J288" s="15">
        <f>IF(ISNA(INDEX($A$39:$T$202,MATCH($B288,$B$39:$B$202,0),10)),"",INDEX($A$39:$T$202,MATCH($B288,$B$39:$B$202,0),10))</f>
        <v>3</v>
      </c>
      <c r="K288" s="15">
        <f>IF(ISNA(INDEX($A$39:$T$202,MATCH($B288,$B$39:$B$202,0),11)),"",INDEX($A$39:$T$202,MATCH($B288,$B$39:$B$202,0),11))</f>
        <v>0</v>
      </c>
      <c r="L288" s="15">
        <f>IF(ISNA(INDEX($A$39:$T$202,MATCH($B288,$B$39:$B$202,0),12)),"",INDEX($A$39:$T$202,MATCH($B288,$B$39:$B$202,0),12))</f>
        <v>0</v>
      </c>
      <c r="M288" s="15">
        <f>IF(ISNA(INDEX($A$39:$T$202,MATCH($B288,$B$39:$B$202,0),13)),"",INDEX($A$39:$T$202,MATCH($B288,$B$39:$B$202,0),13))</f>
        <v>2</v>
      </c>
      <c r="N288" s="15">
        <f>IF(ISNA(INDEX($A$39:$T$202,MATCH($B288,$B$39:$B$202,0),14)),"",INDEX($A$39:$T$202,MATCH($B288,$B$39:$B$202,0),14))</f>
        <v>2</v>
      </c>
      <c r="O288" s="15">
        <f>IF(ISNA(INDEX($A$39:$T$202,MATCH($B288,$B$39:$B$202,0),15)),"",INDEX($A$39:$T$202,MATCH($B288,$B$39:$B$202,0),15))</f>
        <v>3</v>
      </c>
      <c r="P288" s="15">
        <f>IF(ISNA(INDEX($A$39:$T$202,MATCH($B288,$B$39:$B$202,0),16)),"",INDEX($A$39:$T$202,MATCH($B288,$B$39:$B$202,0),16))</f>
        <v>5</v>
      </c>
      <c r="Q288" s="22">
        <f>IF(ISNA(INDEX($A$39:$T$202,MATCH($B288,$B$39:$B$202,0),17)),"",INDEX($A$39:$T$202,MATCH($B288,$B$39:$B$202,0),17))</f>
        <v>0</v>
      </c>
      <c r="R288" s="22">
        <f>IF(ISNA(INDEX($A$39:$T$202,MATCH($B288,$B$39:$B$202,0),18)),"",INDEX($A$39:$T$202,MATCH($B288,$B$39:$B$202,0),18))</f>
        <v>0</v>
      </c>
      <c r="S288" s="22" t="str">
        <f>IF(ISNA(INDEX($A$39:$T$202,MATCH($B288,$B$39:$B$202,0),19)),"",INDEX($A$39:$T$202,MATCH($B288,$B$39:$B$202,0),19))</f>
        <v>VP</v>
      </c>
      <c r="T288" s="22" t="str">
        <f>IF(ISNA(INDEX($A$39:$T$202,MATCH($B288,$B$39:$B$202,0),20)),"",INDEX($A$39:$T$202,MATCH($B288,$B$39:$B$202,0),20))</f>
        <v>DC</v>
      </c>
      <c r="U288" s="80"/>
      <c r="V288" s="59"/>
      <c r="W288" s="59"/>
      <c r="X288" s="59"/>
      <c r="Y288" s="59"/>
      <c r="Z288" s="59"/>
    </row>
    <row r="289" spans="1:26" ht="14">
      <c r="A289" s="25" t="s">
        <v>142</v>
      </c>
      <c r="B289" s="188" t="s">
        <v>143</v>
      </c>
      <c r="C289" s="188"/>
      <c r="D289" s="188"/>
      <c r="E289" s="188"/>
      <c r="F289" s="188"/>
      <c r="G289" s="188"/>
      <c r="H289" s="188"/>
      <c r="I289" s="188"/>
      <c r="J289" s="15">
        <f>IF(ISNA(INDEX($A$39:$T$202,MATCH($B289,$B$39:$B$202,0),10)),"",INDEX($A$39:$T$202,MATCH($B289,$B$39:$B$202,0),10))</f>
        <v>3</v>
      </c>
      <c r="K289" s="15">
        <f>IF(ISNA(INDEX($A$39:$T$202,MATCH($B289,$B$39:$B$202,0),11)),"",INDEX($A$39:$T$202,MATCH($B289,$B$39:$B$202,0),11))</f>
        <v>1</v>
      </c>
      <c r="L289" s="15">
        <f>IF(ISNA(INDEX($A$39:$T$202,MATCH($B289,$B$39:$B$202,0),12)),"",INDEX($A$39:$T$202,MATCH($B289,$B$39:$B$202,0),12))</f>
        <v>0</v>
      </c>
      <c r="M289" s="15">
        <f>IF(ISNA(INDEX($A$39:$T$202,MATCH($B289,$B$39:$B$202,0),13)),"",INDEX($A$39:$T$202,MATCH($B289,$B$39:$B$202,0),13))</f>
        <v>0</v>
      </c>
      <c r="N289" s="15">
        <f>IF(ISNA(INDEX($A$39:$T$202,MATCH($B289,$B$39:$B$202,0),14)),"",INDEX($A$39:$T$202,MATCH($B289,$B$39:$B$202,0),14))</f>
        <v>1</v>
      </c>
      <c r="O289" s="15">
        <f>IF(ISNA(INDEX($A$39:$T$202,MATCH($B289,$B$39:$B$202,0),15)),"",INDEX($A$39:$T$202,MATCH($B289,$B$39:$B$202,0),15))</f>
        <v>4</v>
      </c>
      <c r="P289" s="15">
        <f>IF(ISNA(INDEX($A$39:$T$202,MATCH($B289,$B$39:$B$202,0),16)),"",INDEX($A$39:$T$202,MATCH($B289,$B$39:$B$202,0),16))</f>
        <v>5</v>
      </c>
      <c r="Q289" s="22">
        <f>IF(ISNA(INDEX($A$39:$T$202,MATCH($B289,$B$39:$B$202,0),17)),"",INDEX($A$39:$T$202,MATCH($B289,$B$39:$B$202,0),17))</f>
        <v>0</v>
      </c>
      <c r="R289" s="22" t="str">
        <f>IF(ISNA(INDEX($A$39:$T$202,MATCH($B289,$B$39:$B$202,0),18)),"",INDEX($A$39:$T$202,MATCH($B289,$B$39:$B$202,0),18))</f>
        <v>C</v>
      </c>
      <c r="S289" s="22">
        <f>IF(ISNA(INDEX($A$39:$T$202,MATCH($B289,$B$39:$B$202,0),19)),"",INDEX($A$39:$T$202,MATCH($B289,$B$39:$B$202,0),19))</f>
        <v>0</v>
      </c>
      <c r="T289" s="22" t="str">
        <f>IF(ISNA(INDEX($A$39:$T$202,MATCH($B289,$B$39:$B$202,0),20)),"",INDEX($A$39:$T$202,MATCH($B289,$B$39:$B$202,0),20))</f>
        <v>DC</v>
      </c>
      <c r="U289" s="80"/>
      <c r="V289" s="59"/>
      <c r="W289" s="59"/>
      <c r="X289" s="59"/>
      <c r="Y289" s="59"/>
      <c r="Z289" s="59"/>
    </row>
    <row r="290" spans="1:26" ht="14">
      <c r="A290" s="25" t="s">
        <v>94</v>
      </c>
      <c r="B290" s="188" t="s">
        <v>75</v>
      </c>
      <c r="C290" s="188"/>
      <c r="D290" s="188"/>
      <c r="E290" s="188"/>
      <c r="F290" s="188"/>
      <c r="G290" s="188"/>
      <c r="H290" s="188"/>
      <c r="I290" s="188"/>
      <c r="J290" s="15">
        <f>IF(ISNA(INDEX($A$39:$T$202,MATCH($B290,$B$39:$B$202,0),10)),"",INDEX($A$39:$T$202,MATCH($B290,$B$39:$B$202,0),10))</f>
        <v>2</v>
      </c>
      <c r="K290" s="15">
        <f>IF(ISNA(INDEX($A$39:$T$202,MATCH($B290,$B$39:$B$202,0),11)),"",INDEX($A$39:$T$202,MATCH($B290,$B$39:$B$202,0),11))</f>
        <v>0</v>
      </c>
      <c r="L290" s="15">
        <f>IF(ISNA(INDEX($A$39:$T$202,MATCH($B290,$B$39:$B$202,0),12)),"",INDEX($A$39:$T$202,MATCH($B290,$B$39:$B$202,0),12))</f>
        <v>2</v>
      </c>
      <c r="M290" s="15">
        <f>IF(ISNA(INDEX($A$39:$T$202,MATCH($B290,$B$39:$B$202,0),13)),"",INDEX($A$39:$T$202,MATCH($B290,$B$39:$B$202,0),13))</f>
        <v>0</v>
      </c>
      <c r="N290" s="15">
        <f>IF(ISNA(INDEX($A$39:$T$202,MATCH($B290,$B$39:$B$202,0),14)),"",INDEX($A$39:$T$202,MATCH($B290,$B$39:$B$202,0),14))</f>
        <v>2</v>
      </c>
      <c r="O290" s="15">
        <f>IF(ISNA(INDEX($A$39:$T$202,MATCH($B290,$B$39:$B$202,0),15)),"",INDEX($A$39:$T$202,MATCH($B290,$B$39:$B$202,0),15))</f>
        <v>2</v>
      </c>
      <c r="P290" s="15">
        <f>IF(ISNA(INDEX($A$39:$T$202,MATCH($B290,$B$39:$B$202,0),16)),"",INDEX($A$39:$T$202,MATCH($B290,$B$39:$B$202,0),16))</f>
        <v>4</v>
      </c>
      <c r="Q290" s="22">
        <f>IF(ISNA(INDEX($A$39:$T$202,MATCH($B290,$B$39:$B$202,0),17)),"",INDEX($A$39:$T$202,MATCH($B290,$B$39:$B$202,0),17))</f>
        <v>0</v>
      </c>
      <c r="R290" s="22">
        <f>IF(ISNA(INDEX($A$39:$T$202,MATCH($B290,$B$39:$B$202,0),18)),"",INDEX($A$39:$T$202,MATCH($B290,$B$39:$B$202,0),18))</f>
        <v>0</v>
      </c>
      <c r="S290" s="22" t="str">
        <f>IF(ISNA(INDEX($A$39:$T$202,MATCH($B290,$B$39:$B$202,0),19)),"",INDEX($A$39:$T$202,MATCH($B290,$B$39:$B$202,0),19))</f>
        <v>VP</v>
      </c>
      <c r="T290" s="22" t="str">
        <f>IF(ISNA(INDEX($A$39:$T$202,MATCH($B290,$B$39:$B$202,0),20)),"",INDEX($A$39:$T$202,MATCH($B290,$B$39:$B$202,0),20))</f>
        <v>DC</v>
      </c>
      <c r="U290" s="80"/>
      <c r="V290" s="59"/>
      <c r="W290" s="59"/>
      <c r="X290" s="59"/>
      <c r="Y290" s="59"/>
      <c r="Z290" s="59"/>
    </row>
    <row r="291" spans="1:26" ht="14">
      <c r="A291" s="25" t="s">
        <v>95</v>
      </c>
      <c r="B291" s="188" t="s">
        <v>76</v>
      </c>
      <c r="C291" s="188"/>
      <c r="D291" s="188"/>
      <c r="E291" s="188"/>
      <c r="F291" s="188"/>
      <c r="G291" s="188"/>
      <c r="H291" s="188"/>
      <c r="I291" s="188"/>
      <c r="J291" s="15">
        <f>IF(ISNA(INDEX($A$39:$T$202,MATCH($B291,$B$39:$B$202,0),10)),"",INDEX($A$39:$T$202,MATCH($B291,$B$39:$B$202,0),10))</f>
        <v>2</v>
      </c>
      <c r="K291" s="15">
        <f>IF(ISNA(INDEX($A$39:$T$202,MATCH($B291,$B$39:$B$202,0),11)),"",INDEX($A$39:$T$202,MATCH($B291,$B$39:$B$202,0),11))</f>
        <v>0</v>
      </c>
      <c r="L291" s="15">
        <f>IF(ISNA(INDEX($A$39:$T$202,MATCH($B291,$B$39:$B$202,0),12)),"",INDEX($A$39:$T$202,MATCH($B291,$B$39:$B$202,0),12))</f>
        <v>2</v>
      </c>
      <c r="M291" s="15">
        <f>IF(ISNA(INDEX($A$39:$T$202,MATCH($B291,$B$39:$B$202,0),13)),"",INDEX($A$39:$T$202,MATCH($B291,$B$39:$B$202,0),13))</f>
        <v>0</v>
      </c>
      <c r="N291" s="15">
        <f>IF(ISNA(INDEX($A$39:$T$202,MATCH($B291,$B$39:$B$202,0),14)),"",INDEX($A$39:$T$202,MATCH($B291,$B$39:$B$202,0),14))</f>
        <v>2</v>
      </c>
      <c r="O291" s="15">
        <f>IF(ISNA(INDEX($A$39:$T$202,MATCH($B291,$B$39:$B$202,0),15)),"",INDEX($A$39:$T$202,MATCH($B291,$B$39:$B$202,0),15))</f>
        <v>2</v>
      </c>
      <c r="P291" s="15">
        <f>IF(ISNA(INDEX($A$39:$T$202,MATCH($B291,$B$39:$B$202,0),16)),"",INDEX($A$39:$T$202,MATCH($B291,$B$39:$B$202,0),16))</f>
        <v>4</v>
      </c>
      <c r="Q291" s="22">
        <f>IF(ISNA(INDEX($A$39:$T$202,MATCH($B291,$B$39:$B$202,0),17)),"",INDEX($A$39:$T$202,MATCH($B291,$B$39:$B$202,0),17))</f>
        <v>0</v>
      </c>
      <c r="R291" s="22">
        <f>IF(ISNA(INDEX($A$39:$T$202,MATCH($B291,$B$39:$B$202,0),18)),"",INDEX($A$39:$T$202,MATCH($B291,$B$39:$B$202,0),18))</f>
        <v>0</v>
      </c>
      <c r="S291" s="22" t="str">
        <f>IF(ISNA(INDEX($A$39:$T$202,MATCH($B291,$B$39:$B$202,0),19)),"",INDEX($A$39:$T$202,MATCH($B291,$B$39:$B$202,0),19))</f>
        <v>VP</v>
      </c>
      <c r="T291" s="22" t="str">
        <f>IF(ISNA(INDEX($A$39:$T$202,MATCH($B291,$B$39:$B$202,0),20)),"",INDEX($A$39:$T$202,MATCH($B291,$B$39:$B$202,0),20))</f>
        <v>DC</v>
      </c>
      <c r="U291" s="80"/>
      <c r="V291" s="59"/>
      <c r="W291" s="59"/>
      <c r="X291" s="59"/>
      <c r="Y291" s="59"/>
      <c r="Z291" s="59"/>
    </row>
    <row r="292" spans="1:26" ht="23.25" customHeight="1">
      <c r="A292" s="173" t="s">
        <v>103</v>
      </c>
      <c r="B292" s="173"/>
      <c r="C292" s="173"/>
      <c r="D292" s="173"/>
      <c r="E292" s="173"/>
      <c r="F292" s="173"/>
      <c r="G292" s="173"/>
      <c r="H292" s="173"/>
      <c r="I292" s="173"/>
      <c r="J292" s="108">
        <f t="shared" ref="J292:P292" si="54">SUM(J288:J291)</f>
        <v>10</v>
      </c>
      <c r="K292" s="108">
        <f t="shared" si="54"/>
        <v>1</v>
      </c>
      <c r="L292" s="108">
        <f t="shared" si="54"/>
        <v>4</v>
      </c>
      <c r="M292" s="108">
        <f t="shared" si="54"/>
        <v>2</v>
      </c>
      <c r="N292" s="108">
        <f t="shared" si="54"/>
        <v>7</v>
      </c>
      <c r="O292" s="108">
        <f t="shared" si="54"/>
        <v>11</v>
      </c>
      <c r="P292" s="108">
        <f t="shared" si="54"/>
        <v>18</v>
      </c>
      <c r="Q292" s="109">
        <f>COUNTIF(Q288:Q291,"E")</f>
        <v>0</v>
      </c>
      <c r="R292" s="109">
        <f>COUNTIF(R288:R291,"C")</f>
        <v>1</v>
      </c>
      <c r="S292" s="109">
        <f>COUNTIF(S288:S291,"VP")</f>
        <v>3</v>
      </c>
      <c r="T292" s="111">
        <f>COUNTA(T288:T291)</f>
        <v>4</v>
      </c>
    </row>
    <row r="293" spans="1:26">
      <c r="A293" s="174" t="s">
        <v>50</v>
      </c>
      <c r="B293" s="175"/>
      <c r="C293" s="175"/>
      <c r="D293" s="175"/>
      <c r="E293" s="175"/>
      <c r="F293" s="175"/>
      <c r="G293" s="175"/>
      <c r="H293" s="175"/>
      <c r="I293" s="175"/>
      <c r="J293" s="176"/>
      <c r="K293" s="17">
        <f t="shared" ref="K293:P293" si="55">K292*14</f>
        <v>14</v>
      </c>
      <c r="L293" s="108">
        <f t="shared" si="55"/>
        <v>56</v>
      </c>
      <c r="M293" s="108">
        <f t="shared" si="55"/>
        <v>28</v>
      </c>
      <c r="N293" s="108">
        <f t="shared" si="55"/>
        <v>98</v>
      </c>
      <c r="O293" s="108">
        <f t="shared" si="55"/>
        <v>154</v>
      </c>
      <c r="P293" s="108">
        <f t="shared" si="55"/>
        <v>252</v>
      </c>
      <c r="Q293" s="162"/>
      <c r="R293" s="163"/>
      <c r="S293" s="163"/>
      <c r="T293" s="164"/>
    </row>
    <row r="294" spans="1:26">
      <c r="A294" s="177"/>
      <c r="B294" s="178"/>
      <c r="C294" s="178"/>
      <c r="D294" s="178"/>
      <c r="E294" s="178"/>
      <c r="F294" s="178"/>
      <c r="G294" s="178"/>
      <c r="H294" s="178"/>
      <c r="I294" s="178"/>
      <c r="J294" s="179"/>
      <c r="K294" s="168">
        <f>SUM(K293:M293)</f>
        <v>98</v>
      </c>
      <c r="L294" s="169"/>
      <c r="M294" s="170"/>
      <c r="N294" s="168">
        <f>SUM(N293:O293)</f>
        <v>252</v>
      </c>
      <c r="O294" s="169"/>
      <c r="P294" s="170"/>
      <c r="Q294" s="165"/>
      <c r="R294" s="166"/>
      <c r="S294" s="166"/>
      <c r="T294" s="167"/>
    </row>
    <row r="295" spans="1:26" ht="17.25" customHeight="1">
      <c r="A295" s="197" t="s">
        <v>101</v>
      </c>
      <c r="B295" s="198"/>
      <c r="C295" s="198"/>
      <c r="D295" s="198"/>
      <c r="E295" s="198"/>
      <c r="F295" s="198"/>
      <c r="G295" s="198"/>
      <c r="H295" s="198"/>
      <c r="I295" s="198"/>
      <c r="J295" s="199"/>
      <c r="K295" s="185">
        <f>T292/SUM(T51,T68,T85,T103,T123,T140)</f>
        <v>9.3023255813953487E-2</v>
      </c>
      <c r="L295" s="186"/>
      <c r="M295" s="186"/>
      <c r="N295" s="186"/>
      <c r="O295" s="186"/>
      <c r="P295" s="186"/>
      <c r="Q295" s="186"/>
      <c r="R295" s="186"/>
      <c r="S295" s="186"/>
      <c r="T295" s="187"/>
    </row>
    <row r="296" spans="1:26" ht="17.25" customHeight="1">
      <c r="A296" s="138" t="s">
        <v>104</v>
      </c>
      <c r="B296" s="139"/>
      <c r="C296" s="139"/>
      <c r="D296" s="139"/>
      <c r="E296" s="139"/>
      <c r="F296" s="139"/>
      <c r="G296" s="139"/>
      <c r="H296" s="139"/>
      <c r="I296" s="139"/>
      <c r="J296" s="140"/>
      <c r="K296" s="185">
        <f>K294/(SUM(N51,N68,N85,N103,N123)*14+N140*12)</f>
        <v>4.9796747967479675E-2</v>
      </c>
      <c r="L296" s="186"/>
      <c r="M296" s="186"/>
      <c r="N296" s="186"/>
      <c r="O296" s="186"/>
      <c r="P296" s="186"/>
      <c r="Q296" s="186"/>
      <c r="R296" s="186"/>
      <c r="S296" s="186"/>
      <c r="T296" s="187"/>
    </row>
    <row r="297" spans="1:26" ht="8.25" customHeight="1"/>
    <row r="298" spans="1:26" ht="15" customHeight="1"/>
    <row r="299" spans="1:26">
      <c r="A299" s="171" t="s">
        <v>74</v>
      </c>
      <c r="B299" s="171"/>
      <c r="U299" s="39"/>
    </row>
    <row r="300" spans="1:26">
      <c r="A300" s="172" t="s">
        <v>27</v>
      </c>
      <c r="B300" s="189" t="s">
        <v>62</v>
      </c>
      <c r="C300" s="267"/>
      <c r="D300" s="267"/>
      <c r="E300" s="267"/>
      <c r="F300" s="267"/>
      <c r="G300" s="190"/>
      <c r="H300" s="189" t="s">
        <v>65</v>
      </c>
      <c r="I300" s="190"/>
      <c r="J300" s="180" t="s">
        <v>66</v>
      </c>
      <c r="K300" s="181"/>
      <c r="L300" s="181"/>
      <c r="M300" s="181"/>
      <c r="N300" s="181"/>
      <c r="O300" s="182"/>
      <c r="P300" s="189" t="s">
        <v>49</v>
      </c>
      <c r="Q300" s="190"/>
      <c r="R300" s="180" t="s">
        <v>67</v>
      </c>
      <c r="S300" s="181"/>
      <c r="T300" s="182"/>
      <c r="U300" s="39"/>
      <c r="V300" s="39"/>
    </row>
    <row r="301" spans="1:26">
      <c r="A301" s="172"/>
      <c r="B301" s="191"/>
      <c r="C301" s="268"/>
      <c r="D301" s="268"/>
      <c r="E301" s="268"/>
      <c r="F301" s="268"/>
      <c r="G301" s="192"/>
      <c r="H301" s="191"/>
      <c r="I301" s="192"/>
      <c r="J301" s="180" t="s">
        <v>34</v>
      </c>
      <c r="K301" s="182"/>
      <c r="L301" s="180" t="s">
        <v>7</v>
      </c>
      <c r="M301" s="182"/>
      <c r="N301" s="180" t="s">
        <v>31</v>
      </c>
      <c r="O301" s="182"/>
      <c r="P301" s="191"/>
      <c r="Q301" s="192"/>
      <c r="R301" s="23" t="s">
        <v>68</v>
      </c>
      <c r="S301" s="23" t="s">
        <v>69</v>
      </c>
      <c r="T301" s="23" t="s">
        <v>70</v>
      </c>
      <c r="U301" s="120"/>
      <c r="V301" s="120"/>
      <c r="W301" s="120"/>
      <c r="X301" s="120"/>
      <c r="Y301" s="60"/>
    </row>
    <row r="302" spans="1:26">
      <c r="A302" s="23">
        <v>1</v>
      </c>
      <c r="B302" s="180" t="s">
        <v>63</v>
      </c>
      <c r="C302" s="181"/>
      <c r="D302" s="181"/>
      <c r="E302" s="181"/>
      <c r="F302" s="181"/>
      <c r="G302" s="182"/>
      <c r="H302" s="159">
        <f>J302</f>
        <v>1588</v>
      </c>
      <c r="I302" s="159"/>
      <c r="J302" s="136">
        <f>(SUM(N51+N68+N85+N103+N123)*14+N140*12)-J303</f>
        <v>1588</v>
      </c>
      <c r="K302" s="137"/>
      <c r="L302" s="136">
        <f>(SUM(O51+O68+O85+O103+O123)*14+O140*12)-L303</f>
        <v>2390</v>
      </c>
      <c r="M302" s="137"/>
      <c r="N302" s="136">
        <f>(SUM(P51+P68+P85+P103+P123)*14+P140*12)-N303</f>
        <v>3978</v>
      </c>
      <c r="O302" s="137"/>
      <c r="P302" s="193">
        <f>H302/H304</f>
        <v>0.80691056910569103</v>
      </c>
      <c r="Q302" s="194"/>
      <c r="R302" s="14">
        <f>J51+J68-R303</f>
        <v>61</v>
      </c>
      <c r="S302" s="14">
        <f>J85+J103-S303</f>
        <v>54</v>
      </c>
      <c r="T302" s="14">
        <f>J123+J140-T303</f>
        <v>44</v>
      </c>
    </row>
    <row r="303" spans="1:26" ht="12.75" customHeight="1">
      <c r="A303" s="23">
        <v>2</v>
      </c>
      <c r="B303" s="180" t="s">
        <v>64</v>
      </c>
      <c r="C303" s="181"/>
      <c r="D303" s="181"/>
      <c r="E303" s="181"/>
      <c r="F303" s="181"/>
      <c r="G303" s="182"/>
      <c r="H303" s="159">
        <f>J303</f>
        <v>380</v>
      </c>
      <c r="I303" s="159"/>
      <c r="J303" s="156">
        <f>N180</f>
        <v>380</v>
      </c>
      <c r="K303" s="149"/>
      <c r="L303" s="156">
        <f>O180</f>
        <v>534</v>
      </c>
      <c r="M303" s="149"/>
      <c r="N303" s="270">
        <f>SUM(J303:M303)</f>
        <v>914</v>
      </c>
      <c r="O303" s="271"/>
      <c r="P303" s="193">
        <f>H303/H304</f>
        <v>0.19308943089430894</v>
      </c>
      <c r="Q303" s="194"/>
      <c r="R303" s="123">
        <v>3</v>
      </c>
      <c r="S303" s="123">
        <v>12</v>
      </c>
      <c r="T303" s="123">
        <v>22</v>
      </c>
      <c r="U303" s="272" t="str">
        <f>IF(N303=P180,"Corect","Nu corespunde cu tabelul de opționale")</f>
        <v>Corect</v>
      </c>
      <c r="V303" s="273"/>
      <c r="W303" s="273"/>
      <c r="X303" s="273"/>
    </row>
    <row r="304" spans="1:26">
      <c r="A304" s="180" t="s">
        <v>25</v>
      </c>
      <c r="B304" s="181"/>
      <c r="C304" s="181"/>
      <c r="D304" s="181"/>
      <c r="E304" s="181"/>
      <c r="F304" s="181"/>
      <c r="G304" s="182"/>
      <c r="H304" s="160">
        <f>SUM(H302:I303)</f>
        <v>1968</v>
      </c>
      <c r="I304" s="160"/>
      <c r="J304" s="172">
        <f>SUM(J302:K303)</f>
        <v>1968</v>
      </c>
      <c r="K304" s="172"/>
      <c r="L304" s="220">
        <f>SUM(L302:M303)</f>
        <v>2924</v>
      </c>
      <c r="M304" s="222"/>
      <c r="N304" s="220">
        <f>SUM(N302:O303)</f>
        <v>4892</v>
      </c>
      <c r="O304" s="222"/>
      <c r="P304" s="157">
        <f>SUM(P302:Q303)</f>
        <v>1</v>
      </c>
      <c r="Q304" s="158"/>
      <c r="R304" s="16">
        <f>SUM(R302:R303)</f>
        <v>64</v>
      </c>
      <c r="S304" s="16">
        <f>SUM(S302:S303)</f>
        <v>66</v>
      </c>
      <c r="T304" s="16">
        <f>SUM(T302:T303)</f>
        <v>66</v>
      </c>
    </row>
    <row r="305" spans="1:24" s="69" customFormat="1">
      <c r="A305" s="72"/>
      <c r="B305" s="72"/>
      <c r="C305" s="72"/>
      <c r="D305" s="72"/>
      <c r="E305" s="72"/>
      <c r="F305" s="72"/>
      <c r="G305" s="72"/>
      <c r="H305" s="72"/>
      <c r="I305" s="72"/>
      <c r="J305" s="72"/>
      <c r="K305" s="72"/>
      <c r="L305" s="53"/>
      <c r="M305" s="53"/>
      <c r="N305" s="53"/>
      <c r="O305" s="53"/>
      <c r="P305" s="73"/>
      <c r="Q305" s="73"/>
      <c r="R305" s="53"/>
      <c r="S305" s="53"/>
      <c r="T305" s="53"/>
    </row>
    <row r="306" spans="1:24" s="69" customFormat="1">
      <c r="A306" s="72"/>
      <c r="B306" s="72"/>
      <c r="C306" s="72"/>
      <c r="D306" s="72"/>
      <c r="E306" s="72"/>
      <c r="F306" s="72"/>
      <c r="G306" s="72"/>
      <c r="H306" s="72"/>
      <c r="I306" s="72"/>
      <c r="J306" s="72"/>
      <c r="K306" s="72"/>
      <c r="L306" s="53"/>
      <c r="M306" s="53"/>
      <c r="N306" s="53"/>
      <c r="O306" s="53"/>
      <c r="P306" s="73"/>
      <c r="Q306" s="73"/>
      <c r="R306" s="53"/>
      <c r="S306" s="53"/>
      <c r="T306" s="53"/>
      <c r="U306" s="135" t="s">
        <v>283</v>
      </c>
      <c r="V306" s="135"/>
      <c r="W306" s="135"/>
      <c r="X306" s="135"/>
    </row>
    <row r="307" spans="1:24" s="69" customFormat="1">
      <c r="A307" s="72"/>
      <c r="B307" s="72"/>
      <c r="C307" s="72"/>
      <c r="D307" s="72"/>
      <c r="E307" s="72"/>
      <c r="F307" s="72"/>
      <c r="G307" s="72"/>
      <c r="H307" s="72"/>
      <c r="I307" s="72"/>
      <c r="J307" s="72"/>
      <c r="K307" s="72"/>
      <c r="L307" s="53"/>
      <c r="M307" s="53"/>
      <c r="N307" s="53"/>
      <c r="O307" s="53"/>
      <c r="P307" s="73"/>
      <c r="Q307" s="73"/>
      <c r="R307" s="53"/>
      <c r="S307" s="53"/>
      <c r="T307" s="53"/>
      <c r="U307" s="135"/>
      <c r="V307" s="135"/>
      <c r="W307" s="135"/>
      <c r="X307" s="135"/>
    </row>
    <row r="308" spans="1:24" s="69" customFormat="1">
      <c r="A308" s="72"/>
      <c r="B308" s="72"/>
      <c r="C308" s="72"/>
      <c r="D308" s="72"/>
      <c r="E308" s="72"/>
      <c r="F308" s="72"/>
      <c r="G308" s="72"/>
      <c r="H308" s="72"/>
      <c r="I308" s="72"/>
      <c r="J308" s="72"/>
      <c r="K308" s="72"/>
      <c r="L308" s="53"/>
      <c r="M308" s="53"/>
      <c r="N308" s="53"/>
      <c r="O308" s="53"/>
      <c r="P308" s="73"/>
      <c r="Q308" s="73"/>
      <c r="R308" s="53"/>
      <c r="S308" s="53"/>
      <c r="T308" s="53"/>
      <c r="U308" s="135"/>
      <c r="V308" s="135"/>
      <c r="W308" s="135"/>
      <c r="X308" s="135"/>
    </row>
    <row r="309" spans="1:24" s="69" customFormat="1">
      <c r="A309" s="72"/>
      <c r="B309" s="72"/>
      <c r="C309" s="72"/>
      <c r="D309" s="72"/>
      <c r="E309" s="72"/>
      <c r="F309" s="72"/>
      <c r="G309" s="72"/>
      <c r="H309" s="72"/>
      <c r="I309" s="72"/>
      <c r="J309" s="72"/>
      <c r="K309" s="72"/>
      <c r="L309" s="53"/>
      <c r="M309" s="53"/>
      <c r="N309" s="53"/>
      <c r="O309" s="53"/>
      <c r="P309" s="73"/>
      <c r="Q309" s="73"/>
      <c r="R309" s="53"/>
      <c r="S309" s="53"/>
      <c r="T309" s="53"/>
      <c r="U309" s="135"/>
      <c r="V309" s="135"/>
      <c r="W309" s="135"/>
      <c r="X309" s="135"/>
    </row>
    <row r="310" spans="1:24" s="69" customFormat="1">
      <c r="A310" s="72"/>
      <c r="B310" s="72"/>
      <c r="C310" s="72"/>
      <c r="D310" s="72"/>
      <c r="E310" s="72"/>
      <c r="F310" s="72"/>
      <c r="G310" s="72"/>
      <c r="H310" s="72"/>
      <c r="I310" s="72"/>
      <c r="J310" s="72"/>
      <c r="K310" s="72"/>
      <c r="L310" s="53"/>
      <c r="M310" s="53"/>
      <c r="N310" s="53"/>
      <c r="O310" s="53"/>
      <c r="P310" s="73"/>
      <c r="Q310" s="73"/>
      <c r="R310" s="53"/>
      <c r="S310" s="53"/>
      <c r="T310" s="53"/>
      <c r="U310" s="135"/>
      <c r="V310" s="135"/>
      <c r="W310" s="135"/>
      <c r="X310" s="135"/>
    </row>
    <row r="311" spans="1:24" s="69" customFormat="1">
      <c r="A311" s="72"/>
      <c r="B311" s="72"/>
      <c r="C311" s="72"/>
      <c r="D311" s="72"/>
      <c r="E311" s="72"/>
      <c r="F311" s="72"/>
      <c r="G311" s="72"/>
      <c r="H311" s="72"/>
      <c r="I311" s="72"/>
      <c r="J311" s="72"/>
      <c r="K311" s="72"/>
      <c r="L311" s="53"/>
      <c r="M311" s="53"/>
      <c r="N311" s="53"/>
      <c r="O311" s="53"/>
      <c r="P311" s="73"/>
      <c r="Q311" s="73"/>
      <c r="R311" s="53"/>
      <c r="S311" s="53"/>
      <c r="T311" s="53"/>
    </row>
    <row r="312" spans="1:24" s="69" customFormat="1">
      <c r="A312" s="72"/>
      <c r="B312" s="72"/>
      <c r="C312" s="72"/>
      <c r="D312" s="72"/>
      <c r="E312" s="72"/>
      <c r="F312" s="72"/>
      <c r="G312" s="72"/>
      <c r="H312" s="72"/>
      <c r="I312" s="72"/>
      <c r="J312" s="72"/>
      <c r="K312" s="72"/>
      <c r="L312" s="53"/>
      <c r="M312" s="53"/>
      <c r="N312" s="53"/>
      <c r="O312" s="53"/>
      <c r="P312" s="73"/>
      <c r="Q312" s="73"/>
      <c r="R312" s="53"/>
      <c r="S312" s="53"/>
      <c r="T312" s="53"/>
    </row>
    <row r="313" spans="1:24" s="69" customFormat="1">
      <c r="A313" s="72"/>
      <c r="B313" s="72"/>
      <c r="C313" s="72"/>
      <c r="D313" s="72"/>
      <c r="E313" s="72"/>
      <c r="F313" s="72"/>
      <c r="G313" s="72"/>
      <c r="H313" s="72"/>
      <c r="I313" s="72"/>
      <c r="J313" s="72"/>
      <c r="K313" s="72"/>
      <c r="L313" s="53"/>
      <c r="M313" s="53"/>
      <c r="N313" s="53"/>
      <c r="O313" s="53"/>
      <c r="P313" s="73"/>
      <c r="Q313" s="73"/>
      <c r="R313" s="53"/>
      <c r="S313" s="53"/>
      <c r="T313" s="53"/>
    </row>
    <row r="314" spans="1:24" s="69" customFormat="1">
      <c r="A314" s="72"/>
      <c r="B314" s="72"/>
      <c r="C314" s="72"/>
      <c r="D314" s="72"/>
      <c r="E314" s="72"/>
      <c r="F314" s="72"/>
      <c r="G314" s="72"/>
      <c r="H314" s="72"/>
      <c r="I314" s="72"/>
      <c r="J314" s="72"/>
      <c r="K314" s="72"/>
      <c r="L314" s="53"/>
      <c r="M314" s="53"/>
      <c r="N314" s="53"/>
      <c r="O314" s="53"/>
      <c r="P314" s="73"/>
      <c r="Q314" s="73"/>
      <c r="R314" s="53"/>
      <c r="S314" s="53"/>
      <c r="T314" s="53"/>
    </row>
    <row r="315" spans="1:24" s="69" customFormat="1">
      <c r="A315" s="72"/>
      <c r="B315" s="72"/>
      <c r="C315" s="72"/>
      <c r="D315" s="72"/>
      <c r="E315" s="72"/>
      <c r="F315" s="72"/>
      <c r="G315" s="72"/>
      <c r="H315" s="72"/>
      <c r="I315" s="72"/>
      <c r="J315" s="72"/>
      <c r="K315" s="72"/>
      <c r="L315" s="53"/>
      <c r="M315" s="53"/>
      <c r="N315" s="53"/>
      <c r="O315" s="53"/>
      <c r="P315" s="73"/>
      <c r="Q315" s="73"/>
      <c r="R315" s="53"/>
      <c r="S315" s="53"/>
      <c r="T315" s="53"/>
    </row>
    <row r="316" spans="1:24" s="87" customFormat="1"/>
    <row r="317" spans="1:24" s="87" customFormat="1" ht="8.25" customHeight="1"/>
    <row r="318" spans="1:24" s="87" customFormat="1" ht="17.25" customHeight="1"/>
    <row r="319" spans="1:24" s="87" customFormat="1" ht="28.5" customHeight="1"/>
    <row r="320" spans="1:24" s="87" customFormat="1" ht="15.75" customHeight="1"/>
    <row r="321" s="87" customFormat="1" ht="15.75" customHeight="1"/>
    <row r="322" s="87" customFormat="1" ht="17.25" customHeight="1"/>
    <row r="323" s="87" customFormat="1"/>
    <row r="324" s="87" customFormat="1" ht="39.75" customHeight="1"/>
    <row r="325" s="87" customFormat="1" ht="15.75" customHeight="1"/>
    <row r="326" s="87" customFormat="1" ht="38.25" customHeight="1"/>
    <row r="327" s="87" customFormat="1"/>
    <row r="328" s="87" customFormat="1" ht="22.5" customHeight="1"/>
    <row r="329" s="87" customFormat="1"/>
    <row r="330" s="87" customFormat="1" ht="22.5" customHeight="1"/>
    <row r="331" s="87" customFormat="1" ht="25.5" customHeight="1"/>
    <row r="332" s="87" customFormat="1" ht="17.25" customHeight="1"/>
    <row r="333" s="87" customFormat="1"/>
    <row r="334" s="87" customFormat="1" ht="20.25" customHeight="1"/>
    <row r="335" s="87" customFormat="1" ht="26.25" customHeight="1"/>
    <row r="336" s="87" customFormat="1" ht="20.25" customHeight="1"/>
    <row r="337" s="87" customFormat="1" ht="18" customHeight="1"/>
    <row r="338" s="87" customFormat="1" ht="16.5" customHeight="1"/>
    <row r="339" s="87" customFormat="1" ht="8.25" customHeight="1"/>
    <row r="340" s="87" customFormat="1"/>
    <row r="341" s="87" customFormat="1"/>
  </sheetData>
  <sheetProtection deleteColumns="0" deleteRows="0" selectLockedCells="1" selectUnlockedCells="1"/>
  <mergeCells count="386">
    <mergeCell ref="A110:T110"/>
    <mergeCell ref="B146:I147"/>
    <mergeCell ref="B128:I129"/>
    <mergeCell ref="B132:I132"/>
    <mergeCell ref="B140:I140"/>
    <mergeCell ref="B134:I134"/>
    <mergeCell ref="T111:T112"/>
    <mergeCell ref="B135:I135"/>
    <mergeCell ref="Q146:S146"/>
    <mergeCell ref="B138:I138"/>
    <mergeCell ref="J146:J147"/>
    <mergeCell ref="K146:M146"/>
    <mergeCell ref="B117:I117"/>
    <mergeCell ref="B115:I115"/>
    <mergeCell ref="B116:I116"/>
    <mergeCell ref="J111:J112"/>
    <mergeCell ref="B137:I137"/>
    <mergeCell ref="B131:I131"/>
    <mergeCell ref="A111:A112"/>
    <mergeCell ref="T128:T129"/>
    <mergeCell ref="B139:I139"/>
    <mergeCell ref="T146:T147"/>
    <mergeCell ref="A128:A129"/>
    <mergeCell ref="B275:I275"/>
    <mergeCell ref="A280:J280"/>
    <mergeCell ref="B250:I250"/>
    <mergeCell ref="B251:I251"/>
    <mergeCell ref="B120:I120"/>
    <mergeCell ref="Q128:S128"/>
    <mergeCell ref="K128:M128"/>
    <mergeCell ref="B133:I133"/>
    <mergeCell ref="B189:I189"/>
    <mergeCell ref="B193:I193"/>
    <mergeCell ref="B191:I191"/>
    <mergeCell ref="B154:I154"/>
    <mergeCell ref="B167:T167"/>
    <mergeCell ref="B175:I175"/>
    <mergeCell ref="A190:T190"/>
    <mergeCell ref="A192:T192"/>
    <mergeCell ref="N181:P181"/>
    <mergeCell ref="Q180:T181"/>
    <mergeCell ref="A179:I179"/>
    <mergeCell ref="B178:I178"/>
    <mergeCell ref="A180:J181"/>
    <mergeCell ref="B172:I172"/>
    <mergeCell ref="A182:J182"/>
    <mergeCell ref="B80:I80"/>
    <mergeCell ref="A42:T42"/>
    <mergeCell ref="J92:J93"/>
    <mergeCell ref="K92:M92"/>
    <mergeCell ref="I30:K30"/>
    <mergeCell ref="N40:P40"/>
    <mergeCell ref="K40:M40"/>
    <mergeCell ref="A39:T39"/>
    <mergeCell ref="Q92:S92"/>
    <mergeCell ref="B44:I44"/>
    <mergeCell ref="B47:I47"/>
    <mergeCell ref="B61:I61"/>
    <mergeCell ref="B63:I63"/>
    <mergeCell ref="B66:I66"/>
    <mergeCell ref="A56:T56"/>
    <mergeCell ref="B64:I64"/>
    <mergeCell ref="J57:J58"/>
    <mergeCell ref="A40:A41"/>
    <mergeCell ref="U85:W85"/>
    <mergeCell ref="U103:W103"/>
    <mergeCell ref="U123:W123"/>
    <mergeCell ref="A74:T74"/>
    <mergeCell ref="J75:J76"/>
    <mergeCell ref="J128:J129"/>
    <mergeCell ref="K111:M111"/>
    <mergeCell ref="N111:P111"/>
    <mergeCell ref="Q111:S111"/>
    <mergeCell ref="B114:I114"/>
    <mergeCell ref="B111:I112"/>
    <mergeCell ref="B79:I79"/>
    <mergeCell ref="N128:P128"/>
    <mergeCell ref="B123:I123"/>
    <mergeCell ref="A75:A76"/>
    <mergeCell ref="B75:I76"/>
    <mergeCell ref="B102:I102"/>
    <mergeCell ref="B97:I97"/>
    <mergeCell ref="B98:I98"/>
    <mergeCell ref="A127:T127"/>
    <mergeCell ref="U93:X97"/>
    <mergeCell ref="B78:I78"/>
    <mergeCell ref="N92:P92"/>
    <mergeCell ref="B101:I101"/>
    <mergeCell ref="T240:T241"/>
    <mergeCell ref="J186:J187"/>
    <mergeCell ref="A188:T188"/>
    <mergeCell ref="K186:M186"/>
    <mergeCell ref="A186:A187"/>
    <mergeCell ref="U51:W51"/>
    <mergeCell ref="U140:W140"/>
    <mergeCell ref="B118:I118"/>
    <mergeCell ref="B174:I174"/>
    <mergeCell ref="B161:I161"/>
    <mergeCell ref="B162:I162"/>
    <mergeCell ref="B186:I187"/>
    <mergeCell ref="N186:P186"/>
    <mergeCell ref="Q186:S186"/>
    <mergeCell ref="T186:T187"/>
    <mergeCell ref="K183:T183"/>
    <mergeCell ref="B173:T173"/>
    <mergeCell ref="B176:T176"/>
    <mergeCell ref="B121:I121"/>
    <mergeCell ref="B122:I122"/>
    <mergeCell ref="A145:T145"/>
    <mergeCell ref="A146:A147"/>
    <mergeCell ref="A91:T91"/>
    <mergeCell ref="U68:W68"/>
    <mergeCell ref="U303:X303"/>
    <mergeCell ref="B197:I197"/>
    <mergeCell ref="A196:T196"/>
    <mergeCell ref="B199:I199"/>
    <mergeCell ref="Q201:T202"/>
    <mergeCell ref="N202:P202"/>
    <mergeCell ref="K219:M219"/>
    <mergeCell ref="N219:P219"/>
    <mergeCell ref="B227:I227"/>
    <mergeCell ref="B243:I243"/>
    <mergeCell ref="B244:I244"/>
    <mergeCell ref="B268:I268"/>
    <mergeCell ref="B274:I274"/>
    <mergeCell ref="B276:I276"/>
    <mergeCell ref="B270:I270"/>
    <mergeCell ref="A277:I277"/>
    <mergeCell ref="A284:T284"/>
    <mergeCell ref="Q278:T279"/>
    <mergeCell ref="A240:A241"/>
    <mergeCell ref="A239:T239"/>
    <mergeCell ref="J240:J241"/>
    <mergeCell ref="K240:M240"/>
    <mergeCell ref="N240:P240"/>
    <mergeCell ref="B240:I241"/>
    <mergeCell ref="A15:K15"/>
    <mergeCell ref="A16:K16"/>
    <mergeCell ref="A18:K18"/>
    <mergeCell ref="J304:K304"/>
    <mergeCell ref="L304:M304"/>
    <mergeCell ref="N304:O304"/>
    <mergeCell ref="B226:I226"/>
    <mergeCell ref="A218:T218"/>
    <mergeCell ref="B300:G301"/>
    <mergeCell ref="A229:T229"/>
    <mergeCell ref="B228:I228"/>
    <mergeCell ref="N303:O303"/>
    <mergeCell ref="P303:Q303"/>
    <mergeCell ref="P300:Q301"/>
    <mergeCell ref="J301:K301"/>
    <mergeCell ref="L301:M301"/>
    <mergeCell ref="N301:O301"/>
    <mergeCell ref="J300:O300"/>
    <mergeCell ref="J302:K302"/>
    <mergeCell ref="Q219:S219"/>
    <mergeCell ref="B223:I223"/>
    <mergeCell ref="T75:T76"/>
    <mergeCell ref="B195:I195"/>
    <mergeCell ref="Q240:S240"/>
    <mergeCell ref="K75:M75"/>
    <mergeCell ref="N75:P75"/>
    <mergeCell ref="T57:T58"/>
    <mergeCell ref="A22:K22"/>
    <mergeCell ref="A57:A58"/>
    <mergeCell ref="B51:I51"/>
    <mergeCell ref="B60:I60"/>
    <mergeCell ref="Q40:S40"/>
    <mergeCell ref="M29:T35"/>
    <mergeCell ref="A24:K27"/>
    <mergeCell ref="B67:I67"/>
    <mergeCell ref="J40:J41"/>
    <mergeCell ref="T40:T41"/>
    <mergeCell ref="B46:I46"/>
    <mergeCell ref="B57:I58"/>
    <mergeCell ref="A29:G29"/>
    <mergeCell ref="G30:G31"/>
    <mergeCell ref="M23:T27"/>
    <mergeCell ref="B40:I41"/>
    <mergeCell ref="B68:I68"/>
    <mergeCell ref="B30:C30"/>
    <mergeCell ref="B62:I62"/>
    <mergeCell ref="B45:I45"/>
    <mergeCell ref="B43:I43"/>
    <mergeCell ref="R4:T4"/>
    <mergeCell ref="R5:T5"/>
    <mergeCell ref="R6:T6"/>
    <mergeCell ref="A14:K14"/>
    <mergeCell ref="A4:K4"/>
    <mergeCell ref="A5:K5"/>
    <mergeCell ref="A6:K10"/>
    <mergeCell ref="A11:K11"/>
    <mergeCell ref="M8:T11"/>
    <mergeCell ref="M13:T13"/>
    <mergeCell ref="M14:T14"/>
    <mergeCell ref="A1:K1"/>
    <mergeCell ref="A3:K3"/>
    <mergeCell ref="K57:M57"/>
    <mergeCell ref="B49:I49"/>
    <mergeCell ref="B50:I50"/>
    <mergeCell ref="M1:T1"/>
    <mergeCell ref="A37:T37"/>
    <mergeCell ref="A21:K21"/>
    <mergeCell ref="A19:K19"/>
    <mergeCell ref="M3:N3"/>
    <mergeCell ref="M5:N5"/>
    <mergeCell ref="D30:F30"/>
    <mergeCell ref="A20:K20"/>
    <mergeCell ref="N57:P57"/>
    <mergeCell ref="Q57:S57"/>
    <mergeCell ref="A17:K17"/>
    <mergeCell ref="M15:T15"/>
    <mergeCell ref="H30:H31"/>
    <mergeCell ref="O5:Q5"/>
    <mergeCell ref="O6:Q6"/>
    <mergeCell ref="O3:Q3"/>
    <mergeCell ref="O4:Q4"/>
    <mergeCell ref="A13:K13"/>
    <mergeCell ref="M6:N6"/>
    <mergeCell ref="A2:K2"/>
    <mergeCell ref="B158:I158"/>
    <mergeCell ref="B166:I166"/>
    <mergeCell ref="A92:A93"/>
    <mergeCell ref="T92:T93"/>
    <mergeCell ref="B83:I83"/>
    <mergeCell ref="B84:I84"/>
    <mergeCell ref="B85:I85"/>
    <mergeCell ref="B92:I93"/>
    <mergeCell ref="B99:I99"/>
    <mergeCell ref="B103:I103"/>
    <mergeCell ref="B149:I149"/>
    <mergeCell ref="N146:P146"/>
    <mergeCell ref="B148:T148"/>
    <mergeCell ref="B151:T151"/>
    <mergeCell ref="B156:T156"/>
    <mergeCell ref="B159:T159"/>
    <mergeCell ref="B164:T164"/>
    <mergeCell ref="B95:I95"/>
    <mergeCell ref="B96:I96"/>
    <mergeCell ref="Q75:S75"/>
    <mergeCell ref="M4:N4"/>
    <mergeCell ref="A12:K12"/>
    <mergeCell ref="R3:T3"/>
    <mergeCell ref="B152:I152"/>
    <mergeCell ref="B150:I150"/>
    <mergeCell ref="B160:I160"/>
    <mergeCell ref="B157:I157"/>
    <mergeCell ref="A217:T217"/>
    <mergeCell ref="A219:A220"/>
    <mergeCell ref="B219:I220"/>
    <mergeCell ref="J219:J220"/>
    <mergeCell ref="K202:M202"/>
    <mergeCell ref="A200:I200"/>
    <mergeCell ref="A201:J202"/>
    <mergeCell ref="A185:T185"/>
    <mergeCell ref="B170:T170"/>
    <mergeCell ref="B177:I177"/>
    <mergeCell ref="B171:I171"/>
    <mergeCell ref="B153:I153"/>
    <mergeCell ref="B165:I165"/>
    <mergeCell ref="B163:I163"/>
    <mergeCell ref="K181:M181"/>
    <mergeCell ref="B169:I169"/>
    <mergeCell ref="A194:T194"/>
    <mergeCell ref="T219:T220"/>
    <mergeCell ref="K182:T182"/>
    <mergeCell ref="A287:T287"/>
    <mergeCell ref="B288:I288"/>
    <mergeCell ref="B289:I289"/>
    <mergeCell ref="B290:I290"/>
    <mergeCell ref="A269:T269"/>
    <mergeCell ref="Q285:S285"/>
    <mergeCell ref="B168:I168"/>
    <mergeCell ref="B155:I155"/>
    <mergeCell ref="A183:J183"/>
    <mergeCell ref="B230:I230"/>
    <mergeCell ref="A233:I233"/>
    <mergeCell ref="B232:I232"/>
    <mergeCell ref="B231:I231"/>
    <mergeCell ref="A234:J235"/>
    <mergeCell ref="Q234:T235"/>
    <mergeCell ref="N235:P235"/>
    <mergeCell ref="A242:T242"/>
    <mergeCell ref="K236:T236"/>
    <mergeCell ref="K235:M235"/>
    <mergeCell ref="B224:I224"/>
    <mergeCell ref="B225:I225"/>
    <mergeCell ref="B222:I222"/>
    <mergeCell ref="A221:T221"/>
    <mergeCell ref="K237:T237"/>
    <mergeCell ref="B245:I245"/>
    <mergeCell ref="B253:I253"/>
    <mergeCell ref="B254:I254"/>
    <mergeCell ref="B255:I255"/>
    <mergeCell ref="B256:I256"/>
    <mergeCell ref="B257:I257"/>
    <mergeCell ref="B258:I258"/>
    <mergeCell ref="B259:I259"/>
    <mergeCell ref="N285:P285"/>
    <mergeCell ref="B271:I271"/>
    <mergeCell ref="B260:I260"/>
    <mergeCell ref="B262:I262"/>
    <mergeCell ref="B263:I263"/>
    <mergeCell ref="B264:I264"/>
    <mergeCell ref="B261:I261"/>
    <mergeCell ref="B248:I248"/>
    <mergeCell ref="B249:I249"/>
    <mergeCell ref="B265:I265"/>
    <mergeCell ref="B266:I266"/>
    <mergeCell ref="B267:I267"/>
    <mergeCell ref="B252:I252"/>
    <mergeCell ref="B272:I272"/>
    <mergeCell ref="A278:J279"/>
    <mergeCell ref="B273:I273"/>
    <mergeCell ref="A304:G304"/>
    <mergeCell ref="H300:I301"/>
    <mergeCell ref="A300:A301"/>
    <mergeCell ref="H302:I302"/>
    <mergeCell ref="L303:M303"/>
    <mergeCell ref="B303:G303"/>
    <mergeCell ref="P302:Q302"/>
    <mergeCell ref="L302:M302"/>
    <mergeCell ref="U3:X3"/>
    <mergeCell ref="U4:X4"/>
    <mergeCell ref="U5:X5"/>
    <mergeCell ref="U6:X6"/>
    <mergeCell ref="U7:X7"/>
    <mergeCell ref="U8:X8"/>
    <mergeCell ref="A295:J295"/>
    <mergeCell ref="A296:J296"/>
    <mergeCell ref="K295:T295"/>
    <mergeCell ref="A203:J203"/>
    <mergeCell ref="A204:J204"/>
    <mergeCell ref="K203:T203"/>
    <mergeCell ref="K204:T204"/>
    <mergeCell ref="A236:J236"/>
    <mergeCell ref="A237:J237"/>
    <mergeCell ref="U34:V34"/>
    <mergeCell ref="U13:X17"/>
    <mergeCell ref="Q293:T294"/>
    <mergeCell ref="K294:M294"/>
    <mergeCell ref="A299:B299"/>
    <mergeCell ref="T285:T286"/>
    <mergeCell ref="N294:P294"/>
    <mergeCell ref="A292:I292"/>
    <mergeCell ref="A293:J294"/>
    <mergeCell ref="B302:G302"/>
    <mergeCell ref="R300:T300"/>
    <mergeCell ref="U32:V32"/>
    <mergeCell ref="U33:V33"/>
    <mergeCell ref="A285:A286"/>
    <mergeCell ref="B285:I286"/>
    <mergeCell ref="J285:J286"/>
    <mergeCell ref="K285:M285"/>
    <mergeCell ref="K296:T296"/>
    <mergeCell ref="K280:T280"/>
    <mergeCell ref="K281:T281"/>
    <mergeCell ref="B291:I291"/>
    <mergeCell ref="K279:M279"/>
    <mergeCell ref="N279:P279"/>
    <mergeCell ref="B247:I247"/>
    <mergeCell ref="B246:I246"/>
    <mergeCell ref="M16:T17"/>
    <mergeCell ref="M18:T20"/>
    <mergeCell ref="U148:W152"/>
    <mergeCell ref="M21:T22"/>
    <mergeCell ref="A198:T198"/>
    <mergeCell ref="U306:X310"/>
    <mergeCell ref="N302:O302"/>
    <mergeCell ref="A281:J281"/>
    <mergeCell ref="A48:T48"/>
    <mergeCell ref="A59:T59"/>
    <mergeCell ref="A65:T65"/>
    <mergeCell ref="A82:T82"/>
    <mergeCell ref="A77:T77"/>
    <mergeCell ref="B81:I81"/>
    <mergeCell ref="A94:T94"/>
    <mergeCell ref="A100:T100"/>
    <mergeCell ref="A113:T113"/>
    <mergeCell ref="A130:T130"/>
    <mergeCell ref="A119:T119"/>
    <mergeCell ref="A136:T136"/>
    <mergeCell ref="J303:K303"/>
    <mergeCell ref="P304:Q304"/>
    <mergeCell ref="H303:I303"/>
    <mergeCell ref="H304:I304"/>
  </mergeCells>
  <phoneticPr fontId="5" type="noConversion"/>
  <conditionalFormatting sqref="U303 L33:L34 U32:U34 U3:U8">
    <cfRule type="cellIs" dxfId="29" priority="165" operator="equal">
      <formula>"E bine"</formula>
    </cfRule>
  </conditionalFormatting>
  <conditionalFormatting sqref="U303 U32:U34 U3:U8">
    <cfRule type="cellIs" dxfId="28" priority="164" operator="equal">
      <formula>"NU e bine"</formula>
    </cfRule>
  </conditionalFormatting>
  <conditionalFormatting sqref="U32:V34 U3:U8">
    <cfRule type="cellIs" dxfId="27" priority="157" operator="equal">
      <formula>"Suma trebuie să fie 52"</formula>
    </cfRule>
    <cfRule type="cellIs" dxfId="26" priority="158" operator="equal">
      <formula>"Corect"</formula>
    </cfRule>
    <cfRule type="cellIs" dxfId="25" priority="159" operator="equal">
      <formula>SUM($B$32:$J$32)</formula>
    </cfRule>
    <cfRule type="cellIs" dxfId="24" priority="160" operator="lessThan">
      <formula>"(SUM(B28:K28)=52"</formula>
    </cfRule>
    <cfRule type="cellIs" dxfId="23" priority="161" operator="equal">
      <formula>52</formula>
    </cfRule>
    <cfRule type="cellIs" dxfId="22" priority="162" operator="equal">
      <formula>$K$32</formula>
    </cfRule>
    <cfRule type="cellIs" dxfId="21" priority="163" operator="equal">
      <formula>$B$32:$K$32=52</formula>
    </cfRule>
  </conditionalFormatting>
  <conditionalFormatting sqref="U303:V303 U32:V34 U3:U8">
    <cfRule type="cellIs" dxfId="20" priority="152" operator="equal">
      <formula>"Suma trebuie să fie 52"</formula>
    </cfRule>
    <cfRule type="cellIs" dxfId="19" priority="156" operator="equal">
      <formula>"Corect"</formula>
    </cfRule>
  </conditionalFormatting>
  <conditionalFormatting sqref="U303:X303 U32:V34">
    <cfRule type="cellIs" dxfId="18" priority="155" operator="equal">
      <formula>"Corect"</formula>
    </cfRule>
  </conditionalFormatting>
  <conditionalFormatting sqref="U51:W55 U68:W72 U85:W89 U103:W105 U140:W142 U123:W125">
    <cfRule type="cellIs" dxfId="17" priority="153" operator="equal">
      <formula>"E trebuie să fie cel puțin egal cu C+VP"</formula>
    </cfRule>
    <cfRule type="cellIs" dxfId="16" priority="154" operator="equal">
      <formula>"Corect"</formula>
    </cfRule>
  </conditionalFormatting>
  <conditionalFormatting sqref="U303:V303">
    <cfRule type="cellIs" dxfId="15" priority="128" operator="equal">
      <formula>"Nu corespunde cu tabelul de opționale"</formula>
    </cfRule>
    <cfRule type="cellIs" dxfId="14" priority="131" operator="equal">
      <formula>"Suma trebuie să fie 52"</formula>
    </cfRule>
    <cfRule type="cellIs" dxfId="13" priority="132" operator="equal">
      <formula>"Corect"</formula>
    </cfRule>
    <cfRule type="cellIs" dxfId="12" priority="133" operator="equal">
      <formula>SUM($B$32:$J$32)</formula>
    </cfRule>
    <cfRule type="cellIs" dxfId="11" priority="134" operator="lessThan">
      <formula>"(SUM(B28:K28)=52"</formula>
    </cfRule>
    <cfRule type="cellIs" dxfId="10" priority="135" operator="equal">
      <formula>52</formula>
    </cfRule>
    <cfRule type="cellIs" dxfId="9" priority="136" operator="equal">
      <formula>$K$32</formula>
    </cfRule>
    <cfRule type="cellIs" dxfId="8" priority="137" operator="equal">
      <formula>$B$32:$K$32=52</formula>
    </cfRule>
  </conditionalFormatting>
  <conditionalFormatting sqref="U3:U8">
    <cfRule type="cellIs" dxfId="7" priority="116" operator="equal">
      <formula>"Trebuie alocate cel puțin 20 de ore pe săptămână"</formula>
    </cfRule>
  </conditionalFormatting>
  <conditionalFormatting sqref="U32:V32">
    <cfRule type="cellIs" dxfId="6" priority="18" operator="equal">
      <formula>"Correct"</formula>
    </cfRule>
  </conditionalFormatting>
  <dataValidations count="5">
    <dataValidation type="list" allowBlank="1" showInputMessage="1" showErrorMessage="1" sqref="R120:R122 R195 R191 R149:R150 R78:R81 R101:R102 R66:R67 R193 R152:R155 R157:R158 R161:R163 R168:R169 R189 R49:R50 R83:R84 R114:R118 R131:R135 R137:R139 R60:R64 R43:R47 R95:R99 R165:R166 R171:R172 R174:R175 R177:R178 R197 R199">
      <formula1>$R$41</formula1>
    </dataValidation>
    <dataValidation type="list" allowBlank="1" showInputMessage="1" showErrorMessage="1" sqref="Q120:Q122 Q195 Q191 Q149:Q150 Q78:Q81 Q101:Q102 Q66:Q67 Q193 Q152:Q155 Q157:Q158 Q161:Q163 Q168:Q169 Q189 Q49:Q50 Q83:Q84 Q114:Q118 Q131:Q135 Q137:Q139 Q60:Q64 Q43:Q47 Q95:Q99 Q165:Q166 Q171:Q172 Q174:Q175 Q177:Q178 Q197 Q199">
      <formula1>$Q$41</formula1>
    </dataValidation>
    <dataValidation type="list" allowBlank="1" showInputMessage="1" showErrorMessage="1" sqref="S120:S122 S195 S193 S191 S189 S152:S155 S168:S169 S157:S158 S160:S163 S149:S150 S66:S67 S78:S81 S101:S102 S49:S50 S83:S84 S114:S118 S131:S135 S137:S139 S60:S64 S43:S47 S95:S99 S165:S166 S171:S172 S174:S175 S177:S178 S197 S199">
      <formula1>$S$41</formula1>
    </dataValidation>
    <dataValidation type="list" allowBlank="1" showInputMessage="1" showErrorMessage="1" sqref="B230:I231 B243:I267 B288:I291 B270:I275 B222:I227">
      <formula1>$B$40:$B$202</formula1>
    </dataValidation>
    <dataValidation type="list" allowBlank="1" showInputMessage="1" showErrorMessage="1" sqref="T195 T120:T122 T191 T189 T193 T157:T158 T160:T163 T152:T155 T149:T150 T78:T81 T101:T102 T66:T67 T168:T169 T49:T50 T83:T84 T114:T118 T131:T135 T137:T139 T60:T64 T43:T47 T95:T99 T165:T166 T171:T172 T174:T175 T177:T178 T197 T199">
      <formula1>$O$38:$S$38</formula1>
    </dataValidation>
  </dataValidations>
  <pageMargins left="0.70866141732283472" right="0.70866141732283472" top="0.74803149606299213" bottom="0.74803149606299213" header="0.31496062992125984" footer="0.31496062992125984"/>
  <pageSetup paperSize="9" orientation="landscape" blackAndWhite="1"/>
  <headerFooter>
    <oddHeader>&amp;RPag. &amp;P</oddHeader>
    <oddFooter>&amp;LRECTOR,
Acad.Prof.univ.dr. Ioan Aurel POP&amp;CDECAN,
Prof.univ.dr. Corin BRAGA&amp;RDIRECTOR DE DEPARTAMENT,
Conf. univ. dr. Daniela Vladu</oddFooter>
  </headerFooter>
  <ignoredErrors>
    <ignoredError sqref="M303" unlockedFormula="1"/>
  </ignoredErrors>
  <legacy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7"/>
  <sheetViews>
    <sheetView tabSelected="1" view="pageLayout" topLeftCell="A7" workbookViewId="0">
      <selection activeCell="A10" sqref="A10:T10"/>
    </sheetView>
  </sheetViews>
  <sheetFormatPr baseColWidth="10" defaultColWidth="8.83203125" defaultRowHeight="14" x14ac:dyDescent="0"/>
  <cols>
    <col min="2" max="9" width="6.1640625" customWidth="1"/>
    <col min="10" max="10" width="8.5" customWidth="1"/>
    <col min="11" max="11" width="6.1640625" customWidth="1"/>
    <col min="12" max="12" width="5.6640625" customWidth="1"/>
    <col min="13" max="14" width="6.1640625" customWidth="1"/>
    <col min="15" max="15" width="5.6640625" customWidth="1"/>
    <col min="16" max="19" width="6.1640625" customWidth="1"/>
    <col min="20" max="20" width="9.33203125" customWidth="1"/>
  </cols>
  <sheetData>
    <row r="1" spans="1:28">
      <c r="A1" s="215" t="s">
        <v>107</v>
      </c>
      <c r="B1" s="215"/>
      <c r="C1" s="215"/>
      <c r="D1" s="215"/>
      <c r="E1" s="215"/>
      <c r="F1" s="215"/>
      <c r="G1" s="215"/>
      <c r="H1" s="215"/>
      <c r="I1" s="215"/>
      <c r="J1" s="215"/>
      <c r="K1" s="215"/>
      <c r="L1" s="215"/>
      <c r="M1" s="215"/>
      <c r="N1" s="215"/>
      <c r="O1" s="215"/>
      <c r="P1" s="215"/>
      <c r="Q1" s="215"/>
      <c r="R1" s="215"/>
      <c r="S1" s="215"/>
      <c r="T1" s="215"/>
      <c r="U1" s="66"/>
      <c r="V1" s="66"/>
      <c r="W1" s="66"/>
      <c r="X1" s="66"/>
      <c r="Y1" s="66"/>
      <c r="Z1" s="66"/>
      <c r="AA1" s="60"/>
      <c r="AB1" s="60"/>
    </row>
    <row r="2" spans="1:28" ht="11.25" customHeight="1">
      <c r="A2" s="87"/>
      <c r="B2" s="87"/>
      <c r="C2" s="87"/>
      <c r="D2" s="87"/>
      <c r="E2" s="87"/>
      <c r="F2" s="87"/>
      <c r="G2" s="87"/>
      <c r="H2" s="87"/>
      <c r="I2" s="87"/>
      <c r="J2" s="87"/>
      <c r="K2" s="87"/>
      <c r="L2" s="87"/>
      <c r="M2" s="87"/>
      <c r="N2" s="87"/>
      <c r="O2" s="87"/>
      <c r="P2" s="87"/>
      <c r="Q2" s="87"/>
      <c r="R2" s="87"/>
      <c r="S2" s="87"/>
      <c r="T2" s="87"/>
      <c r="U2" s="66"/>
      <c r="V2" s="66"/>
      <c r="W2" s="66"/>
      <c r="X2" s="66"/>
      <c r="Y2" s="66"/>
      <c r="Z2" s="66"/>
      <c r="AA2" s="60"/>
      <c r="AB2" s="60"/>
    </row>
    <row r="3" spans="1:28">
      <c r="A3" s="209" t="s">
        <v>80</v>
      </c>
      <c r="B3" s="209"/>
      <c r="C3" s="209"/>
      <c r="D3" s="209"/>
      <c r="E3" s="209"/>
      <c r="F3" s="209"/>
      <c r="G3" s="209"/>
      <c r="H3" s="209"/>
      <c r="I3" s="209"/>
      <c r="J3" s="209"/>
      <c r="K3" s="209"/>
      <c r="L3" s="209"/>
      <c r="M3" s="209"/>
      <c r="N3" s="209"/>
      <c r="O3" s="209"/>
      <c r="P3" s="209"/>
      <c r="Q3" s="209"/>
      <c r="R3" s="209"/>
      <c r="S3" s="209"/>
      <c r="T3" s="209"/>
      <c r="U3" s="66"/>
      <c r="V3" s="66"/>
      <c r="W3" s="66"/>
      <c r="X3" s="66"/>
      <c r="Y3" s="66"/>
      <c r="Z3" s="66"/>
      <c r="AA3" s="60"/>
      <c r="AB3" s="60"/>
    </row>
    <row r="4" spans="1:28">
      <c r="A4" s="295" t="s">
        <v>27</v>
      </c>
      <c r="B4" s="295" t="s">
        <v>26</v>
      </c>
      <c r="C4" s="295"/>
      <c r="D4" s="295"/>
      <c r="E4" s="295"/>
      <c r="F4" s="295"/>
      <c r="G4" s="295"/>
      <c r="H4" s="295"/>
      <c r="I4" s="295"/>
      <c r="J4" s="296" t="s">
        <v>40</v>
      </c>
      <c r="K4" s="296" t="s">
        <v>24</v>
      </c>
      <c r="L4" s="296"/>
      <c r="M4" s="296"/>
      <c r="N4" s="296" t="s">
        <v>41</v>
      </c>
      <c r="O4" s="297"/>
      <c r="P4" s="297"/>
      <c r="Q4" s="296" t="s">
        <v>23</v>
      </c>
      <c r="R4" s="296"/>
      <c r="S4" s="296"/>
      <c r="T4" s="296" t="s">
        <v>22</v>
      </c>
      <c r="U4" s="307"/>
      <c r="V4" s="308"/>
      <c r="W4" s="308"/>
      <c r="X4" s="308"/>
      <c r="Y4" s="100"/>
      <c r="Z4" s="100"/>
      <c r="AA4" s="100"/>
      <c r="AB4" s="100"/>
    </row>
    <row r="5" spans="1:28">
      <c r="A5" s="295"/>
      <c r="B5" s="295"/>
      <c r="C5" s="295"/>
      <c r="D5" s="295"/>
      <c r="E5" s="295"/>
      <c r="F5" s="295"/>
      <c r="G5" s="295"/>
      <c r="H5" s="295"/>
      <c r="I5" s="295"/>
      <c r="J5" s="296"/>
      <c r="K5" s="93" t="s">
        <v>28</v>
      </c>
      <c r="L5" s="93" t="s">
        <v>29</v>
      </c>
      <c r="M5" s="93" t="s">
        <v>30</v>
      </c>
      <c r="N5" s="93" t="s">
        <v>34</v>
      </c>
      <c r="O5" s="93" t="s">
        <v>7</v>
      </c>
      <c r="P5" s="93" t="s">
        <v>31</v>
      </c>
      <c r="Q5" s="93" t="s">
        <v>32</v>
      </c>
      <c r="R5" s="93" t="s">
        <v>28</v>
      </c>
      <c r="S5" s="93" t="s">
        <v>33</v>
      </c>
      <c r="T5" s="296"/>
      <c r="U5" s="96"/>
      <c r="V5" s="100"/>
      <c r="W5" s="100"/>
      <c r="X5" s="100"/>
      <c r="Y5" s="100"/>
      <c r="Z5" s="100"/>
      <c r="AA5" s="100"/>
      <c r="AB5" s="100"/>
    </row>
    <row r="6" spans="1:28">
      <c r="A6" s="292" t="s">
        <v>52</v>
      </c>
      <c r="B6" s="292"/>
      <c r="C6" s="292"/>
      <c r="D6" s="292"/>
      <c r="E6" s="292"/>
      <c r="F6" s="292"/>
      <c r="G6" s="292"/>
      <c r="H6" s="292"/>
      <c r="I6" s="292"/>
      <c r="J6" s="292"/>
      <c r="K6" s="292"/>
      <c r="L6" s="292"/>
      <c r="M6" s="292"/>
      <c r="N6" s="292"/>
      <c r="O6" s="292"/>
      <c r="P6" s="292"/>
      <c r="Q6" s="292"/>
      <c r="R6" s="292"/>
      <c r="S6" s="292"/>
      <c r="T6" s="292"/>
      <c r="U6" s="96"/>
      <c r="V6" s="100"/>
      <c r="W6" s="100"/>
      <c r="X6" s="100"/>
      <c r="Y6" s="100"/>
      <c r="Z6" s="100"/>
      <c r="AA6" s="100"/>
      <c r="AB6" s="100"/>
    </row>
    <row r="7" spans="1:28">
      <c r="A7" s="92" t="s">
        <v>81</v>
      </c>
      <c r="B7" s="293" t="s">
        <v>83</v>
      </c>
      <c r="C7" s="293"/>
      <c r="D7" s="293"/>
      <c r="E7" s="293"/>
      <c r="F7" s="293"/>
      <c r="G7" s="293"/>
      <c r="H7" s="293"/>
      <c r="I7" s="293"/>
      <c r="J7" s="32">
        <v>5</v>
      </c>
      <c r="K7" s="32">
        <v>2</v>
      </c>
      <c r="L7" s="32">
        <v>2</v>
      </c>
      <c r="M7" s="32">
        <v>0</v>
      </c>
      <c r="N7" s="33">
        <f>K7+L7+M7</f>
        <v>4</v>
      </c>
      <c r="O7" s="33">
        <f>P7-N7</f>
        <v>5</v>
      </c>
      <c r="P7" s="33">
        <f>ROUND(PRODUCT(J7,25)/14,0)</f>
        <v>9</v>
      </c>
      <c r="Q7" s="32" t="s">
        <v>32</v>
      </c>
      <c r="R7" s="32"/>
      <c r="S7" s="34"/>
      <c r="T7" s="34" t="s">
        <v>92</v>
      </c>
      <c r="U7" s="96"/>
      <c r="V7" s="100"/>
      <c r="W7" s="100"/>
      <c r="X7" s="100"/>
      <c r="Y7" s="100"/>
      <c r="Z7" s="100"/>
      <c r="AA7" s="100"/>
      <c r="AB7" s="100"/>
    </row>
    <row r="8" spans="1:28">
      <c r="A8" s="294" t="s">
        <v>53</v>
      </c>
      <c r="B8" s="294"/>
      <c r="C8" s="294"/>
      <c r="D8" s="294"/>
      <c r="E8" s="294"/>
      <c r="F8" s="294"/>
      <c r="G8" s="294"/>
      <c r="H8" s="294"/>
      <c r="I8" s="294"/>
      <c r="J8" s="294"/>
      <c r="K8" s="294"/>
      <c r="L8" s="294"/>
      <c r="M8" s="294"/>
      <c r="N8" s="294"/>
      <c r="O8" s="294"/>
      <c r="P8" s="294"/>
      <c r="Q8" s="294"/>
      <c r="R8" s="294"/>
      <c r="S8" s="294"/>
      <c r="T8" s="294"/>
      <c r="U8" s="96"/>
      <c r="V8" s="100"/>
      <c r="W8" s="100"/>
      <c r="X8" s="100"/>
      <c r="Y8" s="100"/>
      <c r="Z8" s="100"/>
      <c r="AA8" s="100"/>
      <c r="AB8" s="100"/>
    </row>
    <row r="9" spans="1:28" ht="39.75" customHeight="1">
      <c r="A9" s="92" t="s">
        <v>82</v>
      </c>
      <c r="B9" s="300" t="s">
        <v>113</v>
      </c>
      <c r="C9" s="293"/>
      <c r="D9" s="293"/>
      <c r="E9" s="293"/>
      <c r="F9" s="293"/>
      <c r="G9" s="293"/>
      <c r="H9" s="293"/>
      <c r="I9" s="293"/>
      <c r="J9" s="32">
        <v>5</v>
      </c>
      <c r="K9" s="32">
        <v>2</v>
      </c>
      <c r="L9" s="32">
        <v>2</v>
      </c>
      <c r="M9" s="32">
        <v>0</v>
      </c>
      <c r="N9" s="33">
        <f>K9+L9+M9</f>
        <v>4</v>
      </c>
      <c r="O9" s="33">
        <f>P9-N9</f>
        <v>5</v>
      </c>
      <c r="P9" s="33">
        <f>ROUND(PRODUCT(J9,25)/14,0)</f>
        <v>9</v>
      </c>
      <c r="Q9" s="32" t="s">
        <v>32</v>
      </c>
      <c r="R9" s="32"/>
      <c r="S9" s="34"/>
      <c r="T9" s="34" t="s">
        <v>92</v>
      </c>
      <c r="U9" s="96"/>
      <c r="V9" s="100"/>
      <c r="W9" s="100"/>
      <c r="X9" s="100"/>
      <c r="Y9" s="100"/>
      <c r="Z9" s="100"/>
      <c r="AA9" s="100"/>
      <c r="AB9" s="100"/>
    </row>
    <row r="10" spans="1:28">
      <c r="A10" s="294" t="s">
        <v>54</v>
      </c>
      <c r="B10" s="294"/>
      <c r="C10" s="294"/>
      <c r="D10" s="294"/>
      <c r="E10" s="294"/>
      <c r="F10" s="294"/>
      <c r="G10" s="294"/>
      <c r="H10" s="294"/>
      <c r="I10" s="294"/>
      <c r="J10" s="294"/>
      <c r="K10" s="294"/>
      <c r="L10" s="294"/>
      <c r="M10" s="294"/>
      <c r="N10" s="294"/>
      <c r="O10" s="294"/>
      <c r="P10" s="294"/>
      <c r="Q10" s="294"/>
      <c r="R10" s="294"/>
      <c r="S10" s="294"/>
      <c r="T10" s="294"/>
      <c r="U10" s="96"/>
      <c r="V10" s="100"/>
      <c r="W10" s="100"/>
      <c r="X10" s="100"/>
      <c r="Y10" s="100"/>
      <c r="Z10" s="100"/>
      <c r="AA10" s="100"/>
      <c r="AB10" s="100"/>
    </row>
    <row r="11" spans="1:28" ht="40.5" customHeight="1">
      <c r="A11" s="92" t="s">
        <v>84</v>
      </c>
      <c r="B11" s="300" t="s">
        <v>114</v>
      </c>
      <c r="C11" s="300"/>
      <c r="D11" s="300"/>
      <c r="E11" s="300"/>
      <c r="F11" s="300"/>
      <c r="G11" s="300"/>
      <c r="H11" s="300"/>
      <c r="I11" s="300"/>
      <c r="J11" s="32">
        <v>5</v>
      </c>
      <c r="K11" s="32">
        <v>2</v>
      </c>
      <c r="L11" s="32">
        <v>2</v>
      </c>
      <c r="M11" s="32">
        <v>0</v>
      </c>
      <c r="N11" s="33">
        <f>K11+L11+M11</f>
        <v>4</v>
      </c>
      <c r="O11" s="33">
        <f>P11-N11</f>
        <v>5</v>
      </c>
      <c r="P11" s="33">
        <f>ROUND(PRODUCT(J11,25)/14,0)</f>
        <v>9</v>
      </c>
      <c r="Q11" s="32" t="s">
        <v>32</v>
      </c>
      <c r="R11" s="32"/>
      <c r="S11" s="34"/>
      <c r="T11" s="34" t="s">
        <v>92</v>
      </c>
      <c r="U11" s="96"/>
      <c r="V11" s="100"/>
      <c r="W11" s="100"/>
      <c r="X11" s="100"/>
      <c r="Y11" s="100"/>
      <c r="Z11" s="100"/>
      <c r="AA11" s="100"/>
      <c r="AB11" s="100"/>
    </row>
    <row r="12" spans="1:28">
      <c r="A12" s="210" t="s">
        <v>55</v>
      </c>
      <c r="B12" s="210"/>
      <c r="C12" s="210"/>
      <c r="D12" s="210"/>
      <c r="E12" s="210"/>
      <c r="F12" s="210"/>
      <c r="G12" s="210"/>
      <c r="H12" s="210"/>
      <c r="I12" s="210"/>
      <c r="J12" s="210"/>
      <c r="K12" s="210"/>
      <c r="L12" s="210"/>
      <c r="M12" s="210"/>
      <c r="N12" s="210"/>
      <c r="O12" s="210"/>
      <c r="P12" s="210"/>
      <c r="Q12" s="210"/>
      <c r="R12" s="210"/>
      <c r="S12" s="210"/>
      <c r="T12" s="210"/>
      <c r="U12" s="313" t="s">
        <v>116</v>
      </c>
      <c r="V12" s="313"/>
      <c r="W12" s="313"/>
      <c r="X12" s="313"/>
      <c r="Y12" s="102"/>
      <c r="Z12" s="97"/>
      <c r="AA12" s="100"/>
      <c r="AB12" s="100"/>
    </row>
    <row r="13" spans="1:28">
      <c r="A13" s="92" t="s">
        <v>85</v>
      </c>
      <c r="B13" s="306" t="s">
        <v>267</v>
      </c>
      <c r="C13" s="202"/>
      <c r="D13" s="202"/>
      <c r="E13" s="202"/>
      <c r="F13" s="202"/>
      <c r="G13" s="202"/>
      <c r="H13" s="202"/>
      <c r="I13" s="202"/>
      <c r="J13" s="32">
        <v>5</v>
      </c>
      <c r="K13" s="32">
        <v>2</v>
      </c>
      <c r="L13" s="32">
        <v>2</v>
      </c>
      <c r="M13" s="32">
        <v>0</v>
      </c>
      <c r="N13" s="33">
        <f>K13+L13+M13</f>
        <v>4</v>
      </c>
      <c r="O13" s="33">
        <f>P13-N13</f>
        <v>5</v>
      </c>
      <c r="P13" s="33">
        <f>ROUND(PRODUCT(J13,25)/14,0)</f>
        <v>9</v>
      </c>
      <c r="Q13" s="32" t="s">
        <v>32</v>
      </c>
      <c r="R13" s="32"/>
      <c r="S13" s="34"/>
      <c r="T13" s="36" t="s">
        <v>93</v>
      </c>
      <c r="U13" s="313"/>
      <c r="V13" s="313"/>
      <c r="W13" s="313"/>
      <c r="X13" s="313"/>
      <c r="Y13" s="102"/>
      <c r="Z13" s="97"/>
      <c r="AA13" s="100"/>
      <c r="AB13" s="100"/>
    </row>
    <row r="14" spans="1:28">
      <c r="A14" s="210" t="s">
        <v>56</v>
      </c>
      <c r="B14" s="213"/>
      <c r="C14" s="213"/>
      <c r="D14" s="213"/>
      <c r="E14" s="213"/>
      <c r="F14" s="213"/>
      <c r="G14" s="213"/>
      <c r="H14" s="213"/>
      <c r="I14" s="213"/>
      <c r="J14" s="213"/>
      <c r="K14" s="213"/>
      <c r="L14" s="213"/>
      <c r="M14" s="213"/>
      <c r="N14" s="213"/>
      <c r="O14" s="213"/>
      <c r="P14" s="213"/>
      <c r="Q14" s="213"/>
      <c r="R14" s="213"/>
      <c r="S14" s="213"/>
      <c r="T14" s="213"/>
      <c r="U14" s="314" t="s">
        <v>117</v>
      </c>
      <c r="V14" s="315"/>
      <c r="W14" s="315"/>
      <c r="X14" s="316"/>
      <c r="Y14" s="102"/>
      <c r="Z14" s="97"/>
      <c r="AA14" s="100"/>
      <c r="AB14" s="100"/>
    </row>
    <row r="15" spans="1:28" ht="18" customHeight="1">
      <c r="A15" s="92" t="s">
        <v>86</v>
      </c>
      <c r="B15" s="306" t="s">
        <v>268</v>
      </c>
      <c r="C15" s="202"/>
      <c r="D15" s="202"/>
      <c r="E15" s="202"/>
      <c r="F15" s="202"/>
      <c r="G15" s="202"/>
      <c r="H15" s="202"/>
      <c r="I15" s="202"/>
      <c r="J15" s="32">
        <v>5</v>
      </c>
      <c r="K15" s="32">
        <v>2</v>
      </c>
      <c r="L15" s="32">
        <v>2</v>
      </c>
      <c r="M15" s="32">
        <v>0</v>
      </c>
      <c r="N15" s="33">
        <f>K15+L15+M15</f>
        <v>4</v>
      </c>
      <c r="O15" s="33">
        <f>P15-N15</f>
        <v>5</v>
      </c>
      <c r="P15" s="33">
        <f>ROUND(PRODUCT(J15,25)/14,0)</f>
        <v>9</v>
      </c>
      <c r="Q15" s="32" t="s">
        <v>32</v>
      </c>
      <c r="R15" s="32"/>
      <c r="S15" s="34"/>
      <c r="T15" s="36" t="s">
        <v>93</v>
      </c>
      <c r="U15" s="311">
        <f>Sheet1!K236+Sheet1!K280+Sheet1!K295</f>
        <v>1</v>
      </c>
      <c r="V15" s="311"/>
      <c r="W15" s="311"/>
      <c r="X15" s="311"/>
      <c r="Y15" s="309" t="s">
        <v>118</v>
      </c>
      <c r="Z15" s="310"/>
      <c r="AA15" s="100"/>
      <c r="AB15" s="100"/>
    </row>
    <row r="16" spans="1:28" ht="28.5" customHeight="1">
      <c r="A16" s="92" t="s">
        <v>88</v>
      </c>
      <c r="B16" s="300" t="s">
        <v>108</v>
      </c>
      <c r="C16" s="300"/>
      <c r="D16" s="300"/>
      <c r="E16" s="300"/>
      <c r="F16" s="300"/>
      <c r="G16" s="300"/>
      <c r="H16" s="300"/>
      <c r="I16" s="300"/>
      <c r="J16" s="32">
        <v>3</v>
      </c>
      <c r="K16" s="32">
        <v>0</v>
      </c>
      <c r="L16" s="32">
        <v>0</v>
      </c>
      <c r="M16" s="32">
        <v>3</v>
      </c>
      <c r="N16" s="33">
        <f>K16+L16+M16</f>
        <v>3</v>
      </c>
      <c r="O16" s="33">
        <f>P16-N16</f>
        <v>2</v>
      </c>
      <c r="P16" s="33">
        <f>ROUND(PRODUCT(J16,25)/14,0)</f>
        <v>5</v>
      </c>
      <c r="Q16" s="32"/>
      <c r="R16" s="32" t="s">
        <v>28</v>
      </c>
      <c r="S16" s="34"/>
      <c r="T16" s="36" t="s">
        <v>93</v>
      </c>
      <c r="U16" s="311">
        <f>Sheet1!K237+Sheet1!K281+Sheet1!K296</f>
        <v>1</v>
      </c>
      <c r="V16" s="311"/>
      <c r="W16" s="311"/>
      <c r="X16" s="311"/>
      <c r="Y16" s="310" t="s">
        <v>119</v>
      </c>
      <c r="Z16" s="312"/>
      <c r="AA16" s="100"/>
      <c r="AB16" s="100"/>
    </row>
    <row r="17" spans="1:28">
      <c r="A17" s="92" t="s">
        <v>89</v>
      </c>
      <c r="B17" s="293" t="s">
        <v>91</v>
      </c>
      <c r="C17" s="293"/>
      <c r="D17" s="293"/>
      <c r="E17" s="293"/>
      <c r="F17" s="293"/>
      <c r="G17" s="293"/>
      <c r="H17" s="293"/>
      <c r="I17" s="293"/>
      <c r="J17" s="32">
        <v>3</v>
      </c>
      <c r="K17" s="32">
        <v>1</v>
      </c>
      <c r="L17" s="32">
        <v>1</v>
      </c>
      <c r="M17" s="32">
        <v>0</v>
      </c>
      <c r="N17" s="33">
        <f>K19+L19+M19</f>
        <v>2</v>
      </c>
      <c r="O17" s="33">
        <f>P19-N19</f>
        <v>2</v>
      </c>
      <c r="P17" s="33">
        <f>ROUND(PRODUCT(J19,25)/14,0)</f>
        <v>4</v>
      </c>
      <c r="Q17" s="32" t="s">
        <v>32</v>
      </c>
      <c r="R17" s="32"/>
      <c r="S17" s="34"/>
      <c r="T17" s="34" t="s">
        <v>92</v>
      </c>
      <c r="U17" s="304" t="str">
        <f>IF(U15=100%,"Corect",IF(U15&gt;100%,"Ați dublat unele discipline","Ați pierdut unele discipline"))</f>
        <v>Corect</v>
      </c>
      <c r="V17" s="304"/>
      <c r="W17" s="304"/>
      <c r="X17" s="304"/>
      <c r="Y17" s="305"/>
      <c r="Z17" s="305"/>
      <c r="AA17" s="100"/>
      <c r="AB17" s="100"/>
    </row>
    <row r="18" spans="1:28">
      <c r="A18" s="294" t="s">
        <v>57</v>
      </c>
      <c r="B18" s="294"/>
      <c r="C18" s="294"/>
      <c r="D18" s="294"/>
      <c r="E18" s="294"/>
      <c r="F18" s="294"/>
      <c r="G18" s="294"/>
      <c r="H18" s="294"/>
      <c r="I18" s="294"/>
      <c r="J18" s="294"/>
      <c r="K18" s="294"/>
      <c r="L18" s="294"/>
      <c r="M18" s="294"/>
      <c r="N18" s="294"/>
      <c r="O18" s="294"/>
      <c r="P18" s="294"/>
      <c r="Q18" s="294"/>
      <c r="R18" s="294"/>
      <c r="S18" s="294"/>
      <c r="T18" s="294"/>
      <c r="U18" s="304" t="str">
        <f>IF(U16=100%,"Corect",IF(U16&gt;100%,"Ați dublat unele discipline","Ați pierdut unele discipline"))</f>
        <v>Corect</v>
      </c>
      <c r="V18" s="304"/>
      <c r="W18" s="304"/>
      <c r="X18" s="304"/>
      <c r="Y18" s="103"/>
      <c r="Z18" s="104"/>
      <c r="AA18" s="100"/>
      <c r="AB18" s="100"/>
    </row>
    <row r="19" spans="1:28">
      <c r="A19" s="92" t="s">
        <v>90</v>
      </c>
      <c r="B19" s="293" t="s">
        <v>87</v>
      </c>
      <c r="C19" s="293"/>
      <c r="D19" s="293"/>
      <c r="E19" s="293"/>
      <c r="F19" s="293"/>
      <c r="G19" s="293"/>
      <c r="H19" s="293"/>
      <c r="I19" s="293"/>
      <c r="J19" s="32">
        <v>2</v>
      </c>
      <c r="K19" s="32">
        <v>1</v>
      </c>
      <c r="L19" s="32">
        <v>1</v>
      </c>
      <c r="M19" s="32">
        <v>0</v>
      </c>
      <c r="N19" s="33">
        <f>K19+L19+M19</f>
        <v>2</v>
      </c>
      <c r="O19" s="33">
        <f>P19-N19</f>
        <v>2</v>
      </c>
      <c r="P19" s="33">
        <f>ROUND(PRODUCT(J19,25)/12,0)</f>
        <v>4</v>
      </c>
      <c r="Q19" s="32"/>
      <c r="R19" s="32" t="s">
        <v>28</v>
      </c>
      <c r="S19" s="34"/>
      <c r="T19" s="36" t="s">
        <v>93</v>
      </c>
      <c r="U19" s="96"/>
      <c r="V19" s="100"/>
      <c r="W19" s="100"/>
      <c r="X19" s="100"/>
      <c r="Y19" s="100"/>
      <c r="Z19" s="100"/>
      <c r="AA19" s="100"/>
      <c r="AB19" s="100"/>
    </row>
    <row r="20" spans="1:28" ht="27.75" customHeight="1">
      <c r="A20" s="92" t="s">
        <v>109</v>
      </c>
      <c r="B20" s="300" t="s">
        <v>110</v>
      </c>
      <c r="C20" s="300"/>
      <c r="D20" s="300"/>
      <c r="E20" s="300"/>
      <c r="F20" s="300"/>
      <c r="G20" s="300"/>
      <c r="H20" s="300"/>
      <c r="I20" s="300"/>
      <c r="J20" s="32">
        <v>2</v>
      </c>
      <c r="K20" s="32">
        <v>0</v>
      </c>
      <c r="L20" s="32">
        <v>0</v>
      </c>
      <c r="M20" s="32">
        <v>3</v>
      </c>
      <c r="N20" s="33">
        <f>K20+L20+M20</f>
        <v>3</v>
      </c>
      <c r="O20" s="33">
        <f>P20-N20</f>
        <v>1</v>
      </c>
      <c r="P20" s="33">
        <f>ROUND(PRODUCT(J20,25)/14,0)</f>
        <v>4</v>
      </c>
      <c r="Q20" s="32"/>
      <c r="R20" s="32" t="s">
        <v>28</v>
      </c>
      <c r="S20" s="34"/>
      <c r="T20" s="36" t="s">
        <v>93</v>
      </c>
      <c r="U20" s="96"/>
      <c r="V20" s="100"/>
      <c r="W20" s="100"/>
      <c r="X20" s="100"/>
      <c r="Y20" s="100"/>
      <c r="Z20" s="100"/>
      <c r="AA20" s="100"/>
      <c r="AB20" s="100"/>
    </row>
    <row r="21" spans="1:28">
      <c r="A21" s="301" t="s">
        <v>79</v>
      </c>
      <c r="B21" s="301"/>
      <c r="C21" s="301"/>
      <c r="D21" s="301"/>
      <c r="E21" s="301"/>
      <c r="F21" s="301"/>
      <c r="G21" s="301"/>
      <c r="H21" s="301"/>
      <c r="I21" s="301"/>
      <c r="J21" s="35">
        <f t="shared" ref="J21:P21" si="0">SUM(J7,J9,J11,J13,J15:J17,J19:J20)</f>
        <v>35</v>
      </c>
      <c r="K21" s="35">
        <f t="shared" si="0"/>
        <v>12</v>
      </c>
      <c r="L21" s="35">
        <f t="shared" si="0"/>
        <v>12</v>
      </c>
      <c r="M21" s="35">
        <f t="shared" si="0"/>
        <v>6</v>
      </c>
      <c r="N21" s="35">
        <f t="shared" si="0"/>
        <v>30</v>
      </c>
      <c r="O21" s="35">
        <f t="shared" si="0"/>
        <v>32</v>
      </c>
      <c r="P21" s="35">
        <f t="shared" si="0"/>
        <v>62</v>
      </c>
      <c r="Q21" s="33">
        <f>COUNTIF(Q7,"E")+COUNTIF(Q9,"E")+COUNTIF(Q11,"E")+COUNTIF(Q13,"E")+COUNTIF(Q15:Q17,"E")+COUNTIF(Q19:Q20,"E")</f>
        <v>6</v>
      </c>
      <c r="R21" s="33">
        <f>COUNTIF(R7,"C")+COUNTIF(R9,"C")+COUNTIF(R11,"C")+COUNTIF(R13,"C")+COUNTIF(R15:R17,"C")+COUNTIF(R19:R20,"C")</f>
        <v>3</v>
      </c>
      <c r="S21" s="33">
        <f>COUNTIF(S7,"VP")+COUNTIF(S9,"VP")+COUNTIF(S11,"VP")+COUNTIF(S13,"VP")+COUNTIF(S15:S17,"VP")+COUNTIF(S19:S20,"VP")</f>
        <v>0</v>
      </c>
      <c r="T21" s="101"/>
      <c r="U21" s="96"/>
      <c r="V21" s="100"/>
      <c r="W21" s="100"/>
      <c r="X21" s="100"/>
      <c r="Y21" s="100"/>
      <c r="Z21" s="100"/>
      <c r="AA21" s="100"/>
      <c r="AB21" s="100"/>
    </row>
    <row r="22" spans="1:28">
      <c r="A22" s="173" t="s">
        <v>50</v>
      </c>
      <c r="B22" s="173"/>
      <c r="C22" s="173"/>
      <c r="D22" s="173"/>
      <c r="E22" s="173"/>
      <c r="F22" s="173"/>
      <c r="G22" s="173"/>
      <c r="H22" s="173"/>
      <c r="I22" s="173"/>
      <c r="J22" s="173"/>
      <c r="K22" s="95">
        <f t="shared" ref="K22:P22" si="1">SUM(K7,K9,K11,K13,K15,K16,K17)*14+SUM(K19,K20)*12</f>
        <v>166</v>
      </c>
      <c r="L22" s="95">
        <f t="shared" si="1"/>
        <v>166</v>
      </c>
      <c r="M22" s="95">
        <f t="shared" si="1"/>
        <v>78</v>
      </c>
      <c r="N22" s="95">
        <f t="shared" si="1"/>
        <v>410</v>
      </c>
      <c r="O22" s="95">
        <f t="shared" si="1"/>
        <v>442</v>
      </c>
      <c r="P22" s="95">
        <f t="shared" si="1"/>
        <v>852</v>
      </c>
      <c r="Q22" s="302" t="s">
        <v>111</v>
      </c>
      <c r="R22" s="303"/>
      <c r="S22" s="303"/>
      <c r="T22" s="303"/>
      <c r="U22" s="96"/>
      <c r="V22" s="100"/>
      <c r="W22" s="100"/>
      <c r="X22" s="100"/>
      <c r="Y22" s="100"/>
      <c r="Z22" s="100"/>
      <c r="AA22" s="100"/>
      <c r="AB22" s="100"/>
    </row>
    <row r="23" spans="1:28">
      <c r="A23" s="173"/>
      <c r="B23" s="173"/>
      <c r="C23" s="173"/>
      <c r="D23" s="173"/>
      <c r="E23" s="173"/>
      <c r="F23" s="173"/>
      <c r="G23" s="173"/>
      <c r="H23" s="173"/>
      <c r="I23" s="173"/>
      <c r="J23" s="173"/>
      <c r="K23" s="205">
        <f>SUM(K22:M22)</f>
        <v>410</v>
      </c>
      <c r="L23" s="205"/>
      <c r="M23" s="205"/>
      <c r="N23" s="205">
        <f>SUM(N22:O22)</f>
        <v>852</v>
      </c>
      <c r="O23" s="205"/>
      <c r="P23" s="205"/>
      <c r="Q23" s="303"/>
      <c r="R23" s="303"/>
      <c r="S23" s="303"/>
      <c r="T23" s="303"/>
      <c r="U23" s="96"/>
      <c r="V23" s="100"/>
      <c r="W23" s="100"/>
      <c r="X23" s="100"/>
      <c r="Y23" s="100"/>
      <c r="Z23" s="100"/>
      <c r="AA23" s="100"/>
      <c r="AB23" s="100"/>
    </row>
    <row r="24" spans="1:28">
      <c r="A24" s="88"/>
      <c r="B24" s="88"/>
      <c r="C24" s="88"/>
      <c r="D24" s="88"/>
      <c r="E24" s="88"/>
      <c r="F24" s="88"/>
      <c r="G24" s="88"/>
      <c r="H24" s="88"/>
      <c r="I24" s="88"/>
      <c r="J24" s="88"/>
      <c r="K24" s="89"/>
      <c r="L24" s="89"/>
      <c r="M24" s="89"/>
      <c r="N24" s="89"/>
      <c r="O24" s="89"/>
      <c r="P24" s="89"/>
      <c r="Q24" s="90"/>
      <c r="R24" s="90"/>
      <c r="S24" s="90"/>
      <c r="T24" s="90"/>
      <c r="U24" s="91"/>
      <c r="V24" s="86"/>
      <c r="W24" s="86"/>
      <c r="X24" s="86"/>
      <c r="Y24" s="86"/>
      <c r="Z24" s="86"/>
      <c r="AA24" s="86"/>
      <c r="AB24" s="86"/>
    </row>
    <row r="25" spans="1:28">
      <c r="A25" s="298" t="s">
        <v>112</v>
      </c>
      <c r="B25" s="299"/>
      <c r="C25" s="299"/>
      <c r="D25" s="299"/>
      <c r="E25" s="299"/>
      <c r="F25" s="299"/>
      <c r="G25" s="299"/>
      <c r="H25" s="299"/>
      <c r="I25" s="299"/>
      <c r="J25" s="299"/>
      <c r="K25" s="299"/>
      <c r="L25" s="299"/>
      <c r="M25" s="299"/>
      <c r="N25" s="299"/>
      <c r="O25" s="299"/>
      <c r="P25" s="299"/>
      <c r="Q25" s="299"/>
      <c r="R25" s="299"/>
      <c r="S25" s="299"/>
      <c r="T25" s="299"/>
      <c r="U25" s="91"/>
      <c r="V25" s="86"/>
      <c r="W25" s="86"/>
      <c r="X25" s="86"/>
      <c r="Y25" s="86"/>
      <c r="Z25" s="86"/>
      <c r="AA25" s="86"/>
      <c r="AB25" s="86"/>
    </row>
    <row r="26" spans="1:28">
      <c r="A26" s="87"/>
      <c r="B26" s="87"/>
      <c r="C26" s="87"/>
      <c r="D26" s="87"/>
      <c r="E26" s="87"/>
      <c r="F26" s="87"/>
      <c r="G26" s="87"/>
      <c r="H26" s="87"/>
      <c r="I26" s="87"/>
      <c r="J26" s="87"/>
      <c r="K26" s="87"/>
      <c r="L26" s="87"/>
      <c r="M26" s="87"/>
      <c r="N26" s="87"/>
      <c r="O26" s="87"/>
      <c r="P26" s="87"/>
      <c r="Q26" s="87"/>
      <c r="R26" s="87"/>
      <c r="S26" s="87"/>
      <c r="T26" s="87"/>
      <c r="U26" s="91"/>
      <c r="V26" s="86"/>
      <c r="W26" s="86"/>
      <c r="X26" s="86"/>
      <c r="Y26" s="86"/>
      <c r="Z26" s="86"/>
      <c r="AA26" s="86"/>
      <c r="AB26" s="86"/>
    </row>
    <row r="27" spans="1:28">
      <c r="A27" s="1"/>
      <c r="B27" s="1"/>
      <c r="C27" s="1"/>
      <c r="D27" s="1"/>
      <c r="E27" s="1"/>
      <c r="F27" s="1"/>
      <c r="G27" s="1"/>
      <c r="H27" s="1"/>
      <c r="I27" s="1"/>
      <c r="J27" s="1"/>
      <c r="K27" s="1"/>
      <c r="L27" s="1"/>
      <c r="M27" s="1"/>
      <c r="N27" s="1"/>
      <c r="O27" s="1"/>
      <c r="P27" s="1"/>
      <c r="Q27" s="1"/>
      <c r="R27" s="1"/>
      <c r="S27" s="1"/>
      <c r="T27" s="1"/>
      <c r="U27" s="99"/>
      <c r="V27" s="1"/>
      <c r="W27" s="1"/>
      <c r="X27" s="1"/>
      <c r="Y27" s="1"/>
      <c r="Z27" s="1"/>
      <c r="AA27" s="1"/>
      <c r="AB27" s="1"/>
    </row>
  </sheetData>
  <mergeCells count="40">
    <mergeCell ref="U4:X4"/>
    <mergeCell ref="Y15:Z15"/>
    <mergeCell ref="U16:X16"/>
    <mergeCell ref="Y16:Z16"/>
    <mergeCell ref="B9:I9"/>
    <mergeCell ref="A10:T10"/>
    <mergeCell ref="U12:X13"/>
    <mergeCell ref="U14:X14"/>
    <mergeCell ref="U15:X15"/>
    <mergeCell ref="A4:A5"/>
    <mergeCell ref="U17:X17"/>
    <mergeCell ref="Y17:Z17"/>
    <mergeCell ref="U18:X18"/>
    <mergeCell ref="B16:I16"/>
    <mergeCell ref="B11:I11"/>
    <mergeCell ref="A12:T12"/>
    <mergeCell ref="B13:I13"/>
    <mergeCell ref="A14:T14"/>
    <mergeCell ref="B15:I15"/>
    <mergeCell ref="A25:T25"/>
    <mergeCell ref="B17:I17"/>
    <mergeCell ref="A18:T18"/>
    <mergeCell ref="B20:I20"/>
    <mergeCell ref="A21:I21"/>
    <mergeCell ref="A22:J23"/>
    <mergeCell ref="Q22:T23"/>
    <mergeCell ref="K23:M23"/>
    <mergeCell ref="N23:P23"/>
    <mergeCell ref="B19:I19"/>
    <mergeCell ref="A1:T1"/>
    <mergeCell ref="A3:T3"/>
    <mergeCell ref="A6:T6"/>
    <mergeCell ref="B7:I7"/>
    <mergeCell ref="A8:T8"/>
    <mergeCell ref="B4:I5"/>
    <mergeCell ref="J4:J5"/>
    <mergeCell ref="K4:M4"/>
    <mergeCell ref="N4:P4"/>
    <mergeCell ref="Q4:S4"/>
    <mergeCell ref="T4:T5"/>
  </mergeCells>
  <phoneticPr fontId="5" type="noConversion"/>
  <conditionalFormatting sqref="U18">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17">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5:S17 S19:S20 S13 S9 S7 S11">
      <formula1>$S$39</formula1>
    </dataValidation>
    <dataValidation type="list" allowBlank="1" showInputMessage="1" showErrorMessage="1" sqref="Q19:Q20 Q15:Q17 Q13 Q9 Q7 Q11">
      <formula1>$Q$39</formula1>
    </dataValidation>
    <dataValidation type="list" allowBlank="1" showInputMessage="1" showErrorMessage="1" sqref="R19:R20 R15:R17 R13 R9 R7 R11">
      <formula1>$R$39</formula1>
    </dataValidation>
  </dataValidations>
  <pageMargins left="0.70866141732283472" right="0.70866141732283472" top="0.74803149606299213" bottom="0.74803149606299213" header="0.31496062992125984" footer="0.31496062992125984"/>
  <pageSetup paperSize="9" orientation="landscape"/>
  <headerFooter>
    <oddFooter>&amp;LRECTOR,
Acad.Prof.univ.dr. Ioan Aurel POP&amp;RDIRECTOR, 
Conf. univ. dr. Cătălin GLAVA</oddFooter>
  </headerFooter>
  <legacyDrawing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5"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ursula</cp:lastModifiedBy>
  <cp:lastPrinted>2018-03-12T14:03:48Z</cp:lastPrinted>
  <dcterms:created xsi:type="dcterms:W3CDTF">2013-06-27T08:19:59Z</dcterms:created>
  <dcterms:modified xsi:type="dcterms:W3CDTF">2018-05-02T08:00:18Z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