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90" windowWidth="19420" windowHeight="110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P353" i="1"/>
  <c r="T297"/>
  <c r="S297"/>
  <c r="R297"/>
  <c r="Q297"/>
  <c r="P297"/>
  <c r="O297"/>
  <c r="N297"/>
  <c r="M297"/>
  <c r="L297"/>
  <c r="K297"/>
  <c r="J297"/>
  <c r="A297"/>
  <c r="T296"/>
  <c r="S296"/>
  <c r="R296"/>
  <c r="Q296"/>
  <c r="M296"/>
  <c r="L296"/>
  <c r="K296"/>
  <c r="J296"/>
  <c r="A296"/>
  <c r="T295"/>
  <c r="S295"/>
  <c r="R295"/>
  <c r="Q295"/>
  <c r="P295"/>
  <c r="O295"/>
  <c r="N295"/>
  <c r="M295"/>
  <c r="L295"/>
  <c r="K295"/>
  <c r="J295"/>
  <c r="A295"/>
  <c r="L195"/>
  <c r="M195"/>
  <c r="K195"/>
  <c r="K194"/>
  <c r="L194"/>
  <c r="M194"/>
  <c r="J194"/>
  <c r="P161"/>
  <c r="O161" s="1"/>
  <c r="N161"/>
  <c r="P160"/>
  <c r="O160" s="1"/>
  <c r="N160"/>
  <c r="P158"/>
  <c r="O158" s="1"/>
  <c r="N158"/>
  <c r="P157"/>
  <c r="N157"/>
  <c r="N163"/>
  <c r="P163"/>
  <c r="N164"/>
  <c r="P164"/>
  <c r="O164" s="1"/>
  <c r="N165"/>
  <c r="P165"/>
  <c r="N166"/>
  <c r="P166"/>
  <c r="P83"/>
  <c r="N83"/>
  <c r="P77"/>
  <c r="N77"/>
  <c r="P172"/>
  <c r="N172"/>
  <c r="P171"/>
  <c r="N171"/>
  <c r="P169"/>
  <c r="N169"/>
  <c r="P168"/>
  <c r="N168"/>
  <c r="O83" l="1"/>
  <c r="O165"/>
  <c r="O163"/>
  <c r="O157"/>
  <c r="O166"/>
  <c r="K196"/>
  <c r="O77"/>
  <c r="O172"/>
  <c r="O171"/>
  <c r="O169"/>
  <c r="O168"/>
  <c r="T194"/>
  <c r="S194"/>
  <c r="R194"/>
  <c r="Q194"/>
  <c r="P188"/>
  <c r="N188"/>
  <c r="P187"/>
  <c r="N187"/>
  <c r="P185"/>
  <c r="N185"/>
  <c r="P184"/>
  <c r="N184"/>
  <c r="P152"/>
  <c r="N152"/>
  <c r="P151"/>
  <c r="N151"/>
  <c r="P150"/>
  <c r="N150"/>
  <c r="O185" l="1"/>
  <c r="O150"/>
  <c r="O184"/>
  <c r="O188"/>
  <c r="O187"/>
  <c r="O152"/>
  <c r="O151"/>
  <c r="J68" l="1"/>
  <c r="P138"/>
  <c r="O138" s="1"/>
  <c r="P121"/>
  <c r="N121"/>
  <c r="N138"/>
  <c r="P133"/>
  <c r="N133"/>
  <c r="P116"/>
  <c r="N116"/>
  <c r="T326"/>
  <c r="S326"/>
  <c r="R326"/>
  <c r="Q326"/>
  <c r="P326"/>
  <c r="O326"/>
  <c r="N326"/>
  <c r="M326"/>
  <c r="L326"/>
  <c r="K326"/>
  <c r="J326"/>
  <c r="A326"/>
  <c r="T325"/>
  <c r="S325"/>
  <c r="R325"/>
  <c r="Q325"/>
  <c r="P325"/>
  <c r="O325"/>
  <c r="N325"/>
  <c r="M325"/>
  <c r="L325"/>
  <c r="K325"/>
  <c r="J325"/>
  <c r="A325"/>
  <c r="T324"/>
  <c r="S324"/>
  <c r="R324"/>
  <c r="Q324"/>
  <c r="P324"/>
  <c r="O324"/>
  <c r="N324"/>
  <c r="M324"/>
  <c r="L324"/>
  <c r="K324"/>
  <c r="J324"/>
  <c r="A324"/>
  <c r="T323"/>
  <c r="S323"/>
  <c r="R323"/>
  <c r="Q323"/>
  <c r="M323"/>
  <c r="L323"/>
  <c r="K323"/>
  <c r="J323"/>
  <c r="A323"/>
  <c r="P78"/>
  <c r="N78"/>
  <c r="P80"/>
  <c r="N80"/>
  <c r="P59"/>
  <c r="N59"/>
  <c r="P67"/>
  <c r="N67"/>
  <c r="P66"/>
  <c r="N66"/>
  <c r="P62"/>
  <c r="N62"/>
  <c r="P61"/>
  <c r="P323" s="1"/>
  <c r="N61"/>
  <c r="N323" s="1"/>
  <c r="P46"/>
  <c r="N46"/>
  <c r="P51"/>
  <c r="N51"/>
  <c r="P50"/>
  <c r="N50"/>
  <c r="P45"/>
  <c r="N45"/>
  <c r="O78" l="1"/>
  <c r="O116"/>
  <c r="O133"/>
  <c r="O121"/>
  <c r="O66"/>
  <c r="O59"/>
  <c r="O80"/>
  <c r="O50"/>
  <c r="O46"/>
  <c r="O61"/>
  <c r="O323" s="1"/>
  <c r="O62"/>
  <c r="O67"/>
  <c r="O51"/>
  <c r="O45"/>
  <c r="M388"/>
  <c r="L388"/>
  <c r="K388"/>
  <c r="S387"/>
  <c r="R387"/>
  <c r="Q387"/>
  <c r="M387"/>
  <c r="L387"/>
  <c r="K387"/>
  <c r="J387"/>
  <c r="P386"/>
  <c r="N386"/>
  <c r="P385"/>
  <c r="N385"/>
  <c r="P383"/>
  <c r="N383"/>
  <c r="P382"/>
  <c r="N382"/>
  <c r="P381"/>
  <c r="N381"/>
  <c r="P379"/>
  <c r="N379"/>
  <c r="P377"/>
  <c r="N377"/>
  <c r="P375"/>
  <c r="N375"/>
  <c r="P373"/>
  <c r="N373"/>
  <c r="O375" l="1"/>
  <c r="N388"/>
  <c r="O377"/>
  <c r="O386"/>
  <c r="O381"/>
  <c r="O383"/>
  <c r="K389"/>
  <c r="O379"/>
  <c r="P388"/>
  <c r="O385"/>
  <c r="O373"/>
  <c r="O382"/>
  <c r="N387"/>
  <c r="P387"/>
  <c r="T306"/>
  <c r="S306"/>
  <c r="R306"/>
  <c r="Q306"/>
  <c r="M306"/>
  <c r="L306"/>
  <c r="K306"/>
  <c r="J306"/>
  <c r="A306"/>
  <c r="T336"/>
  <c r="S336"/>
  <c r="R336"/>
  <c r="Q336"/>
  <c r="P336"/>
  <c r="O336"/>
  <c r="N336"/>
  <c r="M336"/>
  <c r="L336"/>
  <c r="K336"/>
  <c r="J336"/>
  <c r="A336"/>
  <c r="T335"/>
  <c r="S335"/>
  <c r="R335"/>
  <c r="Q335"/>
  <c r="P335"/>
  <c r="O335"/>
  <c r="N335"/>
  <c r="M335"/>
  <c r="L335"/>
  <c r="K335"/>
  <c r="J335"/>
  <c r="A335"/>
  <c r="T334"/>
  <c r="S334"/>
  <c r="R334"/>
  <c r="Q334"/>
  <c r="P334"/>
  <c r="O334"/>
  <c r="N334"/>
  <c r="M334"/>
  <c r="L334"/>
  <c r="K334"/>
  <c r="J334"/>
  <c r="A334"/>
  <c r="T333"/>
  <c r="S333"/>
  <c r="R333"/>
  <c r="Q333"/>
  <c r="P333"/>
  <c r="O333"/>
  <c r="N333"/>
  <c r="M333"/>
  <c r="L333"/>
  <c r="K333"/>
  <c r="J333"/>
  <c r="A333"/>
  <c r="T329"/>
  <c r="S329"/>
  <c r="R329"/>
  <c r="Q329"/>
  <c r="P329"/>
  <c r="O329"/>
  <c r="N329"/>
  <c r="M329"/>
  <c r="L329"/>
  <c r="K329"/>
  <c r="J329"/>
  <c r="A329"/>
  <c r="T328"/>
  <c r="S328"/>
  <c r="R328"/>
  <c r="Q328"/>
  <c r="P328"/>
  <c r="O328"/>
  <c r="N328"/>
  <c r="M328"/>
  <c r="L328"/>
  <c r="K328"/>
  <c r="J328"/>
  <c r="A328"/>
  <c r="T327"/>
  <c r="S327"/>
  <c r="R327"/>
  <c r="Q327"/>
  <c r="P327"/>
  <c r="O327"/>
  <c r="N327"/>
  <c r="M327"/>
  <c r="L327"/>
  <c r="K327"/>
  <c r="J327"/>
  <c r="A327"/>
  <c r="T304"/>
  <c r="S304"/>
  <c r="R304"/>
  <c r="Q304"/>
  <c r="M304"/>
  <c r="L304"/>
  <c r="K304"/>
  <c r="J304"/>
  <c r="A304"/>
  <c r="O388" l="1"/>
  <c r="N389" s="1"/>
  <c r="O387"/>
  <c r="T338"/>
  <c r="S338"/>
  <c r="R338"/>
  <c r="Q338"/>
  <c r="P338"/>
  <c r="O338"/>
  <c r="N338"/>
  <c r="M338"/>
  <c r="L338"/>
  <c r="K338"/>
  <c r="J338"/>
  <c r="A338"/>
  <c r="T303"/>
  <c r="S303"/>
  <c r="R303"/>
  <c r="Q303"/>
  <c r="M303"/>
  <c r="L303"/>
  <c r="K303"/>
  <c r="J303"/>
  <c r="A303"/>
  <c r="A286"/>
  <c r="J286"/>
  <c r="K286"/>
  <c r="L286"/>
  <c r="M286"/>
  <c r="Q286"/>
  <c r="R286"/>
  <c r="S286"/>
  <c r="T286"/>
  <c r="A287"/>
  <c r="J287"/>
  <c r="K287"/>
  <c r="L287"/>
  <c r="M287"/>
  <c r="Q287"/>
  <c r="R287"/>
  <c r="S287"/>
  <c r="T287"/>
  <c r="T285"/>
  <c r="S285"/>
  <c r="R285"/>
  <c r="Q285"/>
  <c r="M285"/>
  <c r="L285"/>
  <c r="K285"/>
  <c r="J285"/>
  <c r="A285"/>
  <c r="T284"/>
  <c r="S284"/>
  <c r="R284"/>
  <c r="Q284"/>
  <c r="M284"/>
  <c r="L284"/>
  <c r="K284"/>
  <c r="J284"/>
  <c r="A284"/>
  <c r="T283"/>
  <c r="S283"/>
  <c r="R283"/>
  <c r="Q283"/>
  <c r="M283"/>
  <c r="L283"/>
  <c r="K283"/>
  <c r="J283"/>
  <c r="A283"/>
  <c r="T282"/>
  <c r="S282"/>
  <c r="R282"/>
  <c r="Q282"/>
  <c r="M282"/>
  <c r="L282"/>
  <c r="K282"/>
  <c r="J282"/>
  <c r="A282"/>
  <c r="T281"/>
  <c r="S281"/>
  <c r="R281"/>
  <c r="Q281"/>
  <c r="M281"/>
  <c r="L281"/>
  <c r="K281"/>
  <c r="J281"/>
  <c r="A281"/>
  <c r="T280"/>
  <c r="S280"/>
  <c r="R280"/>
  <c r="Q280"/>
  <c r="M280"/>
  <c r="L280"/>
  <c r="K280"/>
  <c r="J280"/>
  <c r="A280"/>
  <c r="T279"/>
  <c r="S279"/>
  <c r="R279"/>
  <c r="Q279"/>
  <c r="P279"/>
  <c r="O279"/>
  <c r="N279"/>
  <c r="M279"/>
  <c r="L279"/>
  <c r="K279"/>
  <c r="J279"/>
  <c r="A279"/>
  <c r="T278"/>
  <c r="S278"/>
  <c r="R278"/>
  <c r="Q278"/>
  <c r="M278"/>
  <c r="L278"/>
  <c r="K278"/>
  <c r="J278"/>
  <c r="A278"/>
  <c r="T277"/>
  <c r="S277"/>
  <c r="R277"/>
  <c r="Q277"/>
  <c r="M277"/>
  <c r="L277"/>
  <c r="K277"/>
  <c r="J277"/>
  <c r="A277"/>
  <c r="T276"/>
  <c r="S276"/>
  <c r="R276"/>
  <c r="Q276"/>
  <c r="M276"/>
  <c r="L276"/>
  <c r="K276"/>
  <c r="J276"/>
  <c r="A276"/>
  <c r="T227" l="1"/>
  <c r="J227"/>
  <c r="T337"/>
  <c r="T330"/>
  <c r="T322"/>
  <c r="T321"/>
  <c r="T320"/>
  <c r="T307"/>
  <c r="T305"/>
  <c r="T302"/>
  <c r="T301"/>
  <c r="T298"/>
  <c r="T294"/>
  <c r="T293"/>
  <c r="T292"/>
  <c r="T291"/>
  <c r="T290"/>
  <c r="T289"/>
  <c r="T288"/>
  <c r="T275"/>
  <c r="T274"/>
  <c r="T273"/>
  <c r="T272"/>
  <c r="T271"/>
  <c r="T270"/>
  <c r="T269"/>
  <c r="T257"/>
  <c r="T256"/>
  <c r="T255"/>
  <c r="T252"/>
  <c r="T251"/>
  <c r="T250"/>
  <c r="T249"/>
  <c r="T248"/>
  <c r="T247"/>
  <c r="T246"/>
  <c r="T245"/>
  <c r="T244"/>
  <c r="T243"/>
  <c r="T242"/>
  <c r="T241"/>
  <c r="T240"/>
  <c r="T239"/>
  <c r="T238"/>
  <c r="P137"/>
  <c r="P306" s="1"/>
  <c r="P136"/>
  <c r="P135"/>
  <c r="P304" s="1"/>
  <c r="P132"/>
  <c r="P131"/>
  <c r="P130"/>
  <c r="P303" s="1"/>
  <c r="P129"/>
  <c r="S293"/>
  <c r="R293"/>
  <c r="Q293"/>
  <c r="M293"/>
  <c r="L293"/>
  <c r="K293"/>
  <c r="J293"/>
  <c r="A293"/>
  <c r="S292"/>
  <c r="R292"/>
  <c r="Q292"/>
  <c r="M292"/>
  <c r="L292"/>
  <c r="K292"/>
  <c r="J292"/>
  <c r="A292"/>
  <c r="S291"/>
  <c r="R291"/>
  <c r="Q291"/>
  <c r="M291"/>
  <c r="L291"/>
  <c r="K291"/>
  <c r="J291"/>
  <c r="A291"/>
  <c r="S252"/>
  <c r="R252"/>
  <c r="Q252"/>
  <c r="P252"/>
  <c r="O252"/>
  <c r="N252"/>
  <c r="M252"/>
  <c r="L252"/>
  <c r="K252"/>
  <c r="J252"/>
  <c r="A252"/>
  <c r="S243"/>
  <c r="R243"/>
  <c r="Q243"/>
  <c r="M243"/>
  <c r="L243"/>
  <c r="K243"/>
  <c r="J243"/>
  <c r="A243"/>
  <c r="N204"/>
  <c r="P204"/>
  <c r="N205"/>
  <c r="P205"/>
  <c r="N206"/>
  <c r="P206"/>
  <c r="N208"/>
  <c r="P208"/>
  <c r="N209"/>
  <c r="P209"/>
  <c r="N210"/>
  <c r="P210"/>
  <c r="N212"/>
  <c r="P212"/>
  <c r="N213"/>
  <c r="P213"/>
  <c r="N214"/>
  <c r="P214"/>
  <c r="N216"/>
  <c r="P216"/>
  <c r="N217"/>
  <c r="P217"/>
  <c r="N218"/>
  <c r="P218"/>
  <c r="N220"/>
  <c r="P220"/>
  <c r="N221"/>
  <c r="P221"/>
  <c r="N222"/>
  <c r="P222"/>
  <c r="N224"/>
  <c r="P224"/>
  <c r="N225"/>
  <c r="P225"/>
  <c r="N226"/>
  <c r="P226"/>
  <c r="K227"/>
  <c r="L227"/>
  <c r="M227"/>
  <c r="Q227"/>
  <c r="R227"/>
  <c r="S227"/>
  <c r="K228"/>
  <c r="L228"/>
  <c r="M228"/>
  <c r="P49"/>
  <c r="N49"/>
  <c r="T339" l="1"/>
  <c r="P228"/>
  <c r="P227"/>
  <c r="N227"/>
  <c r="T308"/>
  <c r="T331"/>
  <c r="T299"/>
  <c r="O220"/>
  <c r="O205"/>
  <c r="O204"/>
  <c r="T253"/>
  <c r="T258"/>
  <c r="O217"/>
  <c r="N228"/>
  <c r="K229"/>
  <c r="O216"/>
  <c r="O214"/>
  <c r="O213"/>
  <c r="O212"/>
  <c r="O210"/>
  <c r="O218"/>
  <c r="O226"/>
  <c r="O225"/>
  <c r="O224"/>
  <c r="O222"/>
  <c r="O221"/>
  <c r="O209"/>
  <c r="O208"/>
  <c r="O206"/>
  <c r="O49"/>
  <c r="T102"/>
  <c r="T139"/>
  <c r="T122"/>
  <c r="T87"/>
  <c r="T68"/>
  <c r="T52"/>
  <c r="U30"/>
  <c r="K197" l="1"/>
  <c r="T340"/>
  <c r="K343" s="1"/>
  <c r="T309"/>
  <c r="K312" s="1"/>
  <c r="T259"/>
  <c r="K262" s="1"/>
  <c r="K230"/>
  <c r="O227"/>
  <c r="O228"/>
  <c r="N229" s="1"/>
  <c r="S52"/>
  <c r="R52"/>
  <c r="Q52"/>
  <c r="S68"/>
  <c r="R68"/>
  <c r="Q68"/>
  <c r="U32"/>
  <c r="U31"/>
  <c r="U381" l="1"/>
  <c r="U383" s="1"/>
  <c r="U52"/>
  <c r="U68"/>
  <c r="A255"/>
  <c r="S337" l="1"/>
  <c r="R337"/>
  <c r="Q337"/>
  <c r="P337"/>
  <c r="O337"/>
  <c r="N337"/>
  <c r="M337"/>
  <c r="L337"/>
  <c r="K337"/>
  <c r="J337"/>
  <c r="A337"/>
  <c r="S330"/>
  <c r="R330"/>
  <c r="Q330"/>
  <c r="P330"/>
  <c r="O330"/>
  <c r="N330"/>
  <c r="M330"/>
  <c r="L330"/>
  <c r="K330"/>
  <c r="J330"/>
  <c r="A330"/>
  <c r="S322"/>
  <c r="R322"/>
  <c r="Q322"/>
  <c r="P322"/>
  <c r="M322"/>
  <c r="L322"/>
  <c r="K322"/>
  <c r="J322"/>
  <c r="A322"/>
  <c r="S321"/>
  <c r="R321"/>
  <c r="Q321"/>
  <c r="P321"/>
  <c r="O321"/>
  <c r="N321"/>
  <c r="M321"/>
  <c r="L321"/>
  <c r="K321"/>
  <c r="J321"/>
  <c r="A321"/>
  <c r="S320"/>
  <c r="R320"/>
  <c r="Q320"/>
  <c r="M320"/>
  <c r="L320"/>
  <c r="K320"/>
  <c r="J320"/>
  <c r="A320"/>
  <c r="S307"/>
  <c r="R307"/>
  <c r="Q307"/>
  <c r="P307"/>
  <c r="O307"/>
  <c r="N307"/>
  <c r="M307"/>
  <c r="L307"/>
  <c r="K307"/>
  <c r="J307"/>
  <c r="A307"/>
  <c r="S305"/>
  <c r="R305"/>
  <c r="Q305"/>
  <c r="P305"/>
  <c r="M305"/>
  <c r="L305"/>
  <c r="K305"/>
  <c r="J305"/>
  <c r="A305"/>
  <c r="S302"/>
  <c r="R302"/>
  <c r="Q302"/>
  <c r="M302"/>
  <c r="L302"/>
  <c r="K302"/>
  <c r="J302"/>
  <c r="A302"/>
  <c r="S301"/>
  <c r="R301"/>
  <c r="Q301"/>
  <c r="M301"/>
  <c r="L301"/>
  <c r="K301"/>
  <c r="J301"/>
  <c r="A301"/>
  <c r="S298"/>
  <c r="R298"/>
  <c r="Q298"/>
  <c r="P298"/>
  <c r="O298"/>
  <c r="N298"/>
  <c r="M298"/>
  <c r="L298"/>
  <c r="K298"/>
  <c r="J298"/>
  <c r="A298"/>
  <c r="S294"/>
  <c r="R294"/>
  <c r="Q294"/>
  <c r="P294"/>
  <c r="O294"/>
  <c r="N294"/>
  <c r="M294"/>
  <c r="L294"/>
  <c r="K294"/>
  <c r="J294"/>
  <c r="A294"/>
  <c r="S290"/>
  <c r="R290"/>
  <c r="Q290"/>
  <c r="M290"/>
  <c r="L290"/>
  <c r="K290"/>
  <c r="J290"/>
  <c r="A290"/>
  <c r="S289"/>
  <c r="R289"/>
  <c r="Q289"/>
  <c r="M289"/>
  <c r="L289"/>
  <c r="K289"/>
  <c r="J289"/>
  <c r="A289"/>
  <c r="S288"/>
  <c r="R288"/>
  <c r="Q288"/>
  <c r="M288"/>
  <c r="L288"/>
  <c r="K288"/>
  <c r="J288"/>
  <c r="A288"/>
  <c r="S275"/>
  <c r="R275"/>
  <c r="Q275"/>
  <c r="M275"/>
  <c r="L275"/>
  <c r="K275"/>
  <c r="J275"/>
  <c r="A275"/>
  <c r="S274"/>
  <c r="R274"/>
  <c r="Q274"/>
  <c r="P274"/>
  <c r="O274"/>
  <c r="N274"/>
  <c r="M274"/>
  <c r="L274"/>
  <c r="K274"/>
  <c r="J274"/>
  <c r="A274"/>
  <c r="S273"/>
  <c r="R273"/>
  <c r="Q273"/>
  <c r="M273"/>
  <c r="L273"/>
  <c r="K273"/>
  <c r="J273"/>
  <c r="A273"/>
  <c r="S272"/>
  <c r="R272"/>
  <c r="Q272"/>
  <c r="M272"/>
  <c r="L272"/>
  <c r="K272"/>
  <c r="J272"/>
  <c r="A272"/>
  <c r="S271"/>
  <c r="R271"/>
  <c r="Q271"/>
  <c r="M271"/>
  <c r="L271"/>
  <c r="K271"/>
  <c r="J271"/>
  <c r="A271"/>
  <c r="S270"/>
  <c r="R270"/>
  <c r="Q270"/>
  <c r="M270"/>
  <c r="L270"/>
  <c r="K270"/>
  <c r="J270"/>
  <c r="A270"/>
  <c r="S269"/>
  <c r="R269"/>
  <c r="Q269"/>
  <c r="M269"/>
  <c r="L269"/>
  <c r="K269"/>
  <c r="J269"/>
  <c r="A269"/>
  <c r="S257"/>
  <c r="R257"/>
  <c r="Q257"/>
  <c r="P257"/>
  <c r="O257"/>
  <c r="N257"/>
  <c r="M257"/>
  <c r="L257"/>
  <c r="K257"/>
  <c r="J257"/>
  <c r="A257"/>
  <c r="S256"/>
  <c r="R256"/>
  <c r="Q256"/>
  <c r="P256"/>
  <c r="O256"/>
  <c r="N256"/>
  <c r="M256"/>
  <c r="L256"/>
  <c r="K256"/>
  <c r="J256"/>
  <c r="A256"/>
  <c r="S255"/>
  <c r="R255"/>
  <c r="Q255"/>
  <c r="M255"/>
  <c r="L255"/>
  <c r="K255"/>
  <c r="J255"/>
  <c r="Q239" l="1"/>
  <c r="R238"/>
  <c r="S238"/>
  <c r="S251" l="1"/>
  <c r="R251"/>
  <c r="Q251"/>
  <c r="P251"/>
  <c r="O251"/>
  <c r="N251"/>
  <c r="M251"/>
  <c r="L251"/>
  <c r="K251"/>
  <c r="J251"/>
  <c r="A251"/>
  <c r="S250"/>
  <c r="R250"/>
  <c r="Q250"/>
  <c r="P250"/>
  <c r="O250"/>
  <c r="N250"/>
  <c r="M250"/>
  <c r="L250"/>
  <c r="K250"/>
  <c r="J250"/>
  <c r="A250"/>
  <c r="S249"/>
  <c r="R249"/>
  <c r="Q249"/>
  <c r="P249"/>
  <c r="O249"/>
  <c r="N249"/>
  <c r="M249"/>
  <c r="L249"/>
  <c r="K249"/>
  <c r="J249"/>
  <c r="A249"/>
  <c r="S248"/>
  <c r="R248"/>
  <c r="Q248"/>
  <c r="P248"/>
  <c r="O248"/>
  <c r="N248"/>
  <c r="M248"/>
  <c r="L248"/>
  <c r="K248"/>
  <c r="J248"/>
  <c r="A248"/>
  <c r="S247"/>
  <c r="R247"/>
  <c r="Q247"/>
  <c r="P247"/>
  <c r="O247"/>
  <c r="N247"/>
  <c r="M247"/>
  <c r="L247"/>
  <c r="K247"/>
  <c r="J247"/>
  <c r="A247"/>
  <c r="S246"/>
  <c r="R246"/>
  <c r="Q246"/>
  <c r="P246"/>
  <c r="O246"/>
  <c r="N246"/>
  <c r="M246"/>
  <c r="L246"/>
  <c r="K246"/>
  <c r="J246"/>
  <c r="A246"/>
  <c r="S245"/>
  <c r="R245"/>
  <c r="Q245"/>
  <c r="P245"/>
  <c r="O245"/>
  <c r="N245"/>
  <c r="M245"/>
  <c r="L245"/>
  <c r="K245"/>
  <c r="J245"/>
  <c r="A245"/>
  <c r="S244"/>
  <c r="R244"/>
  <c r="Q244"/>
  <c r="P244"/>
  <c r="O244"/>
  <c r="N244"/>
  <c r="M244"/>
  <c r="L244"/>
  <c r="K244"/>
  <c r="J244"/>
  <c r="A244"/>
  <c r="S242"/>
  <c r="R242"/>
  <c r="Q242"/>
  <c r="M242"/>
  <c r="L242"/>
  <c r="K242"/>
  <c r="J242"/>
  <c r="A242"/>
  <c r="S241"/>
  <c r="R241"/>
  <c r="Q241"/>
  <c r="M241"/>
  <c r="L241"/>
  <c r="K241"/>
  <c r="J241"/>
  <c r="A241"/>
  <c r="A240" l="1"/>
  <c r="A239"/>
  <c r="S240"/>
  <c r="R240"/>
  <c r="Q240"/>
  <c r="M240"/>
  <c r="L240"/>
  <c r="K240"/>
  <c r="J240"/>
  <c r="S239"/>
  <c r="R239"/>
  <c r="M239"/>
  <c r="L239"/>
  <c r="K239"/>
  <c r="J239"/>
  <c r="Q238"/>
  <c r="M238"/>
  <c r="L238"/>
  <c r="K238"/>
  <c r="J238"/>
  <c r="A238"/>
  <c r="N191" l="1"/>
  <c r="P191"/>
  <c r="N44"/>
  <c r="P44"/>
  <c r="N322"/>
  <c r="S339"/>
  <c r="R339"/>
  <c r="Q339"/>
  <c r="M339"/>
  <c r="L339"/>
  <c r="K339"/>
  <c r="J339"/>
  <c r="S331"/>
  <c r="R331"/>
  <c r="Q331"/>
  <c r="M331"/>
  <c r="L331"/>
  <c r="K331"/>
  <c r="J331"/>
  <c r="S308"/>
  <c r="R308"/>
  <c r="Q308"/>
  <c r="M308"/>
  <c r="L308"/>
  <c r="K308"/>
  <c r="J308"/>
  <c r="S299"/>
  <c r="R299"/>
  <c r="Q299"/>
  <c r="M299"/>
  <c r="L299"/>
  <c r="K299"/>
  <c r="J299"/>
  <c r="S258"/>
  <c r="R258"/>
  <c r="Q258"/>
  <c r="M258"/>
  <c r="L258"/>
  <c r="K258"/>
  <c r="J258"/>
  <c r="P193"/>
  <c r="N193"/>
  <c r="P192"/>
  <c r="N192"/>
  <c r="O191"/>
  <c r="P179"/>
  <c r="N179"/>
  <c r="P190"/>
  <c r="P153"/>
  <c r="P154"/>
  <c r="N146"/>
  <c r="N147"/>
  <c r="N176"/>
  <c r="P176"/>
  <c r="N182"/>
  <c r="P182"/>
  <c r="J139"/>
  <c r="P181"/>
  <c r="N181"/>
  <c r="P174"/>
  <c r="N174"/>
  <c r="P180"/>
  <c r="N180"/>
  <c r="N154"/>
  <c r="P148"/>
  <c r="N148"/>
  <c r="N111"/>
  <c r="P111"/>
  <c r="N112"/>
  <c r="N288" s="1"/>
  <c r="P112"/>
  <c r="P288" s="1"/>
  <c r="N113"/>
  <c r="N289" s="1"/>
  <c r="P113"/>
  <c r="P289" s="1"/>
  <c r="N114"/>
  <c r="N241" s="1"/>
  <c r="P114"/>
  <c r="P241" s="1"/>
  <c r="N115"/>
  <c r="P115"/>
  <c r="N118"/>
  <c r="N290" s="1"/>
  <c r="P118"/>
  <c r="P290" s="1"/>
  <c r="N119"/>
  <c r="N291" s="1"/>
  <c r="P119"/>
  <c r="P291" s="1"/>
  <c r="N120"/>
  <c r="N292" s="1"/>
  <c r="P120"/>
  <c r="P292" s="1"/>
  <c r="J122"/>
  <c r="K122"/>
  <c r="L122"/>
  <c r="M122"/>
  <c r="Q122"/>
  <c r="R122"/>
  <c r="S122"/>
  <c r="N128"/>
  <c r="N301" s="1"/>
  <c r="P128"/>
  <c r="P301" s="1"/>
  <c r="N129"/>
  <c r="N130"/>
  <c r="N303" s="1"/>
  <c r="N131"/>
  <c r="N132"/>
  <c r="N135"/>
  <c r="N304" s="1"/>
  <c r="N136"/>
  <c r="N305" s="1"/>
  <c r="N137"/>
  <c r="N306" s="1"/>
  <c r="K139"/>
  <c r="L139"/>
  <c r="M139"/>
  <c r="Q139"/>
  <c r="R139"/>
  <c r="S139"/>
  <c r="P101"/>
  <c r="N101"/>
  <c r="P100"/>
  <c r="P286" s="1"/>
  <c r="N100"/>
  <c r="N286" s="1"/>
  <c r="P86"/>
  <c r="N86"/>
  <c r="P85"/>
  <c r="N85"/>
  <c r="P60"/>
  <c r="P243" s="1"/>
  <c r="N60"/>
  <c r="N243" s="1"/>
  <c r="P48"/>
  <c r="P271" s="1"/>
  <c r="N48"/>
  <c r="N271" s="1"/>
  <c r="N190"/>
  <c r="O190" s="1"/>
  <c r="P177"/>
  <c r="N177"/>
  <c r="P175"/>
  <c r="N175"/>
  <c r="P155"/>
  <c r="N155"/>
  <c r="N153"/>
  <c r="P147"/>
  <c r="P146"/>
  <c r="S102"/>
  <c r="R102"/>
  <c r="Q102"/>
  <c r="M102"/>
  <c r="L102"/>
  <c r="K102"/>
  <c r="J102"/>
  <c r="P99"/>
  <c r="P285" s="1"/>
  <c r="N99"/>
  <c r="N285" s="1"/>
  <c r="P97"/>
  <c r="N97"/>
  <c r="P96"/>
  <c r="P284" s="1"/>
  <c r="N96"/>
  <c r="N284" s="1"/>
  <c r="P95"/>
  <c r="P240" s="1"/>
  <c r="N95"/>
  <c r="N240" s="1"/>
  <c r="P94"/>
  <c r="P283" s="1"/>
  <c r="N94"/>
  <c r="N283" s="1"/>
  <c r="P93"/>
  <c r="N93"/>
  <c r="S87"/>
  <c r="R87"/>
  <c r="Q87"/>
  <c r="M87"/>
  <c r="L87"/>
  <c r="K87"/>
  <c r="J87"/>
  <c r="P84"/>
  <c r="P281" s="1"/>
  <c r="N84"/>
  <c r="N281" s="1"/>
  <c r="P82"/>
  <c r="P280" s="1"/>
  <c r="N82"/>
  <c r="N280" s="1"/>
  <c r="P79"/>
  <c r="N79"/>
  <c r="P76"/>
  <c r="N76"/>
  <c r="P75"/>
  <c r="P278" s="1"/>
  <c r="N75"/>
  <c r="N278" s="1"/>
  <c r="P74"/>
  <c r="N74"/>
  <c r="N277" s="1"/>
  <c r="M68"/>
  <c r="L68"/>
  <c r="K68"/>
  <c r="P65"/>
  <c r="P276" s="1"/>
  <c r="N65"/>
  <c r="N276" s="1"/>
  <c r="P64"/>
  <c r="N64"/>
  <c r="P58"/>
  <c r="N58"/>
  <c r="N43"/>
  <c r="N42"/>
  <c r="N270" s="1"/>
  <c r="N41"/>
  <c r="K52"/>
  <c r="P43"/>
  <c r="P42"/>
  <c r="P270" s="1"/>
  <c r="P41"/>
  <c r="M52"/>
  <c r="L52"/>
  <c r="J52"/>
  <c r="N296" l="1"/>
  <c r="N293"/>
  <c r="P296"/>
  <c r="P293"/>
  <c r="P194"/>
  <c r="P195"/>
  <c r="N195"/>
  <c r="N194"/>
  <c r="S352"/>
  <c r="S354" s="1"/>
  <c r="N269"/>
  <c r="N273"/>
  <c r="N272"/>
  <c r="N287"/>
  <c r="P320"/>
  <c r="P331" s="1"/>
  <c r="P277"/>
  <c r="P269"/>
  <c r="P273"/>
  <c r="P272"/>
  <c r="P287"/>
  <c r="P242"/>
  <c r="P282"/>
  <c r="N242"/>
  <c r="N282"/>
  <c r="O322"/>
  <c r="O153"/>
  <c r="N52"/>
  <c r="O4" s="1"/>
  <c r="U3" s="1"/>
  <c r="O76"/>
  <c r="O193"/>
  <c r="P87"/>
  <c r="P122"/>
  <c r="R352"/>
  <c r="R354" s="1"/>
  <c r="O79"/>
  <c r="N122"/>
  <c r="O6" s="1"/>
  <c r="U7" s="1"/>
  <c r="T352"/>
  <c r="T354" s="1"/>
  <c r="O179"/>
  <c r="U87"/>
  <c r="O174"/>
  <c r="O114"/>
  <c r="O241" s="1"/>
  <c r="O146"/>
  <c r="O65"/>
  <c r="O276" s="1"/>
  <c r="O147"/>
  <c r="N87"/>
  <c r="O5" s="1"/>
  <c r="U5" s="1"/>
  <c r="N320"/>
  <c r="U139"/>
  <c r="U122"/>
  <c r="U102"/>
  <c r="J340"/>
  <c r="M340"/>
  <c r="K340"/>
  <c r="R340"/>
  <c r="L309"/>
  <c r="K341"/>
  <c r="M310"/>
  <c r="R309"/>
  <c r="M341"/>
  <c r="N302"/>
  <c r="N308" s="1"/>
  <c r="N275"/>
  <c r="N339"/>
  <c r="N255"/>
  <c r="N258" s="1"/>
  <c r="N238"/>
  <c r="P68"/>
  <c r="P239"/>
  <c r="O94"/>
  <c r="O283" s="1"/>
  <c r="O96"/>
  <c r="O284" s="1"/>
  <c r="O99"/>
  <c r="O285" s="1"/>
  <c r="O175"/>
  <c r="O85"/>
  <c r="O86"/>
  <c r="O136"/>
  <c r="O305" s="1"/>
  <c r="O131"/>
  <c r="O130"/>
  <c r="O303" s="1"/>
  <c r="O129"/>
  <c r="O120"/>
  <c r="O292" s="1"/>
  <c r="O118"/>
  <c r="O290" s="1"/>
  <c r="O148"/>
  <c r="O180"/>
  <c r="O182"/>
  <c r="P302"/>
  <c r="P308" s="1"/>
  <c r="P275"/>
  <c r="P339"/>
  <c r="P255"/>
  <c r="P258" s="1"/>
  <c r="P238"/>
  <c r="N239"/>
  <c r="O44"/>
  <c r="O48"/>
  <c r="O41"/>
  <c r="J309"/>
  <c r="L310"/>
  <c r="Q309"/>
  <c r="S309"/>
  <c r="Q340"/>
  <c r="M253"/>
  <c r="M259" s="1"/>
  <c r="K253"/>
  <c r="K259" s="1"/>
  <c r="R253"/>
  <c r="R259" s="1"/>
  <c r="L253"/>
  <c r="L259" s="1"/>
  <c r="Q253"/>
  <c r="Q259" s="1"/>
  <c r="S253"/>
  <c r="S259" s="1"/>
  <c r="O74"/>
  <c r="J253"/>
  <c r="O43"/>
  <c r="S340"/>
  <c r="P139"/>
  <c r="N102"/>
  <c r="R5" s="1"/>
  <c r="U6" s="1"/>
  <c r="P52"/>
  <c r="O58"/>
  <c r="O42"/>
  <c r="O270" s="1"/>
  <c r="N68"/>
  <c r="R4" s="1"/>
  <c r="U4" s="1"/>
  <c r="O64"/>
  <c r="O75"/>
  <c r="O278" s="1"/>
  <c r="O82"/>
  <c r="O280" s="1"/>
  <c r="O84"/>
  <c r="O281" s="1"/>
  <c r="O93"/>
  <c r="O95"/>
  <c r="O240" s="1"/>
  <c r="O97"/>
  <c r="O155"/>
  <c r="O177"/>
  <c r="J353"/>
  <c r="O60"/>
  <c r="O243" s="1"/>
  <c r="O100"/>
  <c r="O286" s="1"/>
  <c r="O101"/>
  <c r="O137"/>
  <c r="O306" s="1"/>
  <c r="O135"/>
  <c r="O304" s="1"/>
  <c r="O132"/>
  <c r="N139"/>
  <c r="R6" s="1"/>
  <c r="U8" s="1"/>
  <c r="O271"/>
  <c r="O119"/>
  <c r="O291" s="1"/>
  <c r="O115"/>
  <c r="O113"/>
  <c r="O289" s="1"/>
  <c r="O112"/>
  <c r="O288" s="1"/>
  <c r="O111"/>
  <c r="O181"/>
  <c r="O176"/>
  <c r="O154"/>
  <c r="O192"/>
  <c r="K198"/>
  <c r="P102"/>
  <c r="O128"/>
  <c r="O301" s="1"/>
  <c r="M309"/>
  <c r="K310"/>
  <c r="K309"/>
  <c r="L340"/>
  <c r="L341"/>
  <c r="O296" l="1"/>
  <c r="O293"/>
  <c r="O194"/>
  <c r="O195"/>
  <c r="P299"/>
  <c r="P309" s="1"/>
  <c r="O272"/>
  <c r="O287"/>
  <c r="O320"/>
  <c r="O331" s="1"/>
  <c r="O277"/>
  <c r="L353"/>
  <c r="O269"/>
  <c r="O273"/>
  <c r="O242"/>
  <c r="O282"/>
  <c r="N299"/>
  <c r="N310" s="1"/>
  <c r="K231"/>
  <c r="J352"/>
  <c r="N331"/>
  <c r="N341" s="1"/>
  <c r="J259"/>
  <c r="H353"/>
  <c r="K342"/>
  <c r="K344" s="1"/>
  <c r="K311"/>
  <c r="K313" s="1"/>
  <c r="P340"/>
  <c r="P253"/>
  <c r="P260" s="1"/>
  <c r="K260"/>
  <c r="P341"/>
  <c r="O239"/>
  <c r="O339"/>
  <c r="O302"/>
  <c r="O308" s="1"/>
  <c r="O275"/>
  <c r="O255"/>
  <c r="O258" s="1"/>
  <c r="O238"/>
  <c r="N253"/>
  <c r="N259" s="1"/>
  <c r="M260"/>
  <c r="O139"/>
  <c r="L260"/>
  <c r="O68"/>
  <c r="O122"/>
  <c r="O52"/>
  <c r="O102"/>
  <c r="O87"/>
  <c r="N309" l="1"/>
  <c r="P310"/>
  <c r="O299"/>
  <c r="O309" s="1"/>
  <c r="N340"/>
  <c r="N353"/>
  <c r="L352"/>
  <c r="L354" s="1"/>
  <c r="N196"/>
  <c r="K261"/>
  <c r="K263" s="1"/>
  <c r="U382" s="1"/>
  <c r="U384" s="1"/>
  <c r="P259"/>
  <c r="O253"/>
  <c r="O260" s="1"/>
  <c r="O341"/>
  <c r="N342" s="1"/>
  <c r="O340"/>
  <c r="H352"/>
  <c r="H354" s="1"/>
  <c r="N260"/>
  <c r="J354"/>
  <c r="O310" l="1"/>
  <c r="N311" s="1"/>
  <c r="N352"/>
  <c r="N354" s="1"/>
  <c r="U353"/>
  <c r="N261"/>
  <c r="O259"/>
  <c r="P352"/>
  <c r="P354" s="1"/>
</calcChain>
</file>

<file path=xl/comments1.xml><?xml version="1.0" encoding="utf-8"?>
<comments xmlns="http://schemas.openxmlformats.org/spreadsheetml/2006/main">
  <authors>
    <author>Gelu Gherghin</author>
    <author>Windows User</author>
  </authors>
  <commentList>
    <comment ref="O4" author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text>
        <r>
          <rPr>
            <b/>
            <sz val="9"/>
            <color indexed="81"/>
            <rFont val="Tahoma"/>
            <charset val="1"/>
          </rPr>
          <t>Gelu Gherghin:</t>
        </r>
        <r>
          <rPr>
            <sz val="9"/>
            <color indexed="81"/>
            <rFont val="Tahoma"/>
            <charset val="1"/>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15"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N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80"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6"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3"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9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98"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20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2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2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20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3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8"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69"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1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20" authorId="0">
      <text>
        <r>
          <rPr>
            <b/>
            <sz val="9"/>
            <color indexed="81"/>
            <rFont val="Tahoma"/>
            <charset val="1"/>
          </rPr>
          <t xml:space="preserve">Gelu Gherghin:
</t>
        </r>
        <r>
          <rPr>
            <sz val="9"/>
            <color indexed="81"/>
            <rFont val="Tahoma"/>
            <charset val="1"/>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4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5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5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5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6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79"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A:
Didactica limbii şi literaturii române (specializare A)
Didactica literaturii universale şi comparate (specializare A) 
Didactica limbii şi literaturii maghiare (specializare A)
Didactica limbii şi literaturii engleze (specializare A)
Didactica limbii şi literaturii franceze (specializare A)
Didactica limbii şi literaturii germane (specializare A)   
Didactica limbii şi literaturii norvegiene (specializare A)
Didactica limbii şi literaturii finlandeze (specializare A)
Didactica limbilor şi literaturilor romanice (italiană, spaniolă) (specializare A)
Didactica limbilor şi literaturilor slave (rusă, ucraineană) (specializare A)
Didactica limbilor şi literaturilor clasice (latină, greacă veche) (specializare A)
Didactica limbilor şi literaturilor asiatice (chineză, coreeană, japoneză)  (specializare A) </t>
        </r>
      </text>
    </comment>
    <comment ref="B381"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din lista de didactici de mai jos. Vă rugăm să nu faceți alte modificări în tabel.</t>
        </r>
        <r>
          <rPr>
            <sz val="9"/>
            <color indexed="81"/>
            <rFont val="Tahoma"/>
            <family val="2"/>
            <charset val="238"/>
          </rPr>
          <t xml:space="preserve">
Didactica specialităţii B:
Didactica limbii şi literaturii române (specializare B)
Didactica literaturii universale şi comparate (specializare B) 
Didactica limbii şi literaturii maghiare (specializare B)
Didactica limbii şi literaturii engleze (specializare B)
Didactica limbii şi literaturii franceze (specializare B)
Didactica limbii şi literaturii germane (specializare B)    
Didactica limbii şi literaturii norvegiene (specializare B)
Didactica limbii şi literaturii finlandeze (specializare B)
Didactica limbilor şi literaturilor romanice (italiană, spaniolă) (specializare B)
Didactica limbilor şi literaturilor slave (rusă, ucraineană) (specializare B)
Didactica limbilor şi literaturilor clasice (latină, greacă veche) (specializare B)
Didactica limbilor şi literaturilor asiatice (chineză, coreeană, japoneză) (specializare B )              
 Didactica limbii şi literaturii ebraice (specializare B)</t>
        </r>
      </text>
    </comment>
  </commentList>
</comments>
</file>

<file path=xl/sharedStrings.xml><?xml version="1.0" encoding="utf-8"?>
<sst xmlns="http://schemas.openxmlformats.org/spreadsheetml/2006/main" count="770" uniqueCount="301">
  <si>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</si>
  <si>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</si>
  <si>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</si>
  <si>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</si>
  <si>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</si>
  <si>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</si>
  <si>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</si>
  <si>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</si>
  <si>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</si>
  <si>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</si>
  <si>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</si>
  <si>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</si>
  <si>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</si>
  <si>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</si>
  <si>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</si>
  <si>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</si>
  <si>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</si>
  <si>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</si>
  <si>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</si>
  <si>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</si>
  <si>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</si>
  <si>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</si>
  <si>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</si>
  <si>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</si>
  <si>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</si>
  <si>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</si>
  <si>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</si>
  <si>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</si>
  <si>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</si>
  <si>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</si>
  <si>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</si>
  <si>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</si>
  <si>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</si>
  <si>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</si>
  <si>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</si>
  <si>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</si>
  <si>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</si>
  <si>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</si>
  <si>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</si>
  <si>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</si>
  <si>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</si>
  <si>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</si>
  <si>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</si>
  <si>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</si>
  <si>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</si>
  <si>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</si>
  <si>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</si>
  <si>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</si>
  <si>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</si>
  <si>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</si>
  <si>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</si>
  <si>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</si>
  <si>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</si>
  <si>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</si>
  <si>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</si>
  <si>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</si>
  <si>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</si>
  <si>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</si>
  <si>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</si>
  <si>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</si>
  <si>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</si>
  <si>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</si>
  <si>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</si>
  <si>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</si>
  <si>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</si>
  <si>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</si>
  <si>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</si>
  <si>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</si>
  <si>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</si>
  <si>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</si>
  <si>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</si>
  <si>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</si>
  <si>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</si>
  <si>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</si>
  <si>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</si>
  <si>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</si>
  <si>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</si>
  <si>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</si>
  <si>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</si>
  <si>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</si>
  <si>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</si>
  <si>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</si>
  <si>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</si>
  <si>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</si>
  <si>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</si>
  <si>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</si>
  <si>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</si>
  <si>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</si>
  <si>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</si>
  <si>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</si>
  <si>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</si>
  <si>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</si>
  <si>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</si>
  <si>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</si>
  <si>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</si>
  <si>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</si>
  <si>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DPPF</t>
  </si>
  <si>
    <t>DPDPS</t>
  </si>
  <si>
    <t>YLU0011</t>
  </si>
  <si>
    <t>YLU0012</t>
  </si>
  <si>
    <t>Curs opțional 1</t>
  </si>
  <si>
    <t>Curs opțional 3</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</si>
  <si>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</si>
  <si>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</si>
  <si>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</si>
  <si>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</si>
  <si>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</si>
  <si>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</si>
  <si>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</si>
  <si>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</si>
  <si>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</si>
  <si>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</si>
  <si>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</si>
  <si>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</si>
  <si>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</si>
  <si>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</si>
  <si>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</si>
  <si>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</si>
  <si>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</si>
  <si>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</si>
  <si>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</si>
  <si>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</si>
  <si>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</si>
  <si>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</si>
  <si>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</si>
  <si>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LLX0003</t>
  </si>
  <si>
    <t>Domeniul: Limbă și literatură</t>
  </si>
  <si>
    <t>Limba de predare: FINLANDEZĂ, limba maternă</t>
  </si>
  <si>
    <t>Titlul absolventului: LICENŢIAT ÎN FILOLOGIE</t>
  </si>
  <si>
    <r>
      <t xml:space="preserve">Specializarea/Programul de studiu: </t>
    </r>
    <r>
      <rPr>
        <sz val="8"/>
        <color indexed="8"/>
        <rFont val="Times New Roman"/>
        <family val="1"/>
        <charset val="238"/>
      </rPr>
      <t>LIMBA ŞI LITERATURA FINLANDEZĂ- LIMBA ŞI LITERATURA ROMÂNĂ SAU LIMBA ŞI  LITERATURA MAGHIARĂ SAU O LIMBĂ ŞI LITERATURĂ MODERNĂ*SAU LIMBA LATINĂ SAU LIMBA GREACĂ VECHE SAU LIMBA ŞI LITERATURA EBRAICĂ  SAU LITERATURĂ  UNIVERSALĂ   COMPARATĂ  (3 ani, cu frecvenţă)  *engleză, franceză, germană, rusă, italiană, spaniolă, norvegiană, japoneză, ebraică, chineză, coreeană</t>
    </r>
  </si>
  <si>
    <t>LLJ1121</t>
  </si>
  <si>
    <t>Limba finlandeză 1A</t>
  </si>
  <si>
    <t>LLJ1161</t>
  </si>
  <si>
    <t>Cultură şi civilizaţie finlandeză A (în lb. maternă)</t>
  </si>
  <si>
    <r>
      <t xml:space="preserve">Limba şi literatura </t>
    </r>
    <r>
      <rPr>
        <b/>
        <sz val="10"/>
        <color rgb="FFFF0000"/>
        <rFont val="Times New Roman"/>
        <family val="1"/>
        <charset val="238"/>
      </rPr>
      <t>FINLANDEZĂ</t>
    </r>
    <r>
      <rPr>
        <b/>
        <sz val="10"/>
        <color indexed="8"/>
        <rFont val="Times New Roman"/>
        <family val="1"/>
      </rPr>
      <t xml:space="preserve"> - Segment A</t>
    </r>
  </si>
  <si>
    <r>
      <t xml:space="preserve">Limba şi literatura </t>
    </r>
    <r>
      <rPr>
        <b/>
        <sz val="10"/>
        <color rgb="FFFF0000"/>
        <rFont val="Times New Roman"/>
        <family val="1"/>
        <charset val="238"/>
      </rPr>
      <t>FINLANDEZĂ</t>
    </r>
    <r>
      <rPr>
        <b/>
        <sz val="10"/>
        <color indexed="8"/>
        <rFont val="Times New Roman"/>
        <family val="1"/>
        <charset val="238"/>
      </rPr>
      <t xml:space="preserve"> - Segment B</t>
    </r>
  </si>
  <si>
    <t>LLJ1221</t>
  </si>
  <si>
    <t>Limba finlandeză 1B</t>
  </si>
  <si>
    <t>LLJ1261</t>
  </si>
  <si>
    <t>Cultură şi civilizaţie finlandeză B (în lb. maternă)</t>
  </si>
  <si>
    <t>LLJ2121</t>
  </si>
  <si>
    <t>Limba finlandeză 2A</t>
  </si>
  <si>
    <t>LLJ2161</t>
  </si>
  <si>
    <t>Introducere în literatura finlandeză A (în lb. maternă)</t>
  </si>
  <si>
    <t>Teoria literaturii</t>
  </si>
  <si>
    <t>LLJ2221</t>
  </si>
  <si>
    <t>Limba finlandeză 2B</t>
  </si>
  <si>
    <t>LLJ2261</t>
  </si>
  <si>
    <t>Introducere în literatura finlandeză B (în lb. maternă)</t>
  </si>
  <si>
    <t>LLJ3121</t>
  </si>
  <si>
    <t>Limba finlandeză 3A</t>
  </si>
  <si>
    <t>LLJ3161</t>
  </si>
  <si>
    <t>Începuturile literaturii finlandeze A</t>
  </si>
  <si>
    <t>LLY1001</t>
  </si>
  <si>
    <t>Lingvistică generală</t>
  </si>
  <si>
    <t>LLY2007</t>
  </si>
  <si>
    <t>LLY2002</t>
  </si>
  <si>
    <t>Iniţiere în metodologia de cercetare ştiinţifică</t>
  </si>
  <si>
    <t>LLX3002</t>
  </si>
  <si>
    <t>Curs opţional 2. Literatură comparată</t>
  </si>
  <si>
    <t>LLY3024</t>
  </si>
  <si>
    <t>Practică profesională 1</t>
  </si>
  <si>
    <t>LLJ3221</t>
  </si>
  <si>
    <t>Limba finlandeză 3B</t>
  </si>
  <si>
    <t>LLJ3261</t>
  </si>
  <si>
    <t>Începuturile literaturii finlandeze B</t>
  </si>
  <si>
    <t>LLJ4121</t>
  </si>
  <si>
    <t>Limba finlandeză 4A</t>
  </si>
  <si>
    <t>LLJ4161</t>
  </si>
  <si>
    <t>Geneza literaturii finlandeze moderne A</t>
  </si>
  <si>
    <t>LLX4002</t>
  </si>
  <si>
    <t xml:space="preserve"> Curs opţional 3. Literatură comparată</t>
  </si>
  <si>
    <t>LLY4024</t>
  </si>
  <si>
    <t>Practică profesională 2</t>
  </si>
  <si>
    <t>LLJ4221</t>
  </si>
  <si>
    <t>Limba finlandeză 4B</t>
  </si>
  <si>
    <t>LLJ4261</t>
  </si>
  <si>
    <t>Geneza literaturii finlandeze moderne B</t>
  </si>
  <si>
    <t>LLJ5121</t>
  </si>
  <si>
    <t>Lingvistică finlandeză A (Sintaxă)</t>
  </si>
  <si>
    <t>LLJ5161</t>
  </si>
  <si>
    <t>Tendinţele literaturii finlandeze din prima jumătate a sec. XX. (A)</t>
  </si>
  <si>
    <t>LLX5002</t>
  </si>
  <si>
    <t>LLX5003</t>
  </si>
  <si>
    <t>LLY5024</t>
  </si>
  <si>
    <t>Practică profesională și de cercetare 1</t>
  </si>
  <si>
    <t>LLJ5221</t>
  </si>
  <si>
    <t>Lingvistică finlandeză B (Sintaxă)</t>
  </si>
  <si>
    <t>LLJ5261</t>
  </si>
  <si>
    <t>Tendinţele literaturii finlandeze din prima jumătate a sec. XX. (B)</t>
  </si>
  <si>
    <t>LLX5201</t>
  </si>
  <si>
    <t>Curs opţional 7 de limba sau de literatura finlandeză</t>
  </si>
  <si>
    <t>LLJ6121</t>
  </si>
  <si>
    <t>Lingvistică finlandeză A (Morfologie)</t>
  </si>
  <si>
    <t>LLJ6161</t>
  </si>
  <si>
    <t>Literatura finlandeză contemporană (A)</t>
  </si>
  <si>
    <t>LLX6101</t>
  </si>
  <si>
    <t>Curs opţional 8 de limba sau de literatura finlandeză</t>
  </si>
  <si>
    <t>LLJ6024</t>
  </si>
  <si>
    <t>Practică profesională și de cercetare 2</t>
  </si>
  <si>
    <t>LLY6002</t>
  </si>
  <si>
    <t>Semiotica şi ştiinţele limbajului</t>
  </si>
  <si>
    <t>Curs general opţional 5</t>
  </si>
  <si>
    <t>LLJ6221</t>
  </si>
  <si>
    <t>Lingvistică finlandeză B (Morfologie)</t>
  </si>
  <si>
    <t>LLJ6261</t>
  </si>
  <si>
    <t>Literatura finlandeză contemporană (B)</t>
  </si>
  <si>
    <t>LLX6201</t>
  </si>
  <si>
    <t>LLX1002</t>
  </si>
  <si>
    <t>LLY1020</t>
  </si>
  <si>
    <t>Gramatică normativă</t>
  </si>
  <si>
    <t>LLY1021</t>
  </si>
  <si>
    <t>Informatică</t>
  </si>
  <si>
    <t>LLY3010</t>
  </si>
  <si>
    <t>Mitul faustic din Renaştere în sec XIX</t>
  </si>
  <si>
    <t>LLY3011</t>
  </si>
  <si>
    <t>Poetici corporale</t>
  </si>
  <si>
    <t>LLY3012</t>
  </si>
  <si>
    <t>Barocul şi revenirile sale în sec. XX</t>
  </si>
  <si>
    <t>LLY3018</t>
  </si>
  <si>
    <t>Omul politic şi literatura</t>
  </si>
  <si>
    <t>LLY4013</t>
  </si>
  <si>
    <t>Mitul faustic din Romantism în sec. XX</t>
  </si>
  <si>
    <t>LLY4014</t>
  </si>
  <si>
    <t>Identităţi şi alterităţi feminine</t>
  </si>
  <si>
    <t>LLY4015</t>
  </si>
  <si>
    <t>Poezia modernă de la Baudelaire la Ginsberg</t>
  </si>
  <si>
    <t>LLY4019</t>
  </si>
  <si>
    <t>Nietzscheanismul în literatură</t>
  </si>
  <si>
    <t>LLY5016</t>
  </si>
  <si>
    <t>Estetică</t>
  </si>
  <si>
    <t>LLY5017</t>
  </si>
  <si>
    <t>Poetică şi critică literară</t>
  </si>
  <si>
    <t>LLJ5141</t>
  </si>
  <si>
    <t>Limba şi cultura meänkieli A</t>
  </si>
  <si>
    <t>LLJ5163</t>
  </si>
  <si>
    <t>Societatea finlandeză contemporană A</t>
  </si>
  <si>
    <t>PACHET OPȚIONAL 1 (An I, Semestrul 1) - TRUNCHI COMUN</t>
  </si>
  <si>
    <t>PACHET OPȚIONAL 2 (An II, Semestrul 3) - TRUNCHI COMUN</t>
  </si>
  <si>
    <t>PACHET OPȚIONAL 3 (An II, Semestrul 4) - TRUNCHI COMUN</t>
  </si>
  <si>
    <t>PACHET OPȚIONAL 5 (An III, Semestrul 5) - TRUNCHI COMUN</t>
  </si>
  <si>
    <t>LLJ5241</t>
  </si>
  <si>
    <t>Limba şi cultura meänkieli B</t>
  </si>
  <si>
    <t>LLJ5263</t>
  </si>
  <si>
    <t>Societatea finlandeză contemporană B</t>
  </si>
  <si>
    <t>LLJ6165</t>
  </si>
  <si>
    <t>Analiza complexă a textului literar (A)</t>
  </si>
  <si>
    <t>LLJ6142</t>
  </si>
  <si>
    <t>Tehnici de traducere A</t>
  </si>
  <si>
    <t>LLJ6265</t>
  </si>
  <si>
    <t>Analiza complexă a textului literar (B)</t>
  </si>
  <si>
    <t>LLJ6242</t>
  </si>
  <si>
    <t>Tehnici de traducere B</t>
  </si>
  <si>
    <t>LLV1107</t>
  </si>
  <si>
    <t>Limbă finlandeză –curs facultativ</t>
  </si>
  <si>
    <t>LLV1207</t>
  </si>
  <si>
    <t>LLV2107</t>
  </si>
  <si>
    <t>LLV2207</t>
  </si>
  <si>
    <t>Didactica specialităţii A: Finlandeză</t>
  </si>
  <si>
    <t>Didactica specialităţii B: Finlandeză</t>
  </si>
  <si>
    <t>Sem. 1: Se alege  o disciplină din pachetul opțional 1 (LLX1002)</t>
  </si>
  <si>
    <t>VI.  UNIVERSITĂŢI EUROPENE DE REFERINŢĂ:
Universitatea din Budapesta ELTE; Universitatea din Debrecen; Universitatea din Szeged; Universitatea din Helsinki; Universitatea din Tampere; Universitatea din Turku; Universitatea din Oulu; Universitatea din Jyväskylä</t>
  </si>
  <si>
    <t>Curs opțional finlandeză 1</t>
  </si>
  <si>
    <t>Curs opțional finlandeză 2</t>
  </si>
  <si>
    <t>Curs opțional finlandeză 3</t>
  </si>
  <si>
    <t>Curs opțional finlandeză 4</t>
  </si>
  <si>
    <t>Curs opțional finlandeză 5</t>
  </si>
  <si>
    <t>Curs opțional finlandeză 6</t>
  </si>
  <si>
    <t>Curs opțional finlandeză 7</t>
  </si>
  <si>
    <t>Curs opțional finlandeză 8</t>
  </si>
  <si>
    <t>PACHET OPȚIONAL FINLANDEZĂ 1 (An II, Semestrul 3) - Segment A</t>
  </si>
  <si>
    <t>PACHET OPȚIONAL FINLANDEZĂ 2 (An II, Semestrul 3) - Segment B</t>
  </si>
  <si>
    <t>PACHET OPȚIONAL FINLANDEZĂ 3 (An II, Semestrul 4) - Segment A</t>
  </si>
  <si>
    <t>PACHET OPȚIONAL FINLANDEZĂ 4 (An II, Semestrul 4) - Segment B</t>
  </si>
  <si>
    <t>PACHET OPȚIONAL FINLANDEZĂ 5 (An III, Semestrul 5) - Segment A</t>
  </si>
  <si>
    <t>PACHET OPȚIONAL FINLANDEZĂ 6 (An III, Semestrul 5) - Segment B</t>
  </si>
  <si>
    <t>PACHET OPȚIONAL FINLANDEZĂ 7 (An III, Semestrul 6) - Segment A</t>
  </si>
  <si>
    <t>PACHET OPȚIONAL FINLANDEZĂ 8 (An III, Semestrul 6) - Segment B</t>
  </si>
  <si>
    <t>LLX3104</t>
  </si>
  <si>
    <t>LLX3204</t>
  </si>
  <si>
    <t>LLX4105</t>
  </si>
  <si>
    <t>LLX4207</t>
  </si>
  <si>
    <t>LLJ3143</t>
  </si>
  <si>
    <t>Opțional de limbă finlandeză - Technici de comunicare</t>
  </si>
  <si>
    <t>LLJ3166</t>
  </si>
  <si>
    <t>Opțional de literatură finlandeză - Identitate și mentalitate finlandeză</t>
  </si>
  <si>
    <t>LLJ3243</t>
  </si>
  <si>
    <t>LLJ3266</t>
  </si>
  <si>
    <t>LLJ4144</t>
  </si>
  <si>
    <t>LLJ4167</t>
  </si>
  <si>
    <t>Opțional de limbă finlandeză - Limba finlandeză vorbită</t>
  </si>
  <si>
    <t>Opțional de literatură finlandeză - Tehnici de abordare a textului</t>
  </si>
  <si>
    <t>LLJ4246</t>
  </si>
  <si>
    <t>LLJ4267</t>
  </si>
  <si>
    <t>Sem. 4: Se alege câte o disciplină din pachetul opțional 3 (LLX4002), opțional finlandeză 3 (LLX4105) și opțional finlandeză 4 (LLX4207)</t>
  </si>
  <si>
    <t>Sem. 5: Se alege  o disciplină din pachetul opțional 5 (LLX5002), opțional finlandeză 5 (LLX5003) și opțional finlandeză 6 (LLX5201)</t>
  </si>
  <si>
    <t>Sem. 6: Se alege câte o disciplină din pachetul opțional finlandeză 7 (LLX6101) și opțional finlandeză 8 (LLX6201)</t>
  </si>
  <si>
    <t>Sem. 3: Se alege câte o disciplină din pachetul opțional 2 (LLX3002), opțional finlandeză 1 (LLX3104) și opțional finlandeză 2 (LLX3204)</t>
  </si>
  <si>
    <r>
      <rPr>
        <b/>
        <sz val="10"/>
        <color indexed="8"/>
        <rFont val="Times New Roman"/>
        <family val="1"/>
        <charset val="238"/>
      </rPr>
      <t>12</t>
    </r>
    <r>
      <rPr>
        <sz val="10"/>
        <color indexed="8"/>
        <rFont val="Times New Roman"/>
        <family val="1"/>
      </rPr>
      <t xml:space="preserve"> credite pentru practica profesională</t>
    </r>
  </si>
  <si>
    <r>
      <rPr>
        <b/>
        <sz val="10"/>
        <color indexed="8"/>
        <rFont val="Times New Roman"/>
        <family val="1"/>
      </rPr>
      <t xml:space="preserve">  </t>
    </r>
    <r>
      <rPr>
        <b/>
        <sz val="10"/>
        <color rgb="FFFF0000"/>
        <rFont val="Times New Roman"/>
        <family val="1"/>
      </rPr>
      <t xml:space="preserve"> 142</t>
    </r>
    <r>
      <rPr>
        <b/>
        <sz val="10"/>
        <color indexed="8"/>
        <rFont val="Times New Roman"/>
        <family val="1"/>
      </rPr>
      <t xml:space="preserve"> </t>
    </r>
    <r>
      <rPr>
        <sz val="10"/>
        <color indexed="8"/>
        <rFont val="Times New Roman"/>
        <family val="1"/>
      </rPr>
      <t>de credite la disciplinele obligatorii;</t>
    </r>
  </si>
  <si>
    <r>
      <t xml:space="preserve">   </t>
    </r>
    <r>
      <rPr>
        <b/>
        <sz val="10"/>
        <color rgb="FFFF0000"/>
        <rFont val="Times New Roman"/>
        <family val="1"/>
      </rPr>
      <t>38</t>
    </r>
    <r>
      <rPr>
        <sz val="10"/>
        <color indexed="8"/>
        <rFont val="Times New Roman"/>
        <family val="1"/>
      </rPr>
      <t xml:space="preserve"> credite la disciplinele opţionale;</t>
    </r>
  </si>
</sst>
</file>

<file path=xl/styles.xml><?xml version="1.0" encoding="utf-8"?>
<styleSheet xmlns="http://schemas.openxmlformats.org/spreadsheetml/2006/main">
  <numFmts count="1">
    <numFmt numFmtId="164" formatCode="0;\-0;;@"/>
  </numFmts>
  <fonts count="28">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81"/>
      <name val="Tahoma"/>
      <family val="2"/>
      <charset val="238"/>
    </font>
    <font>
      <b/>
      <sz val="9"/>
      <color indexed="10"/>
      <name val="Tahoma"/>
      <family val="2"/>
      <charset val="238"/>
    </font>
    <font>
      <sz val="10"/>
      <color indexed="8"/>
      <name val="Times New Roman"/>
      <family val="1"/>
      <charset val="238"/>
    </font>
    <font>
      <sz val="9"/>
      <color indexed="81"/>
      <name val="Tahoma"/>
      <charset val="1"/>
    </font>
    <font>
      <i/>
      <sz val="9"/>
      <color indexed="10"/>
      <name val="Tahoma"/>
      <family val="2"/>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sz val="8"/>
      <color indexed="8"/>
      <name val="Times New Roman"/>
      <family val="1"/>
      <charset val="238"/>
    </font>
    <font>
      <b/>
      <sz val="9"/>
      <color indexed="8"/>
      <name val="Times New Roman"/>
      <family val="1"/>
    </font>
    <font>
      <sz val="9"/>
      <color indexed="8"/>
      <name val="Times New Roman"/>
      <family val="1"/>
    </font>
    <font>
      <sz val="9"/>
      <color indexed="8"/>
      <name val="Times New Roman"/>
      <family val="1"/>
      <charset val="238"/>
    </font>
    <font>
      <sz val="9"/>
      <color theme="1"/>
      <name val="Calibri"/>
      <family val="2"/>
      <charset val="238"/>
      <scheme val="minor"/>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9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9"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21"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1" fillId="3" borderId="2" xfId="0" applyFont="1" applyFill="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1" fontId="1" fillId="0" borderId="0" xfId="0" applyNumberFormat="1" applyFont="1" applyAlignment="1" applyProtection="1">
      <alignment horizontal="center"/>
      <protection locked="0"/>
    </xf>
    <xf numFmtId="0" fontId="1" fillId="0" borderId="0" xfId="0" applyFont="1" applyProtection="1">
      <protection locked="0"/>
    </xf>
    <xf numFmtId="0" fontId="1" fillId="0" borderId="0" xfId="0" applyFont="1" applyBorder="1" applyProtection="1">
      <protection locked="0"/>
    </xf>
    <xf numFmtId="0" fontId="25" fillId="0" borderId="0" xfId="0" applyFont="1" applyAlignment="1" applyProtection="1">
      <alignment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6" fillId="0" borderId="0" xfId="0" applyFont="1" applyAlignment="1" applyProtection="1">
      <alignment horizontal="left"/>
      <protection locked="0"/>
    </xf>
    <xf numFmtId="0" fontId="1" fillId="0" borderId="0" xfId="0" applyFont="1" applyAlignment="1" applyProtection="1">
      <alignment horizontal="left"/>
      <protection locked="0"/>
    </xf>
    <xf numFmtId="0" fontId="2" fillId="4" borderId="2" xfId="0" applyNumberFormat="1" applyFont="1" applyFill="1" applyBorder="1" applyAlignment="1" applyProtection="1">
      <alignment horizontal="center" vertical="center"/>
      <protection locked="0"/>
    </xf>
    <xf numFmtId="0" fontId="2" fillId="4" borderId="5" xfId="0" applyNumberFormat="1" applyFont="1" applyFill="1" applyBorder="1" applyAlignment="1" applyProtection="1">
      <alignment horizontal="center" vertical="center"/>
      <protection locked="0"/>
    </xf>
    <xf numFmtId="0" fontId="2" fillId="4"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3"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1" fontId="1" fillId="3" borderId="1" xfId="0" applyNumberFormat="1" applyFont="1" applyFill="1" applyBorder="1" applyAlignment="1" applyProtection="1">
      <alignment horizontal="lef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2" fontId="1" fillId="0" borderId="2" xfId="0" applyNumberFormat="1" applyFont="1" applyBorder="1" applyAlignment="1" applyProtection="1">
      <alignment horizontal="center" vertical="center" wrapText="1"/>
    </xf>
    <xf numFmtId="0" fontId="24" fillId="0" borderId="1" xfId="0" applyFont="1" applyBorder="1" applyAlignment="1" applyProtection="1">
      <alignment horizontal="left" vertical="center" wrapText="1"/>
    </xf>
    <xf numFmtId="1" fontId="1" fillId="3" borderId="1" xfId="0" applyNumberFormat="1" applyFont="1" applyFill="1" applyBorder="1" applyAlignment="1" applyProtection="1">
      <alignment horizontal="left" vertical="top"/>
      <protection locked="0"/>
    </xf>
    <xf numFmtId="0" fontId="2" fillId="0" borderId="1" xfId="0" applyFont="1" applyBorder="1" applyAlignment="1" applyProtection="1">
      <alignment horizontal="left"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1" fillId="0" borderId="1" xfId="0" applyFont="1" applyBorder="1" applyProtection="1">
      <protection locked="0"/>
    </xf>
    <xf numFmtId="10" fontId="2" fillId="0" borderId="1" xfId="0" applyNumberFormat="1" applyFont="1" applyBorder="1" applyAlignment="1" applyProtection="1">
      <alignment horizontal="left" vertical="center"/>
      <protection locked="0"/>
    </xf>
    <xf numFmtId="0" fontId="1" fillId="0" borderId="0" xfId="0" applyFont="1" applyAlignment="1" applyProtection="1">
      <alignmen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6" fillId="0" borderId="0" xfId="0" applyFont="1" applyFill="1" applyBorder="1" applyAlignment="1" applyProtection="1">
      <alignment vertical="center" wrapText="1"/>
      <protection locked="0"/>
    </xf>
    <xf numFmtId="0" fontId="27" fillId="0" borderId="0" xfId="0" applyFont="1"/>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7" xfId="0" applyFont="1" applyBorder="1" applyProtection="1">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5" borderId="0" xfId="0" applyFont="1" applyFill="1" applyAlignment="1" applyProtection="1">
      <alignment horizontal="left" vertical="top" wrapText="1"/>
      <protection locked="0"/>
    </xf>
    <xf numFmtId="0" fontId="26" fillId="0" borderId="0" xfId="0" applyFont="1" applyAlignment="1" applyProtection="1">
      <alignment vertical="top" wrapText="1"/>
      <protection locked="0"/>
    </xf>
    <xf numFmtId="0" fontId="25" fillId="0" borderId="0" xfId="0" applyFont="1" applyAlignment="1" applyProtection="1">
      <alignment vertical="center" wrapText="1"/>
      <protection locked="0"/>
    </xf>
    <xf numFmtId="0" fontId="25" fillId="0" borderId="0" xfId="0" applyFont="1" applyAlignment="1" applyProtection="1">
      <alignment horizontal="left" vertical="center" wrapText="1"/>
      <protection locked="0"/>
    </xf>
    <xf numFmtId="0" fontId="25" fillId="0" borderId="0"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9" fillId="0" borderId="1" xfId="0" applyNumberFormat="1" applyFont="1" applyBorder="1" applyAlignment="1" applyProtection="1">
      <alignment horizontal="left" vertical="top" wrapText="1"/>
    </xf>
    <xf numFmtId="2" fontId="19" fillId="0" borderId="1" xfId="0" applyNumberFormat="1" applyFont="1" applyBorder="1" applyAlignment="1" applyProtection="1">
      <alignment horizontal="left" vertical="top"/>
    </xf>
    <xf numFmtId="0" fontId="1" fillId="0" borderId="1" xfId="0" applyFont="1" applyBorder="1" applyAlignment="1" applyProtection="1">
      <alignment horizontal="center" vertical="center" wrapText="1"/>
      <protection locked="0"/>
    </xf>
    <xf numFmtId="0" fontId="2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0"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4" borderId="1" xfId="0" applyFont="1" applyFill="1" applyBorder="1" applyAlignment="1" applyProtection="1">
      <alignment horizontal="center" vertical="center"/>
      <protection locked="0"/>
    </xf>
  </cellXfs>
  <cellStyles count="1">
    <cellStyle name="Normál" xfId="0" builtinId="0"/>
  </cellStyles>
  <dxfs count="27">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393"/>
  <sheetViews>
    <sheetView tabSelected="1" showRuler="0" view="pageLayout" topLeftCell="A367" zoomScaleNormal="85" workbookViewId="0">
      <selection activeCell="R375" sqref="R375"/>
    </sheetView>
  </sheetViews>
  <sheetFormatPr defaultColWidth="9.1796875" defaultRowHeight="13"/>
  <cols>
    <col min="1" max="1" width="9.26953125" style="1" customWidth="1"/>
    <col min="2" max="2" width="7.1796875" style="1" customWidth="1"/>
    <col min="3" max="3" width="7.26953125" style="1" customWidth="1"/>
    <col min="4" max="5" width="4.7265625" style="1" customWidth="1"/>
    <col min="6" max="6" width="4.54296875" style="1" customWidth="1"/>
    <col min="7" max="7" width="8.1796875" style="1" customWidth="1"/>
    <col min="8" max="8" width="8.26953125" style="1" customWidth="1"/>
    <col min="9" max="9" width="5.81640625" style="1" customWidth="1"/>
    <col min="10" max="10" width="7.26953125" style="1" customWidth="1"/>
    <col min="11" max="11" width="5.7265625" style="1" customWidth="1"/>
    <col min="12" max="12" width="6.1796875" style="1" customWidth="1"/>
    <col min="13" max="13" width="5.54296875" style="1" customWidth="1"/>
    <col min="14" max="18" width="6" style="1" customWidth="1"/>
    <col min="19" max="19" width="6.1796875" style="1" customWidth="1"/>
    <col min="20" max="20" width="9.26953125" style="1" customWidth="1"/>
    <col min="21" max="21" width="12.453125" style="1" customWidth="1"/>
    <col min="22" max="22" width="8.7265625" style="1" customWidth="1"/>
    <col min="23" max="23" width="8.453125" style="1" customWidth="1"/>
    <col min="24" max="24" width="12.453125" style="1" customWidth="1"/>
    <col min="25" max="25" width="12.1796875" style="1" customWidth="1"/>
    <col min="26" max="16384" width="9.1796875" style="1"/>
  </cols>
  <sheetData>
    <row r="1" spans="1:28" ht="15.75" customHeight="1">
      <c r="A1" s="132" t="s">
        <v>110</v>
      </c>
      <c r="B1" s="132"/>
      <c r="C1" s="132"/>
      <c r="D1" s="132"/>
      <c r="E1" s="132"/>
      <c r="F1" s="132"/>
      <c r="G1" s="132"/>
      <c r="H1" s="132"/>
      <c r="I1" s="132"/>
      <c r="J1" s="132"/>
      <c r="K1" s="132"/>
      <c r="M1" s="237" t="s">
        <v>22</v>
      </c>
      <c r="N1" s="237"/>
      <c r="O1" s="237"/>
      <c r="P1" s="237"/>
      <c r="Q1" s="237"/>
      <c r="R1" s="237"/>
      <c r="S1" s="237"/>
      <c r="T1" s="237"/>
      <c r="Y1" s="49"/>
      <c r="Z1" s="49"/>
    </row>
    <row r="2" spans="1:28" ht="2.5" customHeight="1">
      <c r="A2" s="132"/>
      <c r="B2" s="132"/>
      <c r="C2" s="132"/>
      <c r="D2" s="132"/>
      <c r="E2" s="132"/>
      <c r="F2" s="132"/>
      <c r="G2" s="132"/>
      <c r="H2" s="132"/>
      <c r="I2" s="132"/>
      <c r="J2" s="132"/>
      <c r="K2" s="132"/>
      <c r="Y2" s="58"/>
      <c r="Z2" s="59"/>
      <c r="AA2" s="49"/>
      <c r="AB2" s="49"/>
    </row>
    <row r="3" spans="1:28" ht="18" customHeight="1">
      <c r="A3" s="236" t="s">
        <v>102</v>
      </c>
      <c r="B3" s="236"/>
      <c r="C3" s="236"/>
      <c r="D3" s="236"/>
      <c r="E3" s="236"/>
      <c r="F3" s="236"/>
      <c r="G3" s="236"/>
      <c r="H3" s="236"/>
      <c r="I3" s="236"/>
      <c r="J3" s="236"/>
      <c r="K3" s="236"/>
      <c r="M3" s="242"/>
      <c r="N3" s="243"/>
      <c r="O3" s="151" t="s">
        <v>38</v>
      </c>
      <c r="P3" s="152"/>
      <c r="Q3" s="153"/>
      <c r="R3" s="151" t="s">
        <v>39</v>
      </c>
      <c r="S3" s="152"/>
      <c r="T3" s="153"/>
      <c r="U3" s="258" t="str">
        <f>IF(O4&gt;=22,"Corect","Trebuie alocate cel puțin 22 de ore pe săptămână")</f>
        <v>Corect</v>
      </c>
      <c r="V3" s="259"/>
      <c r="W3" s="259"/>
      <c r="X3" s="259"/>
      <c r="Y3" s="59"/>
      <c r="Z3" s="59"/>
      <c r="AA3" s="49"/>
    </row>
    <row r="4" spans="1:28" ht="11" customHeight="1">
      <c r="A4" s="236" t="s">
        <v>119</v>
      </c>
      <c r="B4" s="236"/>
      <c r="C4" s="236"/>
      <c r="D4" s="236"/>
      <c r="E4" s="236"/>
      <c r="F4" s="236"/>
      <c r="G4" s="236"/>
      <c r="H4" s="236"/>
      <c r="I4" s="236"/>
      <c r="J4" s="236"/>
      <c r="K4" s="236"/>
      <c r="M4" s="140" t="s">
        <v>15</v>
      </c>
      <c r="N4" s="142"/>
      <c r="O4" s="230">
        <f>N52</f>
        <v>24</v>
      </c>
      <c r="P4" s="231"/>
      <c r="Q4" s="232"/>
      <c r="R4" s="230">
        <f>N68</f>
        <v>24</v>
      </c>
      <c r="S4" s="231"/>
      <c r="T4" s="232"/>
      <c r="U4" s="258" t="str">
        <f>IF(R4&gt;=22,"Corect","Trebuie alocate cel puțin 22 de ore pe săptămână")</f>
        <v>Corect</v>
      </c>
      <c r="V4" s="259"/>
      <c r="W4" s="259"/>
      <c r="X4" s="259"/>
      <c r="Y4" s="59"/>
      <c r="Z4" s="59"/>
      <c r="AA4" s="49"/>
      <c r="AB4" s="49"/>
    </row>
    <row r="5" spans="1:28" ht="11" customHeight="1">
      <c r="A5" s="236"/>
      <c r="B5" s="236"/>
      <c r="C5" s="236"/>
      <c r="D5" s="236"/>
      <c r="E5" s="236"/>
      <c r="F5" s="236"/>
      <c r="G5" s="236"/>
      <c r="H5" s="236"/>
      <c r="I5" s="236"/>
      <c r="J5" s="236"/>
      <c r="K5" s="236"/>
      <c r="M5" s="140" t="s">
        <v>16</v>
      </c>
      <c r="N5" s="142"/>
      <c r="O5" s="230">
        <f>N87</f>
        <v>24</v>
      </c>
      <c r="P5" s="231"/>
      <c r="Q5" s="232"/>
      <c r="R5" s="230">
        <f>N102</f>
        <v>24</v>
      </c>
      <c r="S5" s="231"/>
      <c r="T5" s="232"/>
      <c r="U5" s="258" t="str">
        <f>IF(O5&gt;=22,"Corect","Trebuie alocate cel puțin 22 de ore pe săptămână")</f>
        <v>Corect</v>
      </c>
      <c r="V5" s="259"/>
      <c r="W5" s="259"/>
      <c r="X5" s="259"/>
      <c r="Y5" s="59"/>
      <c r="Z5" s="59"/>
      <c r="AA5" s="49"/>
    </row>
    <row r="6" spans="1:28" ht="14" customHeight="1">
      <c r="A6" s="229" t="s">
        <v>126</v>
      </c>
      <c r="B6" s="229"/>
      <c r="C6" s="229"/>
      <c r="D6" s="229"/>
      <c r="E6" s="229"/>
      <c r="F6" s="229"/>
      <c r="G6" s="229"/>
      <c r="H6" s="229"/>
      <c r="I6" s="229"/>
      <c r="J6" s="229"/>
      <c r="K6" s="229"/>
      <c r="M6" s="140" t="s">
        <v>17</v>
      </c>
      <c r="N6" s="142"/>
      <c r="O6" s="230">
        <f>N122</f>
        <v>24</v>
      </c>
      <c r="P6" s="231"/>
      <c r="Q6" s="232"/>
      <c r="R6" s="230">
        <f>N139</f>
        <v>24</v>
      </c>
      <c r="S6" s="231"/>
      <c r="T6" s="232"/>
      <c r="U6" s="258" t="str">
        <f>IF(R5&gt;=22,"Corect","Trebuie alocate cel puțin 22 de ore pe săptămână")</f>
        <v>Corect</v>
      </c>
      <c r="V6" s="259"/>
      <c r="W6" s="259"/>
      <c r="X6" s="259"/>
      <c r="Y6" s="59"/>
      <c r="Z6" s="59"/>
      <c r="AA6" s="49"/>
    </row>
    <row r="7" spans="1:28" ht="54" customHeight="1">
      <c r="A7" s="233" t="s">
        <v>129</v>
      </c>
      <c r="B7" s="233"/>
      <c r="C7" s="233"/>
      <c r="D7" s="233"/>
      <c r="E7" s="233"/>
      <c r="F7" s="233"/>
      <c r="G7" s="233"/>
      <c r="H7" s="233"/>
      <c r="I7" s="233"/>
      <c r="J7" s="233"/>
      <c r="K7" s="233"/>
      <c r="U7" s="258" t="str">
        <f>IF(O6&gt;=22,"Corect","Trebuie alocate cel puțin 22 de ore pe săptămână")</f>
        <v>Corect</v>
      </c>
      <c r="V7" s="259"/>
      <c r="W7" s="259"/>
      <c r="X7" s="259"/>
      <c r="Y7" s="59"/>
      <c r="Z7" s="59"/>
      <c r="AA7" s="49"/>
    </row>
    <row r="8" spans="1:28" ht="13.5" customHeight="1">
      <c r="A8" s="225" t="s">
        <v>127</v>
      </c>
      <c r="B8" s="225"/>
      <c r="C8" s="225"/>
      <c r="D8" s="225"/>
      <c r="E8" s="225"/>
      <c r="F8" s="225"/>
      <c r="G8" s="225"/>
      <c r="H8" s="225"/>
      <c r="I8" s="225"/>
      <c r="J8" s="225"/>
      <c r="K8" s="225"/>
      <c r="M8" s="234" t="s">
        <v>95</v>
      </c>
      <c r="N8" s="234"/>
      <c r="O8" s="234"/>
      <c r="P8" s="234"/>
      <c r="Q8" s="234"/>
      <c r="R8" s="234"/>
      <c r="S8" s="234"/>
      <c r="T8" s="234"/>
      <c r="U8" s="258" t="str">
        <f>IF(R6&gt;=22,"Corect","Trebuie alocate cel puțin 22 de ore pe săptămână")</f>
        <v>Corect</v>
      </c>
      <c r="V8" s="259"/>
      <c r="W8" s="259"/>
      <c r="X8" s="259"/>
      <c r="Y8" s="59"/>
      <c r="Z8" s="59"/>
      <c r="AA8" s="49"/>
    </row>
    <row r="9" spans="1:28" ht="15" customHeight="1">
      <c r="A9" s="225" t="s">
        <v>128</v>
      </c>
      <c r="B9" s="225"/>
      <c r="C9" s="225"/>
      <c r="D9" s="225"/>
      <c r="E9" s="225"/>
      <c r="F9" s="225"/>
      <c r="G9" s="225"/>
      <c r="H9" s="225"/>
      <c r="I9" s="225"/>
      <c r="J9" s="225"/>
      <c r="K9" s="225"/>
      <c r="M9" s="234"/>
      <c r="N9" s="234"/>
      <c r="O9" s="234"/>
      <c r="P9" s="234"/>
      <c r="Q9" s="234"/>
      <c r="R9" s="234"/>
      <c r="S9" s="234"/>
      <c r="T9" s="234"/>
      <c r="Y9" s="59"/>
      <c r="Z9" s="59"/>
    </row>
    <row r="10" spans="1:28" ht="16.5" customHeight="1">
      <c r="A10" s="225" t="s">
        <v>19</v>
      </c>
      <c r="B10" s="225"/>
      <c r="C10" s="225"/>
      <c r="D10" s="225"/>
      <c r="E10" s="225"/>
      <c r="F10" s="225"/>
      <c r="G10" s="225"/>
      <c r="H10" s="225"/>
      <c r="I10" s="225"/>
      <c r="J10" s="225"/>
      <c r="K10" s="225"/>
      <c r="M10" s="234"/>
      <c r="N10" s="234"/>
      <c r="O10" s="234"/>
      <c r="P10" s="234"/>
      <c r="Q10" s="234"/>
      <c r="R10" s="234"/>
      <c r="S10" s="234"/>
      <c r="T10" s="234"/>
      <c r="U10" s="265" t="s">
        <v>109</v>
      </c>
      <c r="V10" s="265"/>
      <c r="W10" s="265"/>
      <c r="X10" s="265"/>
      <c r="Y10" s="59"/>
      <c r="Z10" s="59"/>
    </row>
    <row r="11" spans="1:28" ht="14.5">
      <c r="A11" s="225" t="s">
        <v>20</v>
      </c>
      <c r="B11" s="225"/>
      <c r="C11" s="225"/>
      <c r="D11" s="225"/>
      <c r="E11" s="225"/>
      <c r="F11" s="225"/>
      <c r="G11" s="225"/>
      <c r="H11" s="225"/>
      <c r="I11" s="225"/>
      <c r="J11" s="225"/>
      <c r="K11" s="225"/>
      <c r="M11" s="234"/>
      <c r="N11" s="234"/>
      <c r="O11" s="234"/>
      <c r="P11" s="234"/>
      <c r="Q11" s="234"/>
      <c r="R11" s="234"/>
      <c r="S11" s="234"/>
      <c r="T11" s="234"/>
      <c r="U11" s="265"/>
      <c r="V11" s="265"/>
      <c r="W11" s="265"/>
      <c r="X11" s="265"/>
      <c r="Y11" s="59"/>
      <c r="Z11" s="59"/>
    </row>
    <row r="12" spans="1:28" ht="7" customHeight="1">
      <c r="A12" s="225"/>
      <c r="B12" s="225"/>
      <c r="C12" s="225"/>
      <c r="D12" s="225"/>
      <c r="E12" s="225"/>
      <c r="F12" s="225"/>
      <c r="G12" s="225"/>
      <c r="H12" s="225"/>
      <c r="I12" s="225"/>
      <c r="J12" s="225"/>
      <c r="K12" s="225"/>
      <c r="M12" s="2"/>
      <c r="N12" s="2"/>
      <c r="O12" s="2"/>
      <c r="P12" s="2"/>
      <c r="Q12" s="2"/>
      <c r="R12" s="2"/>
      <c r="U12" s="265"/>
      <c r="V12" s="265"/>
      <c r="W12" s="265"/>
      <c r="X12" s="265"/>
      <c r="Y12" s="59"/>
      <c r="Z12" s="59"/>
    </row>
    <row r="13" spans="1:28" ht="14.5">
      <c r="A13" s="235" t="s">
        <v>0</v>
      </c>
      <c r="B13" s="235"/>
      <c r="C13" s="235"/>
      <c r="D13" s="235"/>
      <c r="E13" s="235"/>
      <c r="F13" s="235"/>
      <c r="G13" s="235"/>
      <c r="H13" s="235"/>
      <c r="I13" s="235"/>
      <c r="J13" s="235"/>
      <c r="K13" s="235"/>
      <c r="M13" s="244" t="s">
        <v>23</v>
      </c>
      <c r="N13" s="244"/>
      <c r="O13" s="244"/>
      <c r="P13" s="244"/>
      <c r="Q13" s="244"/>
      <c r="R13" s="244"/>
      <c r="S13" s="244"/>
      <c r="T13" s="244"/>
      <c r="U13" s="265"/>
      <c r="V13" s="265"/>
      <c r="W13" s="265"/>
      <c r="X13" s="265"/>
      <c r="Y13" s="59"/>
      <c r="Z13" s="59"/>
    </row>
    <row r="14" spans="1:28" ht="12.75" customHeight="1">
      <c r="A14" s="235" t="s">
        <v>1</v>
      </c>
      <c r="B14" s="235"/>
      <c r="C14" s="235"/>
      <c r="D14" s="235"/>
      <c r="E14" s="235"/>
      <c r="F14" s="235"/>
      <c r="G14" s="235"/>
      <c r="H14" s="235"/>
      <c r="I14" s="235"/>
      <c r="J14" s="235"/>
      <c r="K14" s="235"/>
      <c r="M14" s="238" t="s">
        <v>260</v>
      </c>
      <c r="N14" s="239"/>
      <c r="O14" s="239"/>
      <c r="P14" s="239"/>
      <c r="Q14" s="239"/>
      <c r="R14" s="239"/>
      <c r="S14" s="239"/>
      <c r="T14" s="239"/>
      <c r="U14" s="265"/>
      <c r="V14" s="265"/>
      <c r="W14" s="265"/>
      <c r="X14" s="265"/>
      <c r="Y14" s="59"/>
      <c r="Z14" s="59"/>
    </row>
    <row r="15" spans="1:28" ht="14" customHeight="1">
      <c r="A15" s="225" t="s">
        <v>299</v>
      </c>
      <c r="B15" s="225"/>
      <c r="C15" s="225"/>
      <c r="D15" s="225"/>
      <c r="E15" s="225"/>
      <c r="F15" s="225"/>
      <c r="G15" s="225"/>
      <c r="H15" s="225"/>
      <c r="I15" s="225"/>
      <c r="J15" s="225"/>
      <c r="K15" s="225"/>
      <c r="M15" s="283" t="s">
        <v>297</v>
      </c>
      <c r="N15" s="283"/>
      <c r="O15" s="283"/>
      <c r="P15" s="283"/>
      <c r="Q15" s="283"/>
      <c r="R15" s="283"/>
      <c r="S15" s="283"/>
      <c r="T15" s="283"/>
      <c r="U15" s="265"/>
      <c r="V15" s="265"/>
      <c r="W15" s="265"/>
      <c r="X15" s="265"/>
      <c r="Y15" s="50"/>
      <c r="Z15" s="50"/>
    </row>
    <row r="16" spans="1:28" ht="12" customHeight="1">
      <c r="A16" s="225" t="s">
        <v>300</v>
      </c>
      <c r="B16" s="225"/>
      <c r="C16" s="225"/>
      <c r="D16" s="225"/>
      <c r="E16" s="225"/>
      <c r="F16" s="225"/>
      <c r="G16" s="225"/>
      <c r="H16" s="225"/>
      <c r="I16" s="225"/>
      <c r="J16" s="225"/>
      <c r="K16" s="225"/>
      <c r="M16" s="283"/>
      <c r="N16" s="283"/>
      <c r="O16" s="283"/>
      <c r="P16" s="283"/>
      <c r="Q16" s="283"/>
      <c r="R16" s="283"/>
      <c r="S16" s="283"/>
      <c r="T16" s="283"/>
      <c r="U16" s="50"/>
      <c r="V16" s="50"/>
      <c r="W16" s="50"/>
      <c r="X16" s="50"/>
      <c r="Y16" s="50"/>
      <c r="Z16" s="50"/>
    </row>
    <row r="17" spans="1:26" ht="12.5" customHeight="1">
      <c r="A17" s="225" t="s">
        <v>80</v>
      </c>
      <c r="B17" s="225"/>
      <c r="C17" s="225"/>
      <c r="D17" s="225"/>
      <c r="E17" s="225"/>
      <c r="F17" s="225"/>
      <c r="G17" s="225"/>
      <c r="H17" s="225"/>
      <c r="I17" s="225"/>
      <c r="J17" s="225"/>
      <c r="K17" s="225"/>
      <c r="M17" s="283" t="s">
        <v>294</v>
      </c>
      <c r="N17" s="283"/>
      <c r="O17" s="283"/>
      <c r="P17" s="283"/>
      <c r="Q17" s="283"/>
      <c r="R17" s="283"/>
      <c r="S17" s="283"/>
      <c r="T17" s="283"/>
      <c r="U17" s="50"/>
      <c r="V17" s="50"/>
      <c r="W17" s="50"/>
      <c r="X17" s="50"/>
      <c r="Y17" s="50"/>
      <c r="Z17" s="50"/>
    </row>
    <row r="18" spans="1:26" ht="14.25" customHeight="1">
      <c r="A18" s="124" t="s">
        <v>298</v>
      </c>
      <c r="B18" s="125"/>
      <c r="C18" s="125"/>
      <c r="D18" s="125"/>
      <c r="E18" s="125"/>
      <c r="F18" s="125"/>
      <c r="G18" s="125"/>
      <c r="H18" s="125"/>
      <c r="I18" s="125"/>
      <c r="J18" s="125"/>
      <c r="K18" s="125"/>
      <c r="M18" s="283"/>
      <c r="N18" s="283"/>
      <c r="O18" s="283"/>
      <c r="P18" s="283"/>
      <c r="Q18" s="283"/>
      <c r="R18" s="283"/>
      <c r="S18" s="283"/>
      <c r="T18" s="283"/>
      <c r="U18" s="50"/>
      <c r="V18" s="50"/>
      <c r="W18" s="50"/>
      <c r="X18" s="50"/>
      <c r="Y18" s="50"/>
      <c r="Z18" s="50"/>
    </row>
    <row r="19" spans="1:26" ht="11.5" customHeight="1">
      <c r="A19" s="225" t="s">
        <v>103</v>
      </c>
      <c r="B19" s="225"/>
      <c r="C19" s="225"/>
      <c r="D19" s="225"/>
      <c r="E19" s="225"/>
      <c r="F19" s="225"/>
      <c r="G19" s="225"/>
      <c r="H19" s="225"/>
      <c r="I19" s="225"/>
      <c r="J19" s="225"/>
      <c r="K19" s="225"/>
      <c r="M19" s="269" t="s">
        <v>295</v>
      </c>
      <c r="N19" s="269"/>
      <c r="O19" s="269"/>
      <c r="P19" s="269"/>
      <c r="Q19" s="269"/>
      <c r="R19" s="269"/>
      <c r="S19" s="269"/>
      <c r="T19" s="269"/>
      <c r="U19" s="50"/>
      <c r="V19" s="50"/>
      <c r="W19" s="50"/>
      <c r="X19" s="50"/>
      <c r="Y19" s="50"/>
      <c r="Z19" s="50"/>
    </row>
    <row r="20" spans="1:26" s="43" customFormat="1" ht="15" customHeight="1">
      <c r="A20" s="225" t="s">
        <v>2</v>
      </c>
      <c r="B20" s="225"/>
      <c r="C20" s="225"/>
      <c r="D20" s="225"/>
      <c r="E20" s="225"/>
      <c r="F20" s="225"/>
      <c r="G20" s="225"/>
      <c r="H20" s="225"/>
      <c r="I20" s="225"/>
      <c r="J20" s="225"/>
      <c r="K20" s="225"/>
      <c r="M20" s="269"/>
      <c r="N20" s="269"/>
      <c r="O20" s="269"/>
      <c r="P20" s="269"/>
      <c r="Q20" s="269"/>
      <c r="R20" s="269"/>
      <c r="S20" s="269"/>
      <c r="T20" s="269"/>
      <c r="U20" s="50"/>
      <c r="V20" s="50"/>
      <c r="W20" s="50"/>
      <c r="X20" s="50"/>
      <c r="Y20" s="50"/>
      <c r="Z20" s="50"/>
    </row>
    <row r="21" spans="1:26" s="30" customFormat="1" ht="14" customHeight="1">
      <c r="A21" s="29"/>
      <c r="B21" s="29"/>
      <c r="C21" s="29"/>
      <c r="D21" s="29"/>
      <c r="E21" s="29"/>
      <c r="F21" s="29"/>
      <c r="G21" s="29"/>
      <c r="H21" s="29"/>
      <c r="I21" s="29"/>
      <c r="J21" s="29"/>
      <c r="K21" s="29"/>
      <c r="M21" s="269" t="s">
        <v>296</v>
      </c>
      <c r="N21" s="269"/>
      <c r="O21" s="269"/>
      <c r="P21" s="269"/>
      <c r="Q21" s="269"/>
      <c r="R21" s="269"/>
      <c r="S21" s="269"/>
      <c r="T21" s="269"/>
      <c r="U21" s="50"/>
      <c r="V21" s="50"/>
      <c r="W21" s="50"/>
      <c r="X21" s="50"/>
      <c r="Y21" s="50"/>
      <c r="Z21" s="50"/>
    </row>
    <row r="22" spans="1:26" ht="11" customHeight="1">
      <c r="B22" s="117"/>
      <c r="C22" s="117"/>
      <c r="D22" s="117"/>
      <c r="E22" s="117"/>
      <c r="F22" s="117"/>
      <c r="G22" s="117"/>
      <c r="H22" s="117"/>
      <c r="I22" s="117"/>
      <c r="J22" s="117"/>
      <c r="K22" s="117"/>
      <c r="M22" s="269"/>
      <c r="N22" s="269"/>
      <c r="O22" s="269"/>
      <c r="P22" s="269"/>
      <c r="Q22" s="269"/>
      <c r="R22" s="269"/>
      <c r="S22" s="269"/>
      <c r="T22" s="269"/>
      <c r="U22" s="50"/>
      <c r="V22" s="50"/>
      <c r="W22" s="50"/>
      <c r="X22" s="50"/>
      <c r="Y22" s="50"/>
      <c r="Z22" s="50"/>
    </row>
    <row r="23" spans="1:26" ht="15" customHeight="1">
      <c r="A23" s="268" t="s">
        <v>81</v>
      </c>
      <c r="B23" s="268"/>
      <c r="C23" s="268"/>
      <c r="D23" s="268"/>
      <c r="E23" s="268"/>
      <c r="F23" s="268"/>
      <c r="G23" s="268"/>
      <c r="H23" s="268"/>
      <c r="I23" s="268"/>
      <c r="J23" s="268"/>
      <c r="K23" s="268"/>
      <c r="M23" s="109"/>
      <c r="N23" s="109"/>
      <c r="O23" s="109"/>
      <c r="P23" s="109"/>
      <c r="Q23" s="109"/>
      <c r="R23" s="109"/>
      <c r="S23" s="109"/>
      <c r="T23" s="109"/>
      <c r="U23" s="50"/>
      <c r="V23" s="50"/>
      <c r="W23" s="50"/>
      <c r="X23" s="50"/>
      <c r="Y23" s="50"/>
      <c r="Z23" s="50"/>
    </row>
    <row r="24" spans="1:26" ht="15" customHeight="1">
      <c r="A24" s="268"/>
      <c r="B24" s="268"/>
      <c r="C24" s="268"/>
      <c r="D24" s="268"/>
      <c r="E24" s="268"/>
      <c r="F24" s="268"/>
      <c r="G24" s="268"/>
      <c r="H24" s="268"/>
      <c r="I24" s="268"/>
      <c r="J24" s="268"/>
      <c r="K24" s="268"/>
      <c r="M24" s="267" t="s">
        <v>124</v>
      </c>
      <c r="N24" s="267"/>
      <c r="O24" s="267"/>
      <c r="P24" s="267"/>
      <c r="Q24" s="267"/>
      <c r="R24" s="267"/>
      <c r="S24" s="267"/>
      <c r="T24" s="267"/>
      <c r="U24" s="50"/>
      <c r="V24" s="50"/>
      <c r="W24" s="50"/>
      <c r="X24" s="50"/>
      <c r="Y24" s="50"/>
      <c r="Z24" s="50"/>
    </row>
    <row r="25" spans="1:26" ht="17.25" customHeight="1">
      <c r="A25" s="268"/>
      <c r="B25" s="268"/>
      <c r="C25" s="268"/>
      <c r="D25" s="268"/>
      <c r="E25" s="268"/>
      <c r="F25" s="268"/>
      <c r="G25" s="268"/>
      <c r="H25" s="268"/>
      <c r="I25" s="268"/>
      <c r="J25" s="268"/>
      <c r="K25" s="268"/>
      <c r="M25" s="267"/>
      <c r="N25" s="267"/>
      <c r="O25" s="267"/>
      <c r="P25" s="267"/>
      <c r="Q25" s="267"/>
      <c r="R25" s="267"/>
      <c r="S25" s="267"/>
      <c r="T25" s="267"/>
      <c r="U25" s="50"/>
      <c r="V25" s="50"/>
      <c r="W25" s="50"/>
      <c r="X25" s="50"/>
      <c r="Y25" s="50"/>
      <c r="Z25" s="50"/>
    </row>
    <row r="26" spans="1:26" ht="6" customHeight="1">
      <c r="A26" s="2"/>
      <c r="B26" s="2"/>
      <c r="C26" s="2"/>
      <c r="D26" s="2"/>
      <c r="E26" s="2"/>
      <c r="F26" s="2"/>
      <c r="G26" s="2"/>
      <c r="H26" s="2"/>
      <c r="I26" s="2"/>
      <c r="J26" s="2"/>
      <c r="K26" s="2"/>
      <c r="M26" s="267"/>
      <c r="N26" s="267"/>
      <c r="O26" s="267"/>
      <c r="P26" s="267"/>
      <c r="Q26" s="267"/>
      <c r="R26" s="267"/>
      <c r="S26" s="267"/>
      <c r="T26" s="267"/>
      <c r="U26" s="50"/>
      <c r="V26" s="50"/>
      <c r="W26" s="50"/>
      <c r="X26" s="50"/>
      <c r="Y26" s="50"/>
      <c r="Z26" s="50"/>
    </row>
    <row r="27" spans="1:26" ht="13" customHeight="1">
      <c r="A27" s="245" t="s">
        <v>18</v>
      </c>
      <c r="B27" s="245"/>
      <c r="C27" s="245"/>
      <c r="D27" s="245"/>
      <c r="E27" s="245"/>
      <c r="F27" s="245"/>
      <c r="G27" s="245"/>
      <c r="M27" s="267"/>
      <c r="N27" s="267"/>
      <c r="O27" s="267"/>
      <c r="P27" s="267"/>
      <c r="Q27" s="267"/>
      <c r="R27" s="267"/>
      <c r="S27" s="267"/>
      <c r="T27" s="267"/>
      <c r="U27" s="50"/>
      <c r="V27" s="50"/>
      <c r="W27" s="50"/>
      <c r="X27" s="50"/>
      <c r="Y27" s="50"/>
      <c r="Z27" s="50"/>
    </row>
    <row r="28" spans="1:26" ht="26.25" customHeight="1">
      <c r="A28" s="3"/>
      <c r="B28" s="151" t="s">
        <v>3</v>
      </c>
      <c r="C28" s="153"/>
      <c r="D28" s="151" t="s">
        <v>4</v>
      </c>
      <c r="E28" s="152"/>
      <c r="F28" s="153"/>
      <c r="G28" s="174" t="s">
        <v>21</v>
      </c>
      <c r="H28" s="174" t="s">
        <v>11</v>
      </c>
      <c r="I28" s="151" t="s">
        <v>5</v>
      </c>
      <c r="J28" s="152"/>
      <c r="K28" s="153"/>
      <c r="M28" s="110"/>
      <c r="N28" s="110"/>
      <c r="O28" s="110"/>
      <c r="P28" s="110"/>
      <c r="Q28" s="110"/>
      <c r="R28" s="110"/>
      <c r="S28" s="110"/>
      <c r="T28" s="110"/>
    </row>
    <row r="29" spans="1:26" ht="14.25" customHeight="1">
      <c r="A29" s="3"/>
      <c r="B29" s="39" t="s">
        <v>6</v>
      </c>
      <c r="C29" s="39" t="s">
        <v>7</v>
      </c>
      <c r="D29" s="39" t="s">
        <v>8</v>
      </c>
      <c r="E29" s="39" t="s">
        <v>9</v>
      </c>
      <c r="F29" s="39" t="s">
        <v>10</v>
      </c>
      <c r="G29" s="155"/>
      <c r="H29" s="155"/>
      <c r="I29" s="39" t="s">
        <v>12</v>
      </c>
      <c r="J29" s="39" t="s">
        <v>13</v>
      </c>
      <c r="K29" s="39" t="s">
        <v>14</v>
      </c>
      <c r="M29" s="266" t="s">
        <v>261</v>
      </c>
      <c r="N29" s="266"/>
      <c r="O29" s="266"/>
      <c r="P29" s="266"/>
      <c r="Q29" s="266"/>
      <c r="R29" s="266"/>
      <c r="S29" s="266"/>
      <c r="T29" s="266"/>
    </row>
    <row r="30" spans="1:26" ht="17.25" customHeight="1">
      <c r="A30" s="41" t="s">
        <v>15</v>
      </c>
      <c r="B30" s="40">
        <v>14</v>
      </c>
      <c r="C30" s="40">
        <v>14</v>
      </c>
      <c r="D30" s="19">
        <v>3</v>
      </c>
      <c r="E30" s="19">
        <v>3</v>
      </c>
      <c r="F30" s="19">
        <v>2</v>
      </c>
      <c r="G30" s="19"/>
      <c r="H30" s="26"/>
      <c r="I30" s="19">
        <v>3</v>
      </c>
      <c r="J30" s="19">
        <v>1</v>
      </c>
      <c r="K30" s="19">
        <v>12</v>
      </c>
      <c r="L30" s="27"/>
      <c r="M30" s="266"/>
      <c r="N30" s="266"/>
      <c r="O30" s="266"/>
      <c r="P30" s="266"/>
      <c r="Q30" s="266"/>
      <c r="R30" s="266"/>
      <c r="S30" s="266"/>
      <c r="T30" s="266"/>
      <c r="U30" s="260" t="str">
        <f t="shared" ref="U30" si="0">IF(SUM(B30:K30)=52,"Corect","Suma trebuie să fie 52")</f>
        <v>Corect</v>
      </c>
      <c r="V30" s="260"/>
    </row>
    <row r="31" spans="1:26" ht="15" customHeight="1">
      <c r="A31" s="41" t="s">
        <v>16</v>
      </c>
      <c r="B31" s="40">
        <v>14</v>
      </c>
      <c r="C31" s="40">
        <v>14</v>
      </c>
      <c r="D31" s="19">
        <v>3</v>
      </c>
      <c r="E31" s="19">
        <v>3</v>
      </c>
      <c r="F31" s="19">
        <v>2</v>
      </c>
      <c r="G31" s="19"/>
      <c r="H31" s="26"/>
      <c r="I31" s="19">
        <v>3</v>
      </c>
      <c r="J31" s="19">
        <v>1</v>
      </c>
      <c r="K31" s="19">
        <v>12</v>
      </c>
      <c r="M31" s="266"/>
      <c r="N31" s="266"/>
      <c r="O31" s="266"/>
      <c r="P31" s="266"/>
      <c r="Q31" s="266"/>
      <c r="R31" s="266"/>
      <c r="S31" s="266"/>
      <c r="T31" s="266"/>
      <c r="U31" s="260" t="str">
        <f t="shared" ref="U31:U32" si="1">IF(SUM(B31:K31)=52,"Corect","Suma trebuie să fie 52")</f>
        <v>Corect</v>
      </c>
      <c r="V31" s="260"/>
    </row>
    <row r="32" spans="1:26" ht="15.75" customHeight="1">
      <c r="A32" s="42" t="s">
        <v>17</v>
      </c>
      <c r="B32" s="40">
        <v>14</v>
      </c>
      <c r="C32" s="40">
        <v>12</v>
      </c>
      <c r="D32" s="19">
        <v>3</v>
      </c>
      <c r="E32" s="19">
        <v>3</v>
      </c>
      <c r="F32" s="19">
        <v>2</v>
      </c>
      <c r="G32" s="19"/>
      <c r="H32" s="26"/>
      <c r="I32" s="19">
        <v>3</v>
      </c>
      <c r="J32" s="19">
        <v>1</v>
      </c>
      <c r="K32" s="19">
        <v>14</v>
      </c>
      <c r="M32" s="266"/>
      <c r="N32" s="266"/>
      <c r="O32" s="266"/>
      <c r="P32" s="266"/>
      <c r="Q32" s="266"/>
      <c r="R32" s="266"/>
      <c r="S32" s="266"/>
      <c r="T32" s="266"/>
      <c r="U32" s="260" t="str">
        <f t="shared" si="1"/>
        <v>Corect</v>
      </c>
      <c r="V32" s="260"/>
    </row>
    <row r="33" spans="1:24" ht="0.5" customHeight="1">
      <c r="A33" s="5"/>
      <c r="B33" s="5"/>
      <c r="C33" s="5"/>
      <c r="D33" s="5"/>
      <c r="E33" s="5"/>
      <c r="F33" s="5"/>
      <c r="G33" s="5"/>
      <c r="M33" s="110"/>
      <c r="N33" s="110"/>
      <c r="O33" s="110"/>
      <c r="P33" s="110"/>
      <c r="Q33" s="110"/>
      <c r="R33" s="110"/>
      <c r="S33" s="110"/>
      <c r="T33" s="110"/>
    </row>
    <row r="34" spans="1:24" ht="6.75" customHeight="1">
      <c r="B34" s="2"/>
      <c r="C34" s="2"/>
      <c r="D34" s="2"/>
      <c r="E34" s="2"/>
      <c r="F34" s="2"/>
      <c r="G34" s="2"/>
      <c r="M34" s="6"/>
      <c r="N34" s="6"/>
      <c r="O34" s="6"/>
      <c r="P34" s="6"/>
      <c r="Q34" s="6"/>
      <c r="R34" s="6"/>
      <c r="S34" s="6"/>
    </row>
    <row r="35" spans="1:24" ht="17.25" customHeight="1">
      <c r="A35" s="240" t="s">
        <v>24</v>
      </c>
      <c r="B35" s="241"/>
      <c r="C35" s="241"/>
      <c r="D35" s="241"/>
      <c r="E35" s="241"/>
      <c r="F35" s="241"/>
      <c r="G35" s="241"/>
      <c r="H35" s="241"/>
      <c r="I35" s="241"/>
      <c r="J35" s="241"/>
      <c r="K35" s="241"/>
      <c r="L35" s="241"/>
      <c r="M35" s="241"/>
      <c r="N35" s="241"/>
      <c r="O35" s="241"/>
      <c r="P35" s="241"/>
      <c r="Q35" s="241"/>
      <c r="R35" s="241"/>
      <c r="S35" s="241"/>
      <c r="T35" s="241"/>
    </row>
    <row r="36" spans="1:24" ht="5.25" hidden="1" customHeight="1">
      <c r="N36" s="7"/>
      <c r="O36" s="8" t="s">
        <v>40</v>
      </c>
      <c r="P36" s="8" t="s">
        <v>42</v>
      </c>
      <c r="Q36" s="8" t="s">
        <v>41</v>
      </c>
      <c r="R36" s="8"/>
      <c r="S36" s="8"/>
      <c r="T36" s="8"/>
    </row>
    <row r="37" spans="1:24" ht="17.25" customHeight="1">
      <c r="A37" s="177" t="s">
        <v>45</v>
      </c>
      <c r="B37" s="177"/>
      <c r="C37" s="177"/>
      <c r="D37" s="177"/>
      <c r="E37" s="177"/>
      <c r="F37" s="177"/>
      <c r="G37" s="177"/>
      <c r="H37" s="177"/>
      <c r="I37" s="177"/>
      <c r="J37" s="177"/>
      <c r="K37" s="177"/>
      <c r="L37" s="177"/>
      <c r="M37" s="177"/>
      <c r="N37" s="177"/>
      <c r="O37" s="177"/>
      <c r="P37" s="177"/>
      <c r="Q37" s="177"/>
      <c r="R37" s="177"/>
      <c r="S37" s="177"/>
      <c r="T37" s="177"/>
    </row>
    <row r="38" spans="1:24" ht="25.5" customHeight="1">
      <c r="A38" s="143" t="s">
        <v>30</v>
      </c>
      <c r="B38" s="178" t="s">
        <v>29</v>
      </c>
      <c r="C38" s="179"/>
      <c r="D38" s="179"/>
      <c r="E38" s="179"/>
      <c r="F38" s="179"/>
      <c r="G38" s="179"/>
      <c r="H38" s="179"/>
      <c r="I38" s="180"/>
      <c r="J38" s="174" t="s">
        <v>43</v>
      </c>
      <c r="K38" s="148" t="s">
        <v>27</v>
      </c>
      <c r="L38" s="149"/>
      <c r="M38" s="150"/>
      <c r="N38" s="148" t="s">
        <v>44</v>
      </c>
      <c r="O38" s="175"/>
      <c r="P38" s="176"/>
      <c r="Q38" s="148" t="s">
        <v>26</v>
      </c>
      <c r="R38" s="149"/>
      <c r="S38" s="150"/>
      <c r="T38" s="154" t="s">
        <v>25</v>
      </c>
    </row>
    <row r="39" spans="1:24" ht="13.5" customHeight="1">
      <c r="A39" s="144"/>
      <c r="B39" s="181"/>
      <c r="C39" s="182"/>
      <c r="D39" s="182"/>
      <c r="E39" s="182"/>
      <c r="F39" s="182"/>
      <c r="G39" s="182"/>
      <c r="H39" s="182"/>
      <c r="I39" s="183"/>
      <c r="J39" s="155"/>
      <c r="K39" s="4" t="s">
        <v>31</v>
      </c>
      <c r="L39" s="4" t="s">
        <v>32</v>
      </c>
      <c r="M39" s="4" t="s">
        <v>33</v>
      </c>
      <c r="N39" s="4" t="s">
        <v>37</v>
      </c>
      <c r="O39" s="4" t="s">
        <v>8</v>
      </c>
      <c r="P39" s="4" t="s">
        <v>34</v>
      </c>
      <c r="Q39" s="4" t="s">
        <v>35</v>
      </c>
      <c r="R39" s="4" t="s">
        <v>31</v>
      </c>
      <c r="S39" s="4" t="s">
        <v>36</v>
      </c>
      <c r="T39" s="155"/>
    </row>
    <row r="40" spans="1:24" s="98" customFormat="1" ht="13.5" customHeight="1">
      <c r="A40" s="129" t="s">
        <v>134</v>
      </c>
      <c r="B40" s="130"/>
      <c r="C40" s="130"/>
      <c r="D40" s="130"/>
      <c r="E40" s="130"/>
      <c r="F40" s="130"/>
      <c r="G40" s="130"/>
      <c r="H40" s="130"/>
      <c r="I40" s="130"/>
      <c r="J40" s="130"/>
      <c r="K40" s="130"/>
      <c r="L40" s="130"/>
      <c r="M40" s="130"/>
      <c r="N40" s="130"/>
      <c r="O40" s="130"/>
      <c r="P40" s="130"/>
      <c r="Q40" s="130"/>
      <c r="R40" s="130"/>
      <c r="S40" s="130"/>
      <c r="T40" s="131"/>
    </row>
    <row r="41" spans="1:24">
      <c r="A41" s="36" t="s">
        <v>130</v>
      </c>
      <c r="B41" s="156" t="s">
        <v>131</v>
      </c>
      <c r="C41" s="157"/>
      <c r="D41" s="157"/>
      <c r="E41" s="157"/>
      <c r="F41" s="157"/>
      <c r="G41" s="157"/>
      <c r="H41" s="157"/>
      <c r="I41" s="158"/>
      <c r="J41" s="9">
        <v>6</v>
      </c>
      <c r="K41" s="9">
        <v>2</v>
      </c>
      <c r="L41" s="9">
        <v>2</v>
      </c>
      <c r="M41" s="9">
        <v>2</v>
      </c>
      <c r="N41" s="14">
        <f>K41+L41+M41</f>
        <v>6</v>
      </c>
      <c r="O41" s="15">
        <f>P41-N41</f>
        <v>5</v>
      </c>
      <c r="P41" s="15">
        <f>ROUND(PRODUCT(J41,25)/14,0)</f>
        <v>11</v>
      </c>
      <c r="Q41" s="18" t="s">
        <v>35</v>
      </c>
      <c r="R41" s="9"/>
      <c r="S41" s="19"/>
      <c r="T41" s="9" t="s">
        <v>41</v>
      </c>
    </row>
    <row r="42" spans="1:24">
      <c r="A42" s="36" t="s">
        <v>132</v>
      </c>
      <c r="B42" s="156" t="s">
        <v>133</v>
      </c>
      <c r="C42" s="157"/>
      <c r="D42" s="157"/>
      <c r="E42" s="157"/>
      <c r="F42" s="157"/>
      <c r="G42" s="157"/>
      <c r="H42" s="157"/>
      <c r="I42" s="158"/>
      <c r="J42" s="9">
        <v>6</v>
      </c>
      <c r="K42" s="9">
        <v>2</v>
      </c>
      <c r="L42" s="9">
        <v>0</v>
      </c>
      <c r="M42" s="9">
        <v>2</v>
      </c>
      <c r="N42" s="14">
        <f t="shared" ref="N42:N45" si="2">K42+L42+M42</f>
        <v>4</v>
      </c>
      <c r="O42" s="15">
        <f t="shared" ref="O42:O45" si="3">P42-N42</f>
        <v>7</v>
      </c>
      <c r="P42" s="15">
        <f t="shared" ref="P42:P46" si="4">ROUND(PRODUCT(J42,25)/14,0)</f>
        <v>11</v>
      </c>
      <c r="Q42" s="18" t="s">
        <v>35</v>
      </c>
      <c r="R42" s="9"/>
      <c r="S42" s="19"/>
      <c r="T42" s="9" t="s">
        <v>41</v>
      </c>
    </row>
    <row r="43" spans="1:24">
      <c r="A43" s="36" t="s">
        <v>153</v>
      </c>
      <c r="B43" s="156" t="s">
        <v>154</v>
      </c>
      <c r="C43" s="157"/>
      <c r="D43" s="157"/>
      <c r="E43" s="157"/>
      <c r="F43" s="157"/>
      <c r="G43" s="157"/>
      <c r="H43" s="157"/>
      <c r="I43" s="158"/>
      <c r="J43" s="9">
        <v>4</v>
      </c>
      <c r="K43" s="9">
        <v>2</v>
      </c>
      <c r="L43" s="9">
        <v>1</v>
      </c>
      <c r="M43" s="9">
        <v>0</v>
      </c>
      <c r="N43" s="14">
        <f t="shared" si="2"/>
        <v>3</v>
      </c>
      <c r="O43" s="15">
        <f t="shared" si="3"/>
        <v>4</v>
      </c>
      <c r="P43" s="15">
        <f t="shared" si="4"/>
        <v>7</v>
      </c>
      <c r="Q43" s="18" t="s">
        <v>35</v>
      </c>
      <c r="R43" s="9"/>
      <c r="S43" s="19"/>
      <c r="T43" s="9" t="s">
        <v>40</v>
      </c>
    </row>
    <row r="44" spans="1:24" hidden="1">
      <c r="A44" s="24"/>
      <c r="B44" s="156"/>
      <c r="C44" s="157"/>
      <c r="D44" s="157"/>
      <c r="E44" s="157"/>
      <c r="F44" s="157"/>
      <c r="G44" s="157"/>
      <c r="H44" s="157"/>
      <c r="I44" s="158"/>
      <c r="J44" s="9">
        <v>0</v>
      </c>
      <c r="K44" s="9">
        <v>0</v>
      </c>
      <c r="L44" s="9">
        <v>0</v>
      </c>
      <c r="M44" s="9">
        <v>0</v>
      </c>
      <c r="N44" s="14">
        <f t="shared" si="2"/>
        <v>0</v>
      </c>
      <c r="O44" s="15">
        <f t="shared" si="3"/>
        <v>0</v>
      </c>
      <c r="P44" s="15">
        <f t="shared" si="4"/>
        <v>0</v>
      </c>
      <c r="Q44" s="18"/>
      <c r="R44" s="9"/>
      <c r="S44" s="19"/>
      <c r="T44" s="9"/>
      <c r="X44" s="1" t="s">
        <v>108</v>
      </c>
    </row>
    <row r="45" spans="1:24">
      <c r="A45" s="36" t="s">
        <v>208</v>
      </c>
      <c r="B45" s="156" t="s">
        <v>100</v>
      </c>
      <c r="C45" s="157"/>
      <c r="D45" s="157"/>
      <c r="E45" s="157"/>
      <c r="F45" s="157"/>
      <c r="G45" s="157"/>
      <c r="H45" s="157"/>
      <c r="I45" s="158"/>
      <c r="J45" s="9">
        <v>3</v>
      </c>
      <c r="K45" s="9">
        <v>0</v>
      </c>
      <c r="L45" s="9">
        <v>0</v>
      </c>
      <c r="M45" s="9">
        <v>2</v>
      </c>
      <c r="N45" s="94">
        <f t="shared" si="2"/>
        <v>2</v>
      </c>
      <c r="O45" s="15">
        <f t="shared" si="3"/>
        <v>3</v>
      </c>
      <c r="P45" s="15">
        <f t="shared" si="4"/>
        <v>5</v>
      </c>
      <c r="Q45" s="18"/>
      <c r="R45" s="9"/>
      <c r="S45" s="19" t="s">
        <v>36</v>
      </c>
      <c r="T45" s="9" t="s">
        <v>42</v>
      </c>
    </row>
    <row r="46" spans="1:24" s="98" customFormat="1">
      <c r="A46" s="45" t="s">
        <v>98</v>
      </c>
      <c r="B46" s="226" t="s">
        <v>78</v>
      </c>
      <c r="C46" s="227"/>
      <c r="D46" s="227"/>
      <c r="E46" s="227"/>
      <c r="F46" s="227"/>
      <c r="G46" s="227"/>
      <c r="H46" s="227"/>
      <c r="I46" s="228"/>
      <c r="J46" s="45">
        <v>2</v>
      </c>
      <c r="K46" s="45">
        <v>0</v>
      </c>
      <c r="L46" s="45">
        <v>2</v>
      </c>
      <c r="M46" s="45">
        <v>0</v>
      </c>
      <c r="N46" s="45">
        <f t="shared" ref="N46" si="5">K46+L46+M46</f>
        <v>2</v>
      </c>
      <c r="O46" s="46">
        <f t="shared" ref="O46" si="6">P46-N46</f>
        <v>2</v>
      </c>
      <c r="P46" s="46">
        <f t="shared" si="4"/>
        <v>4</v>
      </c>
      <c r="Q46" s="47"/>
      <c r="R46" s="45"/>
      <c r="S46" s="48" t="s">
        <v>36</v>
      </c>
      <c r="T46" s="45" t="s">
        <v>42</v>
      </c>
    </row>
    <row r="47" spans="1:24">
      <c r="A47" s="280" t="s">
        <v>135</v>
      </c>
      <c r="B47" s="281"/>
      <c r="C47" s="281"/>
      <c r="D47" s="281"/>
      <c r="E47" s="281"/>
      <c r="F47" s="281"/>
      <c r="G47" s="281"/>
      <c r="H47" s="281"/>
      <c r="I47" s="281"/>
      <c r="J47" s="281"/>
      <c r="K47" s="281"/>
      <c r="L47" s="281"/>
      <c r="M47" s="281"/>
      <c r="N47" s="281"/>
      <c r="O47" s="281"/>
      <c r="P47" s="281"/>
      <c r="Q47" s="281"/>
      <c r="R47" s="281"/>
      <c r="S47" s="281"/>
      <c r="T47" s="253"/>
    </row>
    <row r="48" spans="1:24">
      <c r="A48" s="36" t="s">
        <v>136</v>
      </c>
      <c r="B48" s="156" t="s">
        <v>137</v>
      </c>
      <c r="C48" s="157"/>
      <c r="D48" s="157"/>
      <c r="E48" s="157"/>
      <c r="F48" s="157"/>
      <c r="G48" s="157"/>
      <c r="H48" s="157"/>
      <c r="I48" s="158"/>
      <c r="J48" s="9">
        <v>6</v>
      </c>
      <c r="K48" s="9">
        <v>1</v>
      </c>
      <c r="L48" s="9">
        <v>2</v>
      </c>
      <c r="M48" s="9">
        <v>2</v>
      </c>
      <c r="N48" s="14">
        <f>K48+L48+M48</f>
        <v>5</v>
      </c>
      <c r="O48" s="15">
        <f>P48-N48</f>
        <v>6</v>
      </c>
      <c r="P48" s="15">
        <f>ROUND(PRODUCT(J48,25)/14,0)</f>
        <v>11</v>
      </c>
      <c r="Q48" s="18" t="s">
        <v>35</v>
      </c>
      <c r="R48" s="9"/>
      <c r="S48" s="19"/>
      <c r="T48" s="9" t="s">
        <v>41</v>
      </c>
    </row>
    <row r="49" spans="1:25">
      <c r="A49" s="36" t="s">
        <v>138</v>
      </c>
      <c r="B49" s="156" t="s">
        <v>139</v>
      </c>
      <c r="C49" s="157"/>
      <c r="D49" s="157"/>
      <c r="E49" s="157"/>
      <c r="F49" s="157"/>
      <c r="G49" s="157"/>
      <c r="H49" s="157"/>
      <c r="I49" s="158"/>
      <c r="J49" s="9">
        <v>5</v>
      </c>
      <c r="K49" s="9">
        <v>2</v>
      </c>
      <c r="L49" s="9">
        <v>0</v>
      </c>
      <c r="M49" s="9">
        <v>0</v>
      </c>
      <c r="N49" s="37">
        <f t="shared" ref="N49" si="7">K49+L49+M49</f>
        <v>2</v>
      </c>
      <c r="O49" s="15">
        <f t="shared" ref="O49" si="8">P49-N49</f>
        <v>7</v>
      </c>
      <c r="P49" s="15">
        <f t="shared" ref="P49" si="9">ROUND(PRODUCT(J49,25)/14,0)</f>
        <v>9</v>
      </c>
      <c r="Q49" s="18" t="s">
        <v>35</v>
      </c>
      <c r="R49" s="9"/>
      <c r="S49" s="19"/>
      <c r="T49" s="9" t="s">
        <v>41</v>
      </c>
    </row>
    <row r="50" spans="1:25" ht="13.5" hidden="1" customHeight="1">
      <c r="A50" s="36"/>
      <c r="B50" s="156"/>
      <c r="C50" s="157"/>
      <c r="D50" s="157"/>
      <c r="E50" s="157"/>
      <c r="F50" s="157"/>
      <c r="G50" s="157"/>
      <c r="H50" s="157"/>
      <c r="I50" s="158"/>
      <c r="J50" s="9">
        <v>0</v>
      </c>
      <c r="K50" s="9">
        <v>0</v>
      </c>
      <c r="L50" s="9">
        <v>0</v>
      </c>
      <c r="M50" s="9">
        <v>0</v>
      </c>
      <c r="N50" s="94">
        <f>K50+L50+M50</f>
        <v>0</v>
      </c>
      <c r="O50" s="15">
        <f>P50-N50</f>
        <v>0</v>
      </c>
      <c r="P50" s="15">
        <f>ROUND(PRODUCT(J50,25)/14,0)</f>
        <v>0</v>
      </c>
      <c r="Q50" s="18"/>
      <c r="R50" s="9"/>
      <c r="S50" s="19"/>
      <c r="T50" s="9"/>
      <c r="U50" s="54"/>
      <c r="V50" s="54"/>
      <c r="W50" s="54"/>
      <c r="X50" s="54"/>
      <c r="Y50" s="54"/>
    </row>
    <row r="51" spans="1:25" hidden="1">
      <c r="A51" s="36"/>
      <c r="B51" s="156"/>
      <c r="C51" s="157"/>
      <c r="D51" s="157"/>
      <c r="E51" s="157"/>
      <c r="F51" s="157"/>
      <c r="G51" s="157"/>
      <c r="H51" s="157"/>
      <c r="I51" s="158"/>
      <c r="J51" s="9">
        <v>0</v>
      </c>
      <c r="K51" s="9">
        <v>0</v>
      </c>
      <c r="L51" s="9">
        <v>0</v>
      </c>
      <c r="M51" s="9">
        <v>0</v>
      </c>
      <c r="N51" s="94">
        <f>K51+L51+M51</f>
        <v>0</v>
      </c>
      <c r="O51" s="15">
        <f>P51-N51</f>
        <v>0</v>
      </c>
      <c r="P51" s="15">
        <f>ROUND(PRODUCT(J51,25)/14,0)</f>
        <v>0</v>
      </c>
      <c r="Q51" s="18"/>
      <c r="R51" s="9"/>
      <c r="S51" s="19"/>
      <c r="T51" s="9"/>
      <c r="U51" s="54"/>
      <c r="V51" s="54"/>
      <c r="W51" s="54"/>
      <c r="X51" s="54"/>
      <c r="Y51" s="54"/>
    </row>
    <row r="52" spans="1:25">
      <c r="A52" s="16" t="s">
        <v>28</v>
      </c>
      <c r="B52" s="159"/>
      <c r="C52" s="160"/>
      <c r="D52" s="160"/>
      <c r="E52" s="160"/>
      <c r="F52" s="160"/>
      <c r="G52" s="160"/>
      <c r="H52" s="160"/>
      <c r="I52" s="161"/>
      <c r="J52" s="16">
        <f t="shared" ref="J52:P52" si="10">SUM(J41:J51)</f>
        <v>32</v>
      </c>
      <c r="K52" s="16">
        <f t="shared" si="10"/>
        <v>9</v>
      </c>
      <c r="L52" s="16">
        <f t="shared" si="10"/>
        <v>7</v>
      </c>
      <c r="M52" s="16">
        <f t="shared" si="10"/>
        <v>8</v>
      </c>
      <c r="N52" s="16">
        <f t="shared" si="10"/>
        <v>24</v>
      </c>
      <c r="O52" s="16">
        <f t="shared" si="10"/>
        <v>34</v>
      </c>
      <c r="P52" s="16">
        <f t="shared" si="10"/>
        <v>58</v>
      </c>
      <c r="Q52" s="28">
        <f>COUNTIF(Q41:Q51,"E")</f>
        <v>5</v>
      </c>
      <c r="R52" s="74">
        <f>COUNTIF(R41:R51,"C")</f>
        <v>0</v>
      </c>
      <c r="S52" s="74">
        <f>COUNTIF(S41:S51,"VP")</f>
        <v>2</v>
      </c>
      <c r="T52" s="75">
        <f>COUNTA(T41:T51)</f>
        <v>7</v>
      </c>
      <c r="U52" s="191" t="str">
        <f>IF(Q52&gt;=SUM(R52:S52),"Corect","E trebuie să fie cel puțin egal cu C+VP")</f>
        <v>Corect</v>
      </c>
      <c r="V52" s="190"/>
      <c r="W52" s="190"/>
    </row>
    <row r="53" spans="1:25" s="51" customFormat="1" ht="10.5" customHeight="1">
      <c r="A53" s="52"/>
      <c r="B53" s="52"/>
      <c r="C53" s="52"/>
      <c r="D53" s="52"/>
      <c r="E53" s="52"/>
      <c r="F53" s="52"/>
      <c r="G53" s="52"/>
      <c r="H53" s="52"/>
      <c r="I53" s="52"/>
      <c r="J53" s="52"/>
      <c r="K53" s="52"/>
      <c r="L53" s="52"/>
      <c r="M53" s="52"/>
      <c r="N53" s="52"/>
      <c r="O53" s="52"/>
      <c r="P53" s="52"/>
      <c r="Q53" s="52"/>
      <c r="R53" s="52"/>
      <c r="S53" s="52"/>
      <c r="T53" s="53"/>
      <c r="U53" s="49"/>
    </row>
    <row r="54" spans="1:25" ht="16.5" customHeight="1">
      <c r="A54" s="177" t="s">
        <v>46</v>
      </c>
      <c r="B54" s="177"/>
      <c r="C54" s="177"/>
      <c r="D54" s="177"/>
      <c r="E54" s="177"/>
      <c r="F54" s="177"/>
      <c r="G54" s="177"/>
      <c r="H54" s="177"/>
      <c r="I54" s="177"/>
      <c r="J54" s="177"/>
      <c r="K54" s="177"/>
      <c r="L54" s="177"/>
      <c r="M54" s="177"/>
      <c r="N54" s="177"/>
      <c r="O54" s="177"/>
      <c r="P54" s="177"/>
      <c r="Q54" s="177"/>
      <c r="R54" s="177"/>
      <c r="S54" s="177"/>
      <c r="T54" s="177"/>
    </row>
    <row r="55" spans="1:25" ht="26.25" customHeight="1">
      <c r="A55" s="143" t="s">
        <v>30</v>
      </c>
      <c r="B55" s="178" t="s">
        <v>29</v>
      </c>
      <c r="C55" s="179"/>
      <c r="D55" s="179"/>
      <c r="E55" s="179"/>
      <c r="F55" s="179"/>
      <c r="G55" s="179"/>
      <c r="H55" s="179"/>
      <c r="I55" s="180"/>
      <c r="J55" s="174" t="s">
        <v>43</v>
      </c>
      <c r="K55" s="148" t="s">
        <v>27</v>
      </c>
      <c r="L55" s="149"/>
      <c r="M55" s="150"/>
      <c r="N55" s="148" t="s">
        <v>44</v>
      </c>
      <c r="O55" s="175"/>
      <c r="P55" s="176"/>
      <c r="Q55" s="148" t="s">
        <v>26</v>
      </c>
      <c r="R55" s="149"/>
      <c r="S55" s="150"/>
      <c r="T55" s="154" t="s">
        <v>25</v>
      </c>
    </row>
    <row r="56" spans="1:25">
      <c r="A56" s="144"/>
      <c r="B56" s="181"/>
      <c r="C56" s="182"/>
      <c r="D56" s="182"/>
      <c r="E56" s="182"/>
      <c r="F56" s="182"/>
      <c r="G56" s="182"/>
      <c r="H56" s="182"/>
      <c r="I56" s="183"/>
      <c r="J56" s="155"/>
      <c r="K56" s="4" t="s">
        <v>31</v>
      </c>
      <c r="L56" s="4" t="s">
        <v>32</v>
      </c>
      <c r="M56" s="4" t="s">
        <v>33</v>
      </c>
      <c r="N56" s="55" t="s">
        <v>37</v>
      </c>
      <c r="O56" s="55" t="s">
        <v>8</v>
      </c>
      <c r="P56" s="55" t="s">
        <v>34</v>
      </c>
      <c r="Q56" s="55" t="s">
        <v>35</v>
      </c>
      <c r="R56" s="55" t="s">
        <v>31</v>
      </c>
      <c r="S56" s="55" t="s">
        <v>36</v>
      </c>
      <c r="T56" s="155"/>
    </row>
    <row r="57" spans="1:25" s="98" customFormat="1" ht="12.75" customHeight="1">
      <c r="A57" s="129" t="s">
        <v>134</v>
      </c>
      <c r="B57" s="130"/>
      <c r="C57" s="130"/>
      <c r="D57" s="130"/>
      <c r="E57" s="130"/>
      <c r="F57" s="130"/>
      <c r="G57" s="130"/>
      <c r="H57" s="130"/>
      <c r="I57" s="130"/>
      <c r="J57" s="130"/>
      <c r="K57" s="130"/>
      <c r="L57" s="130"/>
      <c r="M57" s="130"/>
      <c r="N57" s="130"/>
      <c r="O57" s="130"/>
      <c r="P57" s="130"/>
      <c r="Q57" s="130"/>
      <c r="R57" s="130"/>
      <c r="S57" s="130"/>
      <c r="T57" s="131"/>
    </row>
    <row r="58" spans="1:25">
      <c r="A58" s="36" t="s">
        <v>140</v>
      </c>
      <c r="B58" s="156" t="s">
        <v>141</v>
      </c>
      <c r="C58" s="157"/>
      <c r="D58" s="157"/>
      <c r="E58" s="157"/>
      <c r="F58" s="157"/>
      <c r="G58" s="157"/>
      <c r="H58" s="157"/>
      <c r="I58" s="158"/>
      <c r="J58" s="9">
        <v>6</v>
      </c>
      <c r="K58" s="9">
        <v>2</v>
      </c>
      <c r="L58" s="9">
        <v>2</v>
      </c>
      <c r="M58" s="9">
        <v>2</v>
      </c>
      <c r="N58" s="14">
        <f>K58+L58+M58</f>
        <v>6</v>
      </c>
      <c r="O58" s="15">
        <f>P58-N58</f>
        <v>5</v>
      </c>
      <c r="P58" s="15">
        <f>ROUND(PRODUCT(J58,25)/14,0)</f>
        <v>11</v>
      </c>
      <c r="Q58" s="18" t="s">
        <v>35</v>
      </c>
      <c r="R58" s="9"/>
      <c r="S58" s="19"/>
      <c r="T58" s="9" t="s">
        <v>41</v>
      </c>
    </row>
    <row r="59" spans="1:25" s="98" customFormat="1">
      <c r="A59" s="36" t="s">
        <v>142</v>
      </c>
      <c r="B59" s="156" t="s">
        <v>143</v>
      </c>
      <c r="C59" s="157"/>
      <c r="D59" s="157"/>
      <c r="E59" s="157"/>
      <c r="F59" s="157"/>
      <c r="G59" s="157"/>
      <c r="H59" s="157"/>
      <c r="I59" s="158"/>
      <c r="J59" s="9">
        <v>6</v>
      </c>
      <c r="K59" s="9">
        <v>2</v>
      </c>
      <c r="L59" s="9">
        <v>0</v>
      </c>
      <c r="M59" s="9">
        <v>2</v>
      </c>
      <c r="N59" s="94">
        <f t="shared" ref="N59" si="11">K59+L59+M59</f>
        <v>4</v>
      </c>
      <c r="O59" s="15">
        <f t="shared" ref="O59" si="12">P59-N59</f>
        <v>7</v>
      </c>
      <c r="P59" s="15">
        <f t="shared" ref="P59" si="13">ROUND(PRODUCT(J59,25)/14,0)</f>
        <v>11</v>
      </c>
      <c r="Q59" s="18" t="s">
        <v>35</v>
      </c>
      <c r="R59" s="9"/>
      <c r="S59" s="19"/>
      <c r="T59" s="9" t="s">
        <v>41</v>
      </c>
    </row>
    <row r="60" spans="1:25" ht="13" customHeight="1">
      <c r="A60" s="36" t="s">
        <v>155</v>
      </c>
      <c r="B60" s="156" t="s">
        <v>144</v>
      </c>
      <c r="C60" s="157"/>
      <c r="D60" s="157"/>
      <c r="E60" s="157"/>
      <c r="F60" s="157"/>
      <c r="G60" s="157"/>
      <c r="H60" s="157"/>
      <c r="I60" s="158"/>
      <c r="J60" s="9">
        <v>4</v>
      </c>
      <c r="K60" s="9">
        <v>2</v>
      </c>
      <c r="L60" s="9">
        <v>1</v>
      </c>
      <c r="M60" s="9">
        <v>0</v>
      </c>
      <c r="N60" s="14">
        <f>K60+L60+M60</f>
        <v>3</v>
      </c>
      <c r="O60" s="15">
        <f>P60-N60</f>
        <v>4</v>
      </c>
      <c r="P60" s="15">
        <f>ROUND(PRODUCT(J60,25)/14,0)</f>
        <v>7</v>
      </c>
      <c r="Q60" s="18" t="s">
        <v>35</v>
      </c>
      <c r="R60" s="9"/>
      <c r="S60" s="19"/>
      <c r="T60" s="9" t="s">
        <v>40</v>
      </c>
    </row>
    <row r="61" spans="1:25" s="98" customFormat="1">
      <c r="A61" s="36" t="s">
        <v>156</v>
      </c>
      <c r="B61" s="156" t="s">
        <v>157</v>
      </c>
      <c r="C61" s="157"/>
      <c r="D61" s="157"/>
      <c r="E61" s="157"/>
      <c r="F61" s="157"/>
      <c r="G61" s="157"/>
      <c r="H61" s="157"/>
      <c r="I61" s="158"/>
      <c r="J61" s="9">
        <v>3</v>
      </c>
      <c r="K61" s="9">
        <v>1</v>
      </c>
      <c r="L61" s="9">
        <v>0</v>
      </c>
      <c r="M61" s="9">
        <v>0</v>
      </c>
      <c r="N61" s="94">
        <f t="shared" ref="N61:N62" si="14">K61+L61+M61</f>
        <v>1</v>
      </c>
      <c r="O61" s="15">
        <f t="shared" ref="O61:O62" si="15">P61-N61</f>
        <v>4</v>
      </c>
      <c r="P61" s="15">
        <f t="shared" ref="P61:P62" si="16">ROUND(PRODUCT(J61,25)/14,0)</f>
        <v>5</v>
      </c>
      <c r="Q61" s="18"/>
      <c r="R61" s="9" t="s">
        <v>31</v>
      </c>
      <c r="S61" s="19"/>
      <c r="T61" s="9" t="s">
        <v>42</v>
      </c>
    </row>
    <row r="62" spans="1:25">
      <c r="A62" s="45" t="s">
        <v>99</v>
      </c>
      <c r="B62" s="226" t="s">
        <v>79</v>
      </c>
      <c r="C62" s="227"/>
      <c r="D62" s="227"/>
      <c r="E62" s="227"/>
      <c r="F62" s="227"/>
      <c r="G62" s="227"/>
      <c r="H62" s="227"/>
      <c r="I62" s="228"/>
      <c r="J62" s="45">
        <v>2</v>
      </c>
      <c r="K62" s="45">
        <v>0</v>
      </c>
      <c r="L62" s="45">
        <v>2</v>
      </c>
      <c r="M62" s="45">
        <v>0</v>
      </c>
      <c r="N62" s="45">
        <f t="shared" si="14"/>
        <v>2</v>
      </c>
      <c r="O62" s="46">
        <f t="shared" si="15"/>
        <v>2</v>
      </c>
      <c r="P62" s="46">
        <f t="shared" si="16"/>
        <v>4</v>
      </c>
      <c r="Q62" s="47"/>
      <c r="R62" s="45"/>
      <c r="S62" s="48" t="s">
        <v>36</v>
      </c>
      <c r="T62" s="45" t="s">
        <v>42</v>
      </c>
    </row>
    <row r="63" spans="1:25" s="98" customFormat="1">
      <c r="A63" s="280" t="s">
        <v>135</v>
      </c>
      <c r="B63" s="281"/>
      <c r="C63" s="281"/>
      <c r="D63" s="281"/>
      <c r="E63" s="281"/>
      <c r="F63" s="281"/>
      <c r="G63" s="281"/>
      <c r="H63" s="281"/>
      <c r="I63" s="281"/>
      <c r="J63" s="281"/>
      <c r="K63" s="281"/>
      <c r="L63" s="281"/>
      <c r="M63" s="281"/>
      <c r="N63" s="281"/>
      <c r="O63" s="281"/>
      <c r="P63" s="281"/>
      <c r="Q63" s="281"/>
      <c r="R63" s="281"/>
      <c r="S63" s="281"/>
      <c r="T63" s="253"/>
    </row>
    <row r="64" spans="1:25">
      <c r="A64" s="36" t="s">
        <v>145</v>
      </c>
      <c r="B64" s="156" t="s">
        <v>146</v>
      </c>
      <c r="C64" s="157"/>
      <c r="D64" s="157"/>
      <c r="E64" s="157"/>
      <c r="F64" s="157"/>
      <c r="G64" s="157"/>
      <c r="H64" s="157"/>
      <c r="I64" s="158"/>
      <c r="J64" s="9">
        <v>6</v>
      </c>
      <c r="K64" s="9">
        <v>2</v>
      </c>
      <c r="L64" s="9">
        <v>2</v>
      </c>
      <c r="M64" s="9">
        <v>2</v>
      </c>
      <c r="N64" s="14">
        <f t="shared" ref="N64:N65" si="17">K64+L64+M64</f>
        <v>6</v>
      </c>
      <c r="O64" s="15">
        <f t="shared" ref="O64:O65" si="18">P64-N64</f>
        <v>5</v>
      </c>
      <c r="P64" s="15">
        <f t="shared" ref="P64:P65" si="19">ROUND(PRODUCT(J64,25)/14,0)</f>
        <v>11</v>
      </c>
      <c r="Q64" s="18" t="s">
        <v>35</v>
      </c>
      <c r="R64" s="9"/>
      <c r="S64" s="19"/>
      <c r="T64" s="9" t="s">
        <v>41</v>
      </c>
    </row>
    <row r="65" spans="1:25">
      <c r="A65" s="36" t="s">
        <v>147</v>
      </c>
      <c r="B65" s="156" t="s">
        <v>148</v>
      </c>
      <c r="C65" s="157"/>
      <c r="D65" s="157"/>
      <c r="E65" s="157"/>
      <c r="F65" s="157"/>
      <c r="G65" s="157"/>
      <c r="H65" s="157"/>
      <c r="I65" s="158"/>
      <c r="J65" s="9">
        <v>5</v>
      </c>
      <c r="K65" s="9">
        <v>2</v>
      </c>
      <c r="L65" s="9">
        <v>0</v>
      </c>
      <c r="M65" s="9">
        <v>0</v>
      </c>
      <c r="N65" s="14">
        <f t="shared" si="17"/>
        <v>2</v>
      </c>
      <c r="O65" s="15">
        <f t="shared" si="18"/>
        <v>7</v>
      </c>
      <c r="P65" s="15">
        <f t="shared" si="19"/>
        <v>9</v>
      </c>
      <c r="Q65" s="18" t="s">
        <v>35</v>
      </c>
      <c r="R65" s="9"/>
      <c r="S65" s="19"/>
      <c r="T65" s="9" t="s">
        <v>41</v>
      </c>
    </row>
    <row r="66" spans="1:25" ht="12.75" hidden="1" customHeight="1">
      <c r="A66" s="36"/>
      <c r="B66" s="156"/>
      <c r="C66" s="157"/>
      <c r="D66" s="157"/>
      <c r="E66" s="157"/>
      <c r="F66" s="157"/>
      <c r="G66" s="157"/>
      <c r="H66" s="157"/>
      <c r="I66" s="158"/>
      <c r="J66" s="9">
        <v>0</v>
      </c>
      <c r="K66" s="9">
        <v>0</v>
      </c>
      <c r="L66" s="9">
        <v>0</v>
      </c>
      <c r="M66" s="9">
        <v>0</v>
      </c>
      <c r="N66" s="94">
        <f t="shared" ref="N66:N67" si="20">K66+L66+M66</f>
        <v>0</v>
      </c>
      <c r="O66" s="15">
        <f t="shared" ref="O66:O67" si="21">P66-N66</f>
        <v>0</v>
      </c>
      <c r="P66" s="15">
        <f t="shared" ref="P66:P67" si="22">ROUND(PRODUCT(J66,25)/14,0)</f>
        <v>0</v>
      </c>
      <c r="Q66" s="18"/>
      <c r="R66" s="9"/>
      <c r="S66" s="19"/>
      <c r="T66" s="9"/>
      <c r="U66" s="54"/>
      <c r="V66" s="54"/>
      <c r="W66" s="54"/>
      <c r="X66" s="54"/>
      <c r="Y66" s="54"/>
    </row>
    <row r="67" spans="1:25" hidden="1">
      <c r="A67" s="36"/>
      <c r="B67" s="156"/>
      <c r="C67" s="157"/>
      <c r="D67" s="157"/>
      <c r="E67" s="157"/>
      <c r="F67" s="157"/>
      <c r="G67" s="157"/>
      <c r="H67" s="157"/>
      <c r="I67" s="158"/>
      <c r="J67" s="9">
        <v>0</v>
      </c>
      <c r="K67" s="9">
        <v>0</v>
      </c>
      <c r="L67" s="9">
        <v>0</v>
      </c>
      <c r="M67" s="9">
        <v>0</v>
      </c>
      <c r="N67" s="94">
        <f t="shared" si="20"/>
        <v>0</v>
      </c>
      <c r="O67" s="15">
        <f t="shared" si="21"/>
        <v>0</v>
      </c>
      <c r="P67" s="15">
        <f t="shared" si="22"/>
        <v>0</v>
      </c>
      <c r="Q67" s="18"/>
      <c r="R67" s="9"/>
      <c r="S67" s="19"/>
      <c r="T67" s="9"/>
      <c r="U67" s="54"/>
      <c r="V67" s="54"/>
      <c r="W67" s="54"/>
      <c r="X67" s="54"/>
      <c r="Y67" s="54"/>
    </row>
    <row r="68" spans="1:25">
      <c r="A68" s="16" t="s">
        <v>28</v>
      </c>
      <c r="B68" s="159"/>
      <c r="C68" s="160"/>
      <c r="D68" s="160"/>
      <c r="E68" s="160"/>
      <c r="F68" s="160"/>
      <c r="G68" s="160"/>
      <c r="H68" s="160"/>
      <c r="I68" s="161"/>
      <c r="J68" s="16">
        <f t="shared" ref="J68:P68" si="23">SUM(J58:J67)</f>
        <v>32</v>
      </c>
      <c r="K68" s="16">
        <f t="shared" si="23"/>
        <v>11</v>
      </c>
      <c r="L68" s="16">
        <f t="shared" si="23"/>
        <v>7</v>
      </c>
      <c r="M68" s="16">
        <f t="shared" si="23"/>
        <v>6</v>
      </c>
      <c r="N68" s="16">
        <f t="shared" si="23"/>
        <v>24</v>
      </c>
      <c r="O68" s="16">
        <f t="shared" si="23"/>
        <v>34</v>
      </c>
      <c r="P68" s="16">
        <f t="shared" si="23"/>
        <v>58</v>
      </c>
      <c r="Q68" s="28">
        <f>COUNTIF(Q58:Q67,"E")</f>
        <v>5</v>
      </c>
      <c r="R68" s="28">
        <f>COUNTIF(R58:R67,"C")</f>
        <v>1</v>
      </c>
      <c r="S68" s="28">
        <f>COUNTIF(S58:S67,"VP")</f>
        <v>1</v>
      </c>
      <c r="T68" s="37">
        <f>COUNTA(T58:T67)</f>
        <v>7</v>
      </c>
      <c r="U68" s="189" t="str">
        <f>IF(Q68&gt;=SUM(R68:S68),"Corect","E trebuie să fie cel puțin egal cu C+VP")</f>
        <v>Corect</v>
      </c>
      <c r="V68" s="190"/>
      <c r="W68" s="190"/>
    </row>
    <row r="69" spans="1:25" ht="83" customHeight="1">
      <c r="A69" s="52"/>
    </row>
    <row r="70" spans="1:25" ht="18" customHeight="1">
      <c r="A70" s="177" t="s">
        <v>47</v>
      </c>
      <c r="B70" s="177"/>
      <c r="C70" s="177"/>
      <c r="D70" s="177"/>
      <c r="E70" s="177"/>
      <c r="F70" s="177"/>
      <c r="G70" s="177"/>
      <c r="H70" s="177"/>
      <c r="I70" s="177"/>
      <c r="J70" s="177"/>
      <c r="K70" s="177"/>
      <c r="L70" s="177"/>
      <c r="M70" s="177"/>
      <c r="N70" s="177"/>
      <c r="O70" s="177"/>
      <c r="P70" s="177"/>
      <c r="Q70" s="177"/>
      <c r="R70" s="177"/>
      <c r="S70" s="177"/>
      <c r="T70" s="177"/>
    </row>
    <row r="71" spans="1:25" ht="25.5" customHeight="1">
      <c r="A71" s="143" t="s">
        <v>30</v>
      </c>
      <c r="B71" s="178" t="s">
        <v>29</v>
      </c>
      <c r="C71" s="179"/>
      <c r="D71" s="179"/>
      <c r="E71" s="179"/>
      <c r="F71" s="179"/>
      <c r="G71" s="179"/>
      <c r="H71" s="179"/>
      <c r="I71" s="180"/>
      <c r="J71" s="174" t="s">
        <v>43</v>
      </c>
      <c r="K71" s="148" t="s">
        <v>27</v>
      </c>
      <c r="L71" s="149"/>
      <c r="M71" s="150"/>
      <c r="N71" s="148" t="s">
        <v>44</v>
      </c>
      <c r="O71" s="175"/>
      <c r="P71" s="176"/>
      <c r="Q71" s="148" t="s">
        <v>26</v>
      </c>
      <c r="R71" s="149"/>
      <c r="S71" s="150"/>
      <c r="T71" s="154" t="s">
        <v>25</v>
      </c>
    </row>
    <row r="72" spans="1:25" ht="16.5" customHeight="1">
      <c r="A72" s="144"/>
      <c r="B72" s="181"/>
      <c r="C72" s="182"/>
      <c r="D72" s="182"/>
      <c r="E72" s="182"/>
      <c r="F72" s="182"/>
      <c r="G72" s="182"/>
      <c r="H72" s="182"/>
      <c r="I72" s="183"/>
      <c r="J72" s="155"/>
      <c r="K72" s="4" t="s">
        <v>31</v>
      </c>
      <c r="L72" s="4" t="s">
        <v>32</v>
      </c>
      <c r="M72" s="4" t="s">
        <v>33</v>
      </c>
      <c r="N72" s="55" t="s">
        <v>37</v>
      </c>
      <c r="O72" s="55" t="s">
        <v>8</v>
      </c>
      <c r="P72" s="55" t="s">
        <v>34</v>
      </c>
      <c r="Q72" s="55" t="s">
        <v>35</v>
      </c>
      <c r="R72" s="55" t="s">
        <v>31</v>
      </c>
      <c r="S72" s="55" t="s">
        <v>36</v>
      </c>
      <c r="T72" s="155"/>
    </row>
    <row r="73" spans="1:25" s="98" customFormat="1">
      <c r="A73" s="129" t="s">
        <v>134</v>
      </c>
      <c r="B73" s="130"/>
      <c r="C73" s="130"/>
      <c r="D73" s="130"/>
      <c r="E73" s="130"/>
      <c r="F73" s="130"/>
      <c r="G73" s="130"/>
      <c r="H73" s="130"/>
      <c r="I73" s="130"/>
      <c r="J73" s="130"/>
      <c r="K73" s="130"/>
      <c r="L73" s="130"/>
      <c r="M73" s="130"/>
      <c r="N73" s="130"/>
      <c r="O73" s="130"/>
      <c r="P73" s="130"/>
      <c r="Q73" s="130"/>
      <c r="R73" s="130"/>
      <c r="S73" s="130"/>
      <c r="T73" s="131"/>
    </row>
    <row r="74" spans="1:25">
      <c r="A74" s="36" t="s">
        <v>149</v>
      </c>
      <c r="B74" s="156" t="s">
        <v>150</v>
      </c>
      <c r="C74" s="157"/>
      <c r="D74" s="157"/>
      <c r="E74" s="157"/>
      <c r="F74" s="157"/>
      <c r="G74" s="157"/>
      <c r="H74" s="157"/>
      <c r="I74" s="158"/>
      <c r="J74" s="9">
        <v>5</v>
      </c>
      <c r="K74" s="9">
        <v>2</v>
      </c>
      <c r="L74" s="9">
        <v>2</v>
      </c>
      <c r="M74" s="9">
        <v>0</v>
      </c>
      <c r="N74" s="14">
        <f>K74+L74+M74</f>
        <v>4</v>
      </c>
      <c r="O74" s="15">
        <f>P74-N74</f>
        <v>5</v>
      </c>
      <c r="P74" s="15">
        <f>ROUND(PRODUCT(J74,25)/14,0)</f>
        <v>9</v>
      </c>
      <c r="Q74" s="18" t="s">
        <v>35</v>
      </c>
      <c r="R74" s="9"/>
      <c r="S74" s="19"/>
      <c r="T74" s="9" t="s">
        <v>41</v>
      </c>
    </row>
    <row r="75" spans="1:25">
      <c r="A75" s="36" t="s">
        <v>151</v>
      </c>
      <c r="B75" s="156" t="s">
        <v>152</v>
      </c>
      <c r="C75" s="157"/>
      <c r="D75" s="157"/>
      <c r="E75" s="157"/>
      <c r="F75" s="157"/>
      <c r="G75" s="157"/>
      <c r="H75" s="157"/>
      <c r="I75" s="158"/>
      <c r="J75" s="9">
        <v>7</v>
      </c>
      <c r="K75" s="9">
        <v>1</v>
      </c>
      <c r="L75" s="9">
        <v>1</v>
      </c>
      <c r="M75" s="9">
        <v>2</v>
      </c>
      <c r="N75" s="14">
        <f t="shared" ref="N75:N84" si="24">K75+L75+M75</f>
        <v>4</v>
      </c>
      <c r="O75" s="15">
        <f t="shared" ref="O75:O84" si="25">P75-N75</f>
        <v>9</v>
      </c>
      <c r="P75" s="15">
        <f t="shared" ref="P75:P84" si="26">ROUND(PRODUCT(J75,25)/14,0)</f>
        <v>13</v>
      </c>
      <c r="Q75" s="18" t="s">
        <v>35</v>
      </c>
      <c r="R75" s="9"/>
      <c r="S75" s="19"/>
      <c r="T75" s="9" t="s">
        <v>41</v>
      </c>
    </row>
    <row r="76" spans="1:25">
      <c r="A76" s="36" t="s">
        <v>158</v>
      </c>
      <c r="B76" s="145" t="s">
        <v>159</v>
      </c>
      <c r="C76" s="146"/>
      <c r="D76" s="146"/>
      <c r="E76" s="146"/>
      <c r="F76" s="146"/>
      <c r="G76" s="146"/>
      <c r="H76" s="146"/>
      <c r="I76" s="147"/>
      <c r="J76" s="9">
        <v>4</v>
      </c>
      <c r="K76" s="9">
        <v>2</v>
      </c>
      <c r="L76" s="9">
        <v>2</v>
      </c>
      <c r="M76" s="9">
        <v>0</v>
      </c>
      <c r="N76" s="14">
        <f t="shared" si="24"/>
        <v>4</v>
      </c>
      <c r="O76" s="15">
        <f t="shared" si="25"/>
        <v>3</v>
      </c>
      <c r="P76" s="15">
        <f t="shared" si="26"/>
        <v>7</v>
      </c>
      <c r="Q76" s="18" t="s">
        <v>35</v>
      </c>
      <c r="R76" s="9"/>
      <c r="S76" s="19"/>
      <c r="T76" s="9" t="s">
        <v>40</v>
      </c>
    </row>
    <row r="77" spans="1:25" s="121" customFormat="1">
      <c r="A77" s="36" t="s">
        <v>278</v>
      </c>
      <c r="B77" s="156" t="s">
        <v>262</v>
      </c>
      <c r="C77" s="157"/>
      <c r="D77" s="157"/>
      <c r="E77" s="157"/>
      <c r="F77" s="157"/>
      <c r="G77" s="157"/>
      <c r="H77" s="157"/>
      <c r="I77" s="158"/>
      <c r="J77" s="9">
        <v>3</v>
      </c>
      <c r="K77" s="9">
        <v>0</v>
      </c>
      <c r="L77" s="9">
        <v>0</v>
      </c>
      <c r="M77" s="9">
        <v>2</v>
      </c>
      <c r="N77" s="94">
        <f>K77+L77+M77</f>
        <v>2</v>
      </c>
      <c r="O77" s="15">
        <f>P77-N77</f>
        <v>3</v>
      </c>
      <c r="P77" s="15">
        <f>ROUND(PRODUCT(J77,25)/14,0)</f>
        <v>5</v>
      </c>
      <c r="Q77" s="18"/>
      <c r="R77" s="9" t="s">
        <v>31</v>
      </c>
      <c r="S77" s="19"/>
      <c r="T77" s="9" t="s">
        <v>41</v>
      </c>
    </row>
    <row r="78" spans="1:25" s="98" customFormat="1">
      <c r="A78" s="36" t="s">
        <v>160</v>
      </c>
      <c r="B78" s="156" t="s">
        <v>161</v>
      </c>
      <c r="C78" s="157"/>
      <c r="D78" s="157"/>
      <c r="E78" s="157"/>
      <c r="F78" s="157"/>
      <c r="G78" s="157"/>
      <c r="H78" s="157"/>
      <c r="I78" s="158"/>
      <c r="J78" s="9">
        <v>3</v>
      </c>
      <c r="K78" s="9">
        <v>0</v>
      </c>
      <c r="L78" s="9">
        <v>0</v>
      </c>
      <c r="M78" s="9">
        <v>2</v>
      </c>
      <c r="N78" s="94">
        <f t="shared" ref="N78" si="27">K78+L78+M78</f>
        <v>2</v>
      </c>
      <c r="O78" s="15">
        <f t="shared" ref="O78" si="28">P78-N78</f>
        <v>3</v>
      </c>
      <c r="P78" s="15">
        <f t="shared" ref="P78" si="29">ROUND(PRODUCT(J78,25)/14,0)</f>
        <v>5</v>
      </c>
      <c r="Q78" s="18"/>
      <c r="R78" s="9" t="s">
        <v>31</v>
      </c>
      <c r="S78" s="19"/>
      <c r="T78" s="9" t="s">
        <v>41</v>
      </c>
    </row>
    <row r="79" spans="1:25" hidden="1">
      <c r="A79" s="24"/>
      <c r="B79" s="156"/>
      <c r="C79" s="157"/>
      <c r="D79" s="157"/>
      <c r="E79" s="157"/>
      <c r="F79" s="157"/>
      <c r="G79" s="157"/>
      <c r="H79" s="157"/>
      <c r="I79" s="158"/>
      <c r="J79" s="9">
        <v>0</v>
      </c>
      <c r="K79" s="9">
        <v>0</v>
      </c>
      <c r="L79" s="9">
        <v>0</v>
      </c>
      <c r="M79" s="9">
        <v>0</v>
      </c>
      <c r="N79" s="14">
        <f t="shared" si="24"/>
        <v>0</v>
      </c>
      <c r="O79" s="15">
        <f t="shared" si="25"/>
        <v>0</v>
      </c>
      <c r="P79" s="15">
        <f t="shared" si="26"/>
        <v>0</v>
      </c>
      <c r="Q79" s="18"/>
      <c r="R79" s="9"/>
      <c r="S79" s="19"/>
      <c r="T79" s="9"/>
    </row>
    <row r="80" spans="1:25" hidden="1">
      <c r="A80" s="36" t="s">
        <v>125</v>
      </c>
      <c r="B80" s="145" t="s">
        <v>101</v>
      </c>
      <c r="C80" s="146"/>
      <c r="D80" s="146"/>
      <c r="E80" s="146"/>
      <c r="F80" s="146"/>
      <c r="G80" s="146"/>
      <c r="H80" s="146"/>
      <c r="I80" s="147"/>
      <c r="J80" s="9">
        <v>0</v>
      </c>
      <c r="K80" s="9">
        <v>0</v>
      </c>
      <c r="L80" s="9">
        <v>0</v>
      </c>
      <c r="M80" s="9">
        <v>0</v>
      </c>
      <c r="N80" s="94">
        <f t="shared" si="24"/>
        <v>0</v>
      </c>
      <c r="O80" s="15">
        <f t="shared" si="25"/>
        <v>0</v>
      </c>
      <c r="P80" s="15">
        <f t="shared" si="26"/>
        <v>0</v>
      </c>
      <c r="Q80" s="18"/>
      <c r="R80" s="9"/>
      <c r="S80" s="19"/>
      <c r="T80" s="9"/>
    </row>
    <row r="81" spans="1:23">
      <c r="A81" s="280" t="s">
        <v>135</v>
      </c>
      <c r="B81" s="281"/>
      <c r="C81" s="281"/>
      <c r="D81" s="281"/>
      <c r="E81" s="281"/>
      <c r="F81" s="281"/>
      <c r="G81" s="281"/>
      <c r="H81" s="281"/>
      <c r="I81" s="281"/>
      <c r="J81" s="281"/>
      <c r="K81" s="281"/>
      <c r="L81" s="281"/>
      <c r="M81" s="281"/>
      <c r="N81" s="281"/>
      <c r="O81" s="281"/>
      <c r="P81" s="281"/>
      <c r="Q81" s="281"/>
      <c r="R81" s="281"/>
      <c r="S81" s="281"/>
      <c r="T81" s="253"/>
    </row>
    <row r="82" spans="1:23">
      <c r="A82" s="36" t="s">
        <v>162</v>
      </c>
      <c r="B82" s="156" t="s">
        <v>163</v>
      </c>
      <c r="C82" s="157"/>
      <c r="D82" s="157"/>
      <c r="E82" s="157"/>
      <c r="F82" s="157"/>
      <c r="G82" s="157"/>
      <c r="H82" s="157"/>
      <c r="I82" s="158"/>
      <c r="J82" s="9">
        <v>4</v>
      </c>
      <c r="K82" s="9">
        <v>2</v>
      </c>
      <c r="L82" s="9">
        <v>2</v>
      </c>
      <c r="M82" s="9">
        <v>0</v>
      </c>
      <c r="N82" s="14">
        <f t="shared" si="24"/>
        <v>4</v>
      </c>
      <c r="O82" s="15">
        <f t="shared" si="25"/>
        <v>3</v>
      </c>
      <c r="P82" s="15">
        <f t="shared" si="26"/>
        <v>7</v>
      </c>
      <c r="Q82" s="18" t="s">
        <v>35</v>
      </c>
      <c r="R82" s="9"/>
      <c r="S82" s="19"/>
      <c r="T82" s="9" t="s">
        <v>41</v>
      </c>
    </row>
    <row r="83" spans="1:23" s="121" customFormat="1">
      <c r="A83" s="36" t="s">
        <v>279</v>
      </c>
      <c r="B83" s="156" t="s">
        <v>263</v>
      </c>
      <c r="C83" s="157"/>
      <c r="D83" s="157"/>
      <c r="E83" s="157"/>
      <c r="F83" s="157"/>
      <c r="G83" s="157"/>
      <c r="H83" s="157"/>
      <c r="I83" s="158"/>
      <c r="J83" s="9">
        <v>2</v>
      </c>
      <c r="K83" s="9">
        <v>0</v>
      </c>
      <c r="L83" s="9">
        <v>0</v>
      </c>
      <c r="M83" s="9">
        <v>2</v>
      </c>
      <c r="N83" s="94">
        <f>K83+L83+M83</f>
        <v>2</v>
      </c>
      <c r="O83" s="15">
        <f>P83-N83</f>
        <v>2</v>
      </c>
      <c r="P83" s="15">
        <f>ROUND(PRODUCT(J83,25)/14,0)</f>
        <v>4</v>
      </c>
      <c r="Q83" s="18"/>
      <c r="R83" s="9" t="s">
        <v>31</v>
      </c>
      <c r="S83" s="19"/>
      <c r="T83" s="9" t="s">
        <v>41</v>
      </c>
    </row>
    <row r="84" spans="1:23">
      <c r="A84" s="36" t="s">
        <v>164</v>
      </c>
      <c r="B84" s="156" t="s">
        <v>165</v>
      </c>
      <c r="C84" s="157"/>
      <c r="D84" s="157"/>
      <c r="E84" s="157"/>
      <c r="F84" s="157"/>
      <c r="G84" s="157"/>
      <c r="H84" s="157"/>
      <c r="I84" s="158"/>
      <c r="J84" s="9">
        <v>5</v>
      </c>
      <c r="K84" s="9">
        <v>1</v>
      </c>
      <c r="L84" s="9">
        <v>1</v>
      </c>
      <c r="M84" s="9">
        <v>0</v>
      </c>
      <c r="N84" s="14">
        <f t="shared" si="24"/>
        <v>2</v>
      </c>
      <c r="O84" s="15">
        <f t="shared" si="25"/>
        <v>7</v>
      </c>
      <c r="P84" s="15">
        <f t="shared" si="26"/>
        <v>9</v>
      </c>
      <c r="Q84" s="18" t="s">
        <v>35</v>
      </c>
      <c r="R84" s="9"/>
      <c r="S84" s="19"/>
      <c r="T84" s="9" t="s">
        <v>41</v>
      </c>
    </row>
    <row r="85" spans="1:23" ht="13.5" hidden="1" customHeight="1">
      <c r="A85" s="24"/>
      <c r="B85" s="156"/>
      <c r="C85" s="157"/>
      <c r="D85" s="157"/>
      <c r="E85" s="157"/>
      <c r="F85" s="157"/>
      <c r="G85" s="157"/>
      <c r="H85" s="157"/>
      <c r="I85" s="158"/>
      <c r="J85" s="9">
        <v>0</v>
      </c>
      <c r="K85" s="9">
        <v>0</v>
      </c>
      <c r="L85" s="9">
        <v>0</v>
      </c>
      <c r="M85" s="9">
        <v>0</v>
      </c>
      <c r="N85" s="14">
        <f>K85+L85+M85</f>
        <v>0</v>
      </c>
      <c r="O85" s="15">
        <f>P85-N85</f>
        <v>0</v>
      </c>
      <c r="P85" s="15">
        <f>ROUND(PRODUCT(J85,25)/14,0)</f>
        <v>0</v>
      </c>
      <c r="Q85" s="18"/>
      <c r="R85" s="9"/>
      <c r="S85" s="19"/>
      <c r="T85" s="9"/>
    </row>
    <row r="86" spans="1:23" hidden="1">
      <c r="A86" s="24"/>
      <c r="B86" s="156"/>
      <c r="C86" s="157"/>
      <c r="D86" s="157"/>
      <c r="E86" s="157"/>
      <c r="F86" s="157"/>
      <c r="G86" s="157"/>
      <c r="H86" s="157"/>
      <c r="I86" s="158"/>
      <c r="J86" s="9">
        <v>0</v>
      </c>
      <c r="K86" s="9">
        <v>0</v>
      </c>
      <c r="L86" s="9">
        <v>0</v>
      </c>
      <c r="M86" s="9">
        <v>0</v>
      </c>
      <c r="N86" s="14">
        <f>K86+L86+M86</f>
        <v>0</v>
      </c>
      <c r="O86" s="15">
        <f>P86-N86</f>
        <v>0</v>
      </c>
      <c r="P86" s="15">
        <f>ROUND(PRODUCT(J86,25)/14,0)</f>
        <v>0</v>
      </c>
      <c r="Q86" s="18"/>
      <c r="R86" s="9"/>
      <c r="S86" s="19"/>
      <c r="T86" s="9"/>
    </row>
    <row r="87" spans="1:23">
      <c r="A87" s="16" t="s">
        <v>28</v>
      </c>
      <c r="B87" s="159"/>
      <c r="C87" s="160"/>
      <c r="D87" s="160"/>
      <c r="E87" s="160"/>
      <c r="F87" s="160"/>
      <c r="G87" s="160"/>
      <c r="H87" s="160"/>
      <c r="I87" s="161"/>
      <c r="J87" s="16">
        <f t="shared" ref="J87:P87" si="30">SUM(J74:J86)</f>
        <v>33</v>
      </c>
      <c r="K87" s="16">
        <f t="shared" si="30"/>
        <v>8</v>
      </c>
      <c r="L87" s="16">
        <f t="shared" si="30"/>
        <v>8</v>
      </c>
      <c r="M87" s="16">
        <f t="shared" si="30"/>
        <v>8</v>
      </c>
      <c r="N87" s="16">
        <f t="shared" si="30"/>
        <v>24</v>
      </c>
      <c r="O87" s="16">
        <f t="shared" si="30"/>
        <v>35</v>
      </c>
      <c r="P87" s="16">
        <f t="shared" si="30"/>
        <v>59</v>
      </c>
      <c r="Q87" s="16">
        <f>COUNTIF(Q74:Q86,"E")</f>
        <v>5</v>
      </c>
      <c r="R87" s="16">
        <f>COUNTIF(R74:R86,"C")</f>
        <v>3</v>
      </c>
      <c r="S87" s="16">
        <f>COUNTIF(S74:S86,"VP")</f>
        <v>0</v>
      </c>
      <c r="T87" s="37">
        <f>COUNTA(T74:T86)</f>
        <v>8</v>
      </c>
      <c r="U87" s="189" t="str">
        <f>IF(Q87&gt;=SUM(R87:S87),"Corect","E trebuie să fie cel puțin egal cu C+VP")</f>
        <v>Corect</v>
      </c>
      <c r="V87" s="190"/>
      <c r="W87" s="190"/>
    </row>
    <row r="88" spans="1:23" ht="21.75" customHeight="1"/>
    <row r="89" spans="1:23" ht="18.75" customHeight="1">
      <c r="A89" s="177" t="s">
        <v>48</v>
      </c>
      <c r="B89" s="177"/>
      <c r="C89" s="177"/>
      <c r="D89" s="177"/>
      <c r="E89" s="177"/>
      <c r="F89" s="177"/>
      <c r="G89" s="177"/>
      <c r="H89" s="177"/>
      <c r="I89" s="177"/>
      <c r="J89" s="177"/>
      <c r="K89" s="177"/>
      <c r="L89" s="177"/>
      <c r="M89" s="177"/>
      <c r="N89" s="177"/>
      <c r="O89" s="177"/>
      <c r="P89" s="177"/>
      <c r="Q89" s="177"/>
      <c r="R89" s="177"/>
      <c r="S89" s="177"/>
      <c r="T89" s="177"/>
    </row>
    <row r="90" spans="1:23" ht="24.75" customHeight="1">
      <c r="A90" s="143" t="s">
        <v>30</v>
      </c>
      <c r="B90" s="178" t="s">
        <v>29</v>
      </c>
      <c r="C90" s="179"/>
      <c r="D90" s="179"/>
      <c r="E90" s="179"/>
      <c r="F90" s="179"/>
      <c r="G90" s="179"/>
      <c r="H90" s="179"/>
      <c r="I90" s="180"/>
      <c r="J90" s="174" t="s">
        <v>43</v>
      </c>
      <c r="K90" s="148" t="s">
        <v>27</v>
      </c>
      <c r="L90" s="149"/>
      <c r="M90" s="150"/>
      <c r="N90" s="148" t="s">
        <v>44</v>
      </c>
      <c r="O90" s="175"/>
      <c r="P90" s="176"/>
      <c r="Q90" s="148" t="s">
        <v>26</v>
      </c>
      <c r="R90" s="149"/>
      <c r="S90" s="150"/>
      <c r="T90" s="154" t="s">
        <v>25</v>
      </c>
    </row>
    <row r="91" spans="1:23">
      <c r="A91" s="144"/>
      <c r="B91" s="181"/>
      <c r="C91" s="182"/>
      <c r="D91" s="182"/>
      <c r="E91" s="182"/>
      <c r="F91" s="182"/>
      <c r="G91" s="182"/>
      <c r="H91" s="182"/>
      <c r="I91" s="183"/>
      <c r="J91" s="155"/>
      <c r="K91" s="4" t="s">
        <v>31</v>
      </c>
      <c r="L91" s="4" t="s">
        <v>32</v>
      </c>
      <c r="M91" s="4" t="s">
        <v>33</v>
      </c>
      <c r="N91" s="55" t="s">
        <v>37</v>
      </c>
      <c r="O91" s="55" t="s">
        <v>8</v>
      </c>
      <c r="P91" s="55" t="s">
        <v>34</v>
      </c>
      <c r="Q91" s="55" t="s">
        <v>35</v>
      </c>
      <c r="R91" s="55" t="s">
        <v>31</v>
      </c>
      <c r="S91" s="55" t="s">
        <v>36</v>
      </c>
      <c r="T91" s="155"/>
    </row>
    <row r="92" spans="1:23" s="98" customFormat="1">
      <c r="A92" s="129" t="s">
        <v>134</v>
      </c>
      <c r="B92" s="130"/>
      <c r="C92" s="130"/>
      <c r="D92" s="130"/>
      <c r="E92" s="130"/>
      <c r="F92" s="130"/>
      <c r="G92" s="130"/>
      <c r="H92" s="130"/>
      <c r="I92" s="130"/>
      <c r="J92" s="130"/>
      <c r="K92" s="130"/>
      <c r="L92" s="130"/>
      <c r="M92" s="130"/>
      <c r="N92" s="130"/>
      <c r="O92" s="130"/>
      <c r="P92" s="130"/>
      <c r="Q92" s="130"/>
      <c r="R92" s="130"/>
      <c r="S92" s="130"/>
      <c r="T92" s="131"/>
    </row>
    <row r="93" spans="1:23">
      <c r="A93" s="36" t="s">
        <v>166</v>
      </c>
      <c r="B93" s="156" t="s">
        <v>167</v>
      </c>
      <c r="C93" s="157"/>
      <c r="D93" s="157"/>
      <c r="E93" s="157"/>
      <c r="F93" s="157"/>
      <c r="G93" s="157"/>
      <c r="H93" s="157"/>
      <c r="I93" s="158"/>
      <c r="J93" s="9">
        <v>5</v>
      </c>
      <c r="K93" s="9">
        <v>2</v>
      </c>
      <c r="L93" s="9">
        <v>2</v>
      </c>
      <c r="M93" s="9">
        <v>0</v>
      </c>
      <c r="N93" s="14">
        <f>K93+L93+M93</f>
        <v>4</v>
      </c>
      <c r="O93" s="15">
        <f>P93-N93</f>
        <v>5</v>
      </c>
      <c r="P93" s="15">
        <f>ROUND(PRODUCT(J93,25)/14,0)</f>
        <v>9</v>
      </c>
      <c r="Q93" s="18" t="s">
        <v>35</v>
      </c>
      <c r="R93" s="9"/>
      <c r="S93" s="19"/>
      <c r="T93" s="9" t="s">
        <v>41</v>
      </c>
    </row>
    <row r="94" spans="1:23">
      <c r="A94" s="36" t="s">
        <v>168</v>
      </c>
      <c r="B94" s="156" t="s">
        <v>169</v>
      </c>
      <c r="C94" s="157"/>
      <c r="D94" s="157"/>
      <c r="E94" s="157"/>
      <c r="F94" s="157"/>
      <c r="G94" s="157"/>
      <c r="H94" s="157"/>
      <c r="I94" s="158"/>
      <c r="J94" s="9">
        <v>7</v>
      </c>
      <c r="K94" s="9">
        <v>1</v>
      </c>
      <c r="L94" s="9">
        <v>1</v>
      </c>
      <c r="M94" s="9">
        <v>2</v>
      </c>
      <c r="N94" s="14">
        <f t="shared" ref="N94:N99" si="31">K94+L94+M94</f>
        <v>4</v>
      </c>
      <c r="O94" s="15">
        <f t="shared" ref="O94:O99" si="32">P94-N94</f>
        <v>9</v>
      </c>
      <c r="P94" s="15">
        <f t="shared" ref="P94:P99" si="33">ROUND(PRODUCT(J94,25)/14,0)</f>
        <v>13</v>
      </c>
      <c r="Q94" s="18" t="s">
        <v>35</v>
      </c>
      <c r="R94" s="9"/>
      <c r="S94" s="19"/>
      <c r="T94" s="9" t="s">
        <v>41</v>
      </c>
    </row>
    <row r="95" spans="1:23">
      <c r="A95" s="36" t="s">
        <v>170</v>
      </c>
      <c r="B95" s="156" t="s">
        <v>171</v>
      </c>
      <c r="C95" s="157"/>
      <c r="D95" s="157"/>
      <c r="E95" s="157"/>
      <c r="F95" s="157"/>
      <c r="G95" s="157"/>
      <c r="H95" s="157"/>
      <c r="I95" s="158"/>
      <c r="J95" s="9">
        <v>4</v>
      </c>
      <c r="K95" s="9">
        <v>2</v>
      </c>
      <c r="L95" s="9">
        <v>2</v>
      </c>
      <c r="M95" s="9">
        <v>0</v>
      </c>
      <c r="N95" s="14">
        <f t="shared" si="31"/>
        <v>4</v>
      </c>
      <c r="O95" s="15">
        <f t="shared" si="32"/>
        <v>3</v>
      </c>
      <c r="P95" s="15">
        <f t="shared" si="33"/>
        <v>7</v>
      </c>
      <c r="Q95" s="18" t="s">
        <v>35</v>
      </c>
      <c r="R95" s="9"/>
      <c r="S95" s="19"/>
      <c r="T95" s="9" t="s">
        <v>40</v>
      </c>
    </row>
    <row r="96" spans="1:23">
      <c r="A96" s="36" t="s">
        <v>172</v>
      </c>
      <c r="B96" s="156" t="s">
        <v>173</v>
      </c>
      <c r="C96" s="157"/>
      <c r="D96" s="157"/>
      <c r="E96" s="157"/>
      <c r="F96" s="157"/>
      <c r="G96" s="157"/>
      <c r="H96" s="157"/>
      <c r="I96" s="158"/>
      <c r="J96" s="9">
        <v>3</v>
      </c>
      <c r="K96" s="9">
        <v>0</v>
      </c>
      <c r="L96" s="9">
        <v>0</v>
      </c>
      <c r="M96" s="9">
        <v>2</v>
      </c>
      <c r="N96" s="14">
        <f t="shared" si="31"/>
        <v>2</v>
      </c>
      <c r="O96" s="15">
        <f t="shared" si="32"/>
        <v>3</v>
      </c>
      <c r="P96" s="15">
        <f t="shared" si="33"/>
        <v>5</v>
      </c>
      <c r="Q96" s="18"/>
      <c r="R96" s="9" t="s">
        <v>31</v>
      </c>
      <c r="S96" s="19"/>
      <c r="T96" s="9" t="s">
        <v>41</v>
      </c>
    </row>
    <row r="97" spans="1:23" ht="14.5" customHeight="1">
      <c r="A97" s="36" t="s">
        <v>280</v>
      </c>
      <c r="B97" s="156" t="s">
        <v>264</v>
      </c>
      <c r="C97" s="157"/>
      <c r="D97" s="157"/>
      <c r="E97" s="157"/>
      <c r="F97" s="157"/>
      <c r="G97" s="157"/>
      <c r="H97" s="157"/>
      <c r="I97" s="158"/>
      <c r="J97" s="9">
        <v>3</v>
      </c>
      <c r="K97" s="9">
        <v>0</v>
      </c>
      <c r="L97" s="9">
        <v>0</v>
      </c>
      <c r="M97" s="9">
        <v>2</v>
      </c>
      <c r="N97" s="14">
        <f t="shared" si="31"/>
        <v>2</v>
      </c>
      <c r="O97" s="15">
        <f t="shared" si="32"/>
        <v>3</v>
      </c>
      <c r="P97" s="15">
        <f t="shared" si="33"/>
        <v>5</v>
      </c>
      <c r="Q97" s="18"/>
      <c r="R97" s="9" t="s">
        <v>31</v>
      </c>
      <c r="S97" s="19"/>
      <c r="T97" s="9" t="s">
        <v>41</v>
      </c>
    </row>
    <row r="98" spans="1:23">
      <c r="A98" s="280" t="s">
        <v>135</v>
      </c>
      <c r="B98" s="281"/>
      <c r="C98" s="281"/>
      <c r="D98" s="281"/>
      <c r="E98" s="281"/>
      <c r="F98" s="281"/>
      <c r="G98" s="281"/>
      <c r="H98" s="281"/>
      <c r="I98" s="281"/>
      <c r="J98" s="281"/>
      <c r="K98" s="281"/>
      <c r="L98" s="281"/>
      <c r="M98" s="281"/>
      <c r="N98" s="281"/>
      <c r="O98" s="281"/>
      <c r="P98" s="281"/>
      <c r="Q98" s="281"/>
      <c r="R98" s="281"/>
      <c r="S98" s="281"/>
      <c r="T98" s="253"/>
    </row>
    <row r="99" spans="1:23">
      <c r="A99" s="36" t="s">
        <v>174</v>
      </c>
      <c r="B99" s="156" t="s">
        <v>175</v>
      </c>
      <c r="C99" s="157"/>
      <c r="D99" s="157"/>
      <c r="E99" s="157"/>
      <c r="F99" s="157"/>
      <c r="G99" s="157"/>
      <c r="H99" s="157"/>
      <c r="I99" s="158"/>
      <c r="J99" s="9">
        <v>4</v>
      </c>
      <c r="K99" s="9">
        <v>2</v>
      </c>
      <c r="L99" s="9">
        <v>2</v>
      </c>
      <c r="M99" s="9">
        <v>0</v>
      </c>
      <c r="N99" s="14">
        <f t="shared" si="31"/>
        <v>4</v>
      </c>
      <c r="O99" s="15">
        <f t="shared" si="32"/>
        <v>3</v>
      </c>
      <c r="P99" s="15">
        <f t="shared" si="33"/>
        <v>7</v>
      </c>
      <c r="Q99" s="18" t="s">
        <v>35</v>
      </c>
      <c r="R99" s="9"/>
      <c r="S99" s="19"/>
      <c r="T99" s="9" t="s">
        <v>41</v>
      </c>
    </row>
    <row r="100" spans="1:23">
      <c r="A100" s="36" t="s">
        <v>176</v>
      </c>
      <c r="B100" s="156" t="s">
        <v>177</v>
      </c>
      <c r="C100" s="157"/>
      <c r="D100" s="157"/>
      <c r="E100" s="157"/>
      <c r="F100" s="157"/>
      <c r="G100" s="157"/>
      <c r="H100" s="157"/>
      <c r="I100" s="158"/>
      <c r="J100" s="9">
        <v>5</v>
      </c>
      <c r="K100" s="9">
        <v>1</v>
      </c>
      <c r="L100" s="9">
        <v>1</v>
      </c>
      <c r="M100" s="9">
        <v>0</v>
      </c>
      <c r="N100" s="14">
        <f>K100+L100+M100</f>
        <v>2</v>
      </c>
      <c r="O100" s="15">
        <f>P100-N100</f>
        <v>7</v>
      </c>
      <c r="P100" s="15">
        <f>ROUND(PRODUCT(J100,25)/14,0)</f>
        <v>9</v>
      </c>
      <c r="Q100" s="18" t="s">
        <v>35</v>
      </c>
      <c r="R100" s="9"/>
      <c r="S100" s="19"/>
      <c r="T100" s="9" t="s">
        <v>41</v>
      </c>
    </row>
    <row r="101" spans="1:23">
      <c r="A101" s="36" t="s">
        <v>281</v>
      </c>
      <c r="B101" s="156" t="s">
        <v>265</v>
      </c>
      <c r="C101" s="157"/>
      <c r="D101" s="157"/>
      <c r="E101" s="157"/>
      <c r="F101" s="157"/>
      <c r="G101" s="157"/>
      <c r="H101" s="157"/>
      <c r="I101" s="158"/>
      <c r="J101" s="9">
        <v>2</v>
      </c>
      <c r="K101" s="9">
        <v>0</v>
      </c>
      <c r="L101" s="9">
        <v>0</v>
      </c>
      <c r="M101" s="9">
        <v>2</v>
      </c>
      <c r="N101" s="14">
        <f>K101+L101+M101</f>
        <v>2</v>
      </c>
      <c r="O101" s="15">
        <f>P101-N101</f>
        <v>2</v>
      </c>
      <c r="P101" s="15">
        <f>ROUND(PRODUCT(J101,25)/14,0)</f>
        <v>4</v>
      </c>
      <c r="Q101" s="18"/>
      <c r="R101" s="9" t="s">
        <v>31</v>
      </c>
      <c r="S101" s="19"/>
      <c r="T101" s="9" t="s">
        <v>41</v>
      </c>
    </row>
    <row r="102" spans="1:23">
      <c r="A102" s="16" t="s">
        <v>28</v>
      </c>
      <c r="B102" s="159"/>
      <c r="C102" s="160"/>
      <c r="D102" s="160"/>
      <c r="E102" s="160"/>
      <c r="F102" s="160"/>
      <c r="G102" s="160"/>
      <c r="H102" s="160"/>
      <c r="I102" s="161"/>
      <c r="J102" s="16">
        <f t="shared" ref="J102:P102" si="34">SUM(J93:J101)</f>
        <v>33</v>
      </c>
      <c r="K102" s="16">
        <f t="shared" si="34"/>
        <v>8</v>
      </c>
      <c r="L102" s="16">
        <f t="shared" si="34"/>
        <v>8</v>
      </c>
      <c r="M102" s="16">
        <f t="shared" si="34"/>
        <v>8</v>
      </c>
      <c r="N102" s="16">
        <f t="shared" si="34"/>
        <v>24</v>
      </c>
      <c r="O102" s="16">
        <f t="shared" si="34"/>
        <v>35</v>
      </c>
      <c r="P102" s="16">
        <f t="shared" si="34"/>
        <v>59</v>
      </c>
      <c r="Q102" s="16">
        <f>COUNTIF(Q93:Q101,"E")</f>
        <v>5</v>
      </c>
      <c r="R102" s="16">
        <f>COUNTIF(R93:R101,"C")</f>
        <v>3</v>
      </c>
      <c r="S102" s="16">
        <f>COUNTIF(S93:S101,"VP")</f>
        <v>0</v>
      </c>
      <c r="T102" s="37">
        <f>COUNTA(T93:T101)</f>
        <v>8</v>
      </c>
      <c r="U102" s="189" t="str">
        <f>IF(Q102&gt;=SUM(R102:S102),"Corect","E trebuie să fie cel puțin egal cu C+VP")</f>
        <v>Corect</v>
      </c>
      <c r="V102" s="190"/>
      <c r="W102" s="190"/>
    </row>
    <row r="103" spans="1:23" ht="9" customHeight="1"/>
    <row r="104" spans="1:23">
      <c r="B104" s="2"/>
      <c r="C104" s="2"/>
      <c r="D104" s="2"/>
      <c r="E104" s="2"/>
      <c r="F104" s="2"/>
      <c r="G104" s="2"/>
      <c r="M104" s="6"/>
      <c r="N104" s="6"/>
      <c r="O104" s="6"/>
      <c r="P104" s="6"/>
      <c r="Q104" s="6"/>
      <c r="R104" s="6"/>
      <c r="S104" s="6"/>
    </row>
    <row r="105" spans="1:23" ht="16" customHeight="1"/>
    <row r="106" spans="1:23" ht="10.5" customHeight="1"/>
    <row r="107" spans="1:23" ht="18" customHeight="1">
      <c r="A107" s="129" t="s">
        <v>49</v>
      </c>
      <c r="B107" s="130"/>
      <c r="C107" s="130"/>
      <c r="D107" s="130"/>
      <c r="E107" s="130"/>
      <c r="F107" s="130"/>
      <c r="G107" s="130"/>
      <c r="H107" s="130"/>
      <c r="I107" s="130"/>
      <c r="J107" s="130"/>
      <c r="K107" s="130"/>
      <c r="L107" s="130"/>
      <c r="M107" s="130"/>
      <c r="N107" s="130"/>
      <c r="O107" s="130"/>
      <c r="P107" s="130"/>
      <c r="Q107" s="130"/>
      <c r="R107" s="130"/>
      <c r="S107" s="130"/>
      <c r="T107" s="131"/>
    </row>
    <row r="108" spans="1:23" ht="25.5" customHeight="1">
      <c r="A108" s="143" t="s">
        <v>30</v>
      </c>
      <c r="B108" s="178" t="s">
        <v>29</v>
      </c>
      <c r="C108" s="179"/>
      <c r="D108" s="179"/>
      <c r="E108" s="179"/>
      <c r="F108" s="179"/>
      <c r="G108" s="179"/>
      <c r="H108" s="179"/>
      <c r="I108" s="180"/>
      <c r="J108" s="174" t="s">
        <v>43</v>
      </c>
      <c r="K108" s="151" t="s">
        <v>27</v>
      </c>
      <c r="L108" s="152"/>
      <c r="M108" s="153"/>
      <c r="N108" s="148" t="s">
        <v>44</v>
      </c>
      <c r="O108" s="175"/>
      <c r="P108" s="176"/>
      <c r="Q108" s="148" t="s">
        <v>26</v>
      </c>
      <c r="R108" s="149"/>
      <c r="S108" s="150"/>
      <c r="T108" s="154" t="s">
        <v>25</v>
      </c>
    </row>
    <row r="109" spans="1:23">
      <c r="A109" s="144"/>
      <c r="B109" s="181"/>
      <c r="C109" s="182"/>
      <c r="D109" s="182"/>
      <c r="E109" s="182"/>
      <c r="F109" s="182"/>
      <c r="G109" s="182"/>
      <c r="H109" s="182"/>
      <c r="I109" s="183"/>
      <c r="J109" s="155"/>
      <c r="K109" s="4" t="s">
        <v>31</v>
      </c>
      <c r="L109" s="4" t="s">
        <v>32</v>
      </c>
      <c r="M109" s="4" t="s">
        <v>33</v>
      </c>
      <c r="N109" s="55" t="s">
        <v>37</v>
      </c>
      <c r="O109" s="55" t="s">
        <v>8</v>
      </c>
      <c r="P109" s="55" t="s">
        <v>34</v>
      </c>
      <c r="Q109" s="55" t="s">
        <v>35</v>
      </c>
      <c r="R109" s="55" t="s">
        <v>31</v>
      </c>
      <c r="S109" s="55" t="s">
        <v>36</v>
      </c>
      <c r="T109" s="155"/>
    </row>
    <row r="110" spans="1:23" s="98" customFormat="1">
      <c r="A110" s="129" t="s">
        <v>134</v>
      </c>
      <c r="B110" s="130"/>
      <c r="C110" s="130"/>
      <c r="D110" s="130"/>
      <c r="E110" s="130"/>
      <c r="F110" s="130"/>
      <c r="G110" s="130"/>
      <c r="H110" s="130"/>
      <c r="I110" s="130"/>
      <c r="J110" s="130"/>
      <c r="K110" s="130"/>
      <c r="L110" s="130"/>
      <c r="M110" s="130"/>
      <c r="N110" s="130"/>
      <c r="O110" s="130"/>
      <c r="P110" s="130"/>
      <c r="Q110" s="130"/>
      <c r="R110" s="130"/>
      <c r="S110" s="130"/>
      <c r="T110" s="131"/>
    </row>
    <row r="111" spans="1:23">
      <c r="A111" s="36" t="s">
        <v>178</v>
      </c>
      <c r="B111" s="156" t="s">
        <v>179</v>
      </c>
      <c r="C111" s="157"/>
      <c r="D111" s="157"/>
      <c r="E111" s="157"/>
      <c r="F111" s="157"/>
      <c r="G111" s="157"/>
      <c r="H111" s="157"/>
      <c r="I111" s="158"/>
      <c r="J111" s="9">
        <v>6</v>
      </c>
      <c r="K111" s="9">
        <v>1</v>
      </c>
      <c r="L111" s="9">
        <v>2</v>
      </c>
      <c r="M111" s="9">
        <v>0</v>
      </c>
      <c r="N111" s="14">
        <f>K111+L111+M111</f>
        <v>3</v>
      </c>
      <c r="O111" s="15">
        <f>P111-N111</f>
        <v>8</v>
      </c>
      <c r="P111" s="15">
        <f>ROUND(PRODUCT(J111,25)/14,0)</f>
        <v>11</v>
      </c>
      <c r="Q111" s="18" t="s">
        <v>35</v>
      </c>
      <c r="R111" s="9"/>
      <c r="S111" s="19"/>
      <c r="T111" s="9" t="s">
        <v>41</v>
      </c>
    </row>
    <row r="112" spans="1:23">
      <c r="A112" s="36" t="s">
        <v>180</v>
      </c>
      <c r="B112" s="156" t="s">
        <v>181</v>
      </c>
      <c r="C112" s="157"/>
      <c r="D112" s="157"/>
      <c r="E112" s="157"/>
      <c r="F112" s="157"/>
      <c r="G112" s="157"/>
      <c r="H112" s="157"/>
      <c r="I112" s="158"/>
      <c r="J112" s="9">
        <v>5</v>
      </c>
      <c r="K112" s="9">
        <v>1</v>
      </c>
      <c r="L112" s="9">
        <v>2</v>
      </c>
      <c r="M112" s="9">
        <v>2</v>
      </c>
      <c r="N112" s="14">
        <f t="shared" ref="N112:N118" si="35">K112+L112+M112</f>
        <v>5</v>
      </c>
      <c r="O112" s="15">
        <f t="shared" ref="O112:O118" si="36">P112-N112</f>
        <v>4</v>
      </c>
      <c r="P112" s="15">
        <f t="shared" ref="P112:P118" si="37">ROUND(PRODUCT(J112,25)/14,0)</f>
        <v>9</v>
      </c>
      <c r="Q112" s="18" t="s">
        <v>35</v>
      </c>
      <c r="R112" s="9"/>
      <c r="S112" s="19"/>
      <c r="T112" s="9" t="s">
        <v>41</v>
      </c>
    </row>
    <row r="113" spans="1:23">
      <c r="A113" s="36" t="s">
        <v>183</v>
      </c>
      <c r="B113" s="156" t="s">
        <v>266</v>
      </c>
      <c r="C113" s="157"/>
      <c r="D113" s="157"/>
      <c r="E113" s="157"/>
      <c r="F113" s="157"/>
      <c r="G113" s="157"/>
      <c r="H113" s="157"/>
      <c r="I113" s="158"/>
      <c r="J113" s="9">
        <v>4</v>
      </c>
      <c r="K113" s="9">
        <v>2</v>
      </c>
      <c r="L113" s="9">
        <v>0</v>
      </c>
      <c r="M113" s="9">
        <v>0</v>
      </c>
      <c r="N113" s="14">
        <f t="shared" si="35"/>
        <v>2</v>
      </c>
      <c r="O113" s="15">
        <f t="shared" si="36"/>
        <v>5</v>
      </c>
      <c r="P113" s="15">
        <f t="shared" si="37"/>
        <v>7</v>
      </c>
      <c r="Q113" s="18"/>
      <c r="R113" s="9" t="s">
        <v>31</v>
      </c>
      <c r="S113" s="19"/>
      <c r="T113" s="9" t="s">
        <v>41</v>
      </c>
    </row>
    <row r="114" spans="1:23">
      <c r="A114" s="36" t="s">
        <v>184</v>
      </c>
      <c r="B114" s="185" t="s">
        <v>185</v>
      </c>
      <c r="C114" s="186"/>
      <c r="D114" s="186"/>
      <c r="E114" s="186"/>
      <c r="F114" s="186"/>
      <c r="G114" s="186"/>
      <c r="H114" s="186"/>
      <c r="I114" s="187"/>
      <c r="J114" s="9">
        <v>3</v>
      </c>
      <c r="K114" s="9">
        <v>0</v>
      </c>
      <c r="L114" s="9">
        <v>0</v>
      </c>
      <c r="M114" s="9">
        <v>2</v>
      </c>
      <c r="N114" s="14">
        <f t="shared" si="35"/>
        <v>2</v>
      </c>
      <c r="O114" s="15">
        <f t="shared" si="36"/>
        <v>3</v>
      </c>
      <c r="P114" s="15">
        <f t="shared" si="37"/>
        <v>5</v>
      </c>
      <c r="Q114" s="18"/>
      <c r="R114" s="9" t="s">
        <v>31</v>
      </c>
      <c r="S114" s="19"/>
      <c r="T114" s="9" t="s">
        <v>40</v>
      </c>
    </row>
    <row r="115" spans="1:23" hidden="1">
      <c r="A115" s="24"/>
      <c r="B115" s="156"/>
      <c r="C115" s="157"/>
      <c r="D115" s="157"/>
      <c r="E115" s="157"/>
      <c r="F115" s="157"/>
      <c r="G115" s="157"/>
      <c r="H115" s="157"/>
      <c r="I115" s="158"/>
      <c r="J115" s="9">
        <v>0</v>
      </c>
      <c r="K115" s="9">
        <v>0</v>
      </c>
      <c r="L115" s="9">
        <v>0</v>
      </c>
      <c r="M115" s="9">
        <v>0</v>
      </c>
      <c r="N115" s="14">
        <f t="shared" si="35"/>
        <v>0</v>
      </c>
      <c r="O115" s="15">
        <f t="shared" si="36"/>
        <v>0</v>
      </c>
      <c r="P115" s="15">
        <f t="shared" si="37"/>
        <v>0</v>
      </c>
      <c r="Q115" s="18"/>
      <c r="R115" s="9"/>
      <c r="S115" s="19"/>
      <c r="T115" s="9"/>
    </row>
    <row r="116" spans="1:23">
      <c r="A116" s="36" t="s">
        <v>182</v>
      </c>
      <c r="B116" s="145" t="s">
        <v>202</v>
      </c>
      <c r="C116" s="146"/>
      <c r="D116" s="146"/>
      <c r="E116" s="146"/>
      <c r="F116" s="146"/>
      <c r="G116" s="146"/>
      <c r="H116" s="146"/>
      <c r="I116" s="147"/>
      <c r="J116" s="9">
        <v>4</v>
      </c>
      <c r="K116" s="9">
        <v>2</v>
      </c>
      <c r="L116" s="9">
        <v>1</v>
      </c>
      <c r="M116" s="9">
        <v>1</v>
      </c>
      <c r="N116" s="94">
        <f t="shared" ref="N116" si="38">K116+L116+M116</f>
        <v>4</v>
      </c>
      <c r="O116" s="15">
        <f t="shared" ref="O116" si="39">P116-N116</f>
        <v>3</v>
      </c>
      <c r="P116" s="15">
        <f t="shared" ref="P116" si="40">ROUND(PRODUCT(J116,25)/14,0)</f>
        <v>7</v>
      </c>
      <c r="Q116" s="18" t="s">
        <v>35</v>
      </c>
      <c r="R116" s="9"/>
      <c r="S116" s="19"/>
      <c r="T116" s="9" t="s">
        <v>40</v>
      </c>
    </row>
    <row r="117" spans="1:23">
      <c r="A117" s="280" t="s">
        <v>135</v>
      </c>
      <c r="B117" s="281"/>
      <c r="C117" s="281"/>
      <c r="D117" s="281"/>
      <c r="E117" s="281"/>
      <c r="F117" s="281"/>
      <c r="G117" s="281"/>
      <c r="H117" s="281"/>
      <c r="I117" s="281"/>
      <c r="J117" s="281"/>
      <c r="K117" s="281"/>
      <c r="L117" s="281"/>
      <c r="M117" s="281"/>
      <c r="N117" s="281"/>
      <c r="O117" s="281"/>
      <c r="P117" s="281"/>
      <c r="Q117" s="281"/>
      <c r="R117" s="281"/>
      <c r="S117" s="281"/>
      <c r="T117" s="253"/>
    </row>
    <row r="118" spans="1:23">
      <c r="A118" s="36" t="s">
        <v>186</v>
      </c>
      <c r="B118" s="156" t="s">
        <v>187</v>
      </c>
      <c r="C118" s="157"/>
      <c r="D118" s="157"/>
      <c r="E118" s="157"/>
      <c r="F118" s="157"/>
      <c r="G118" s="157"/>
      <c r="H118" s="157"/>
      <c r="I118" s="158"/>
      <c r="J118" s="9">
        <v>4</v>
      </c>
      <c r="K118" s="9">
        <v>1</v>
      </c>
      <c r="L118" s="9">
        <v>2</v>
      </c>
      <c r="M118" s="9">
        <v>0</v>
      </c>
      <c r="N118" s="14">
        <f t="shared" si="35"/>
        <v>3</v>
      </c>
      <c r="O118" s="15">
        <f t="shared" si="36"/>
        <v>4</v>
      </c>
      <c r="P118" s="15">
        <f t="shared" si="37"/>
        <v>7</v>
      </c>
      <c r="Q118" s="18" t="s">
        <v>35</v>
      </c>
      <c r="R118" s="9"/>
      <c r="S118" s="19"/>
      <c r="T118" s="9" t="s">
        <v>41</v>
      </c>
    </row>
    <row r="119" spans="1:23">
      <c r="A119" s="36" t="s">
        <v>188</v>
      </c>
      <c r="B119" s="156" t="s">
        <v>189</v>
      </c>
      <c r="C119" s="157"/>
      <c r="D119" s="157"/>
      <c r="E119" s="157"/>
      <c r="F119" s="157"/>
      <c r="G119" s="157"/>
      <c r="H119" s="157"/>
      <c r="I119" s="158"/>
      <c r="J119" s="9">
        <v>4</v>
      </c>
      <c r="K119" s="9">
        <v>1</v>
      </c>
      <c r="L119" s="9">
        <v>2</v>
      </c>
      <c r="M119" s="9">
        <v>0</v>
      </c>
      <c r="N119" s="14">
        <f>K119+L119+M119</f>
        <v>3</v>
      </c>
      <c r="O119" s="15">
        <f>P119-N119</f>
        <v>4</v>
      </c>
      <c r="P119" s="15">
        <f>ROUND(PRODUCT(J119,25)/14,0)</f>
        <v>7</v>
      </c>
      <c r="Q119" s="18" t="s">
        <v>35</v>
      </c>
      <c r="R119" s="9"/>
      <c r="S119" s="19"/>
      <c r="T119" s="9" t="s">
        <v>41</v>
      </c>
    </row>
    <row r="120" spans="1:23">
      <c r="A120" s="36" t="s">
        <v>190</v>
      </c>
      <c r="B120" s="156" t="s">
        <v>267</v>
      </c>
      <c r="C120" s="157"/>
      <c r="D120" s="157"/>
      <c r="E120" s="157"/>
      <c r="F120" s="157"/>
      <c r="G120" s="157"/>
      <c r="H120" s="157"/>
      <c r="I120" s="158"/>
      <c r="J120" s="9">
        <v>3</v>
      </c>
      <c r="K120" s="9">
        <v>2</v>
      </c>
      <c r="L120" s="9">
        <v>0</v>
      </c>
      <c r="M120" s="9">
        <v>0</v>
      </c>
      <c r="N120" s="14">
        <f>K120+L120+M120</f>
        <v>2</v>
      </c>
      <c r="O120" s="15">
        <f>P120-N120</f>
        <v>3</v>
      </c>
      <c r="P120" s="15">
        <f>ROUND(PRODUCT(J120,25)/14,0)</f>
        <v>5</v>
      </c>
      <c r="Q120" s="18"/>
      <c r="R120" s="9" t="s">
        <v>31</v>
      </c>
      <c r="S120" s="19"/>
      <c r="T120" s="9" t="s">
        <v>41</v>
      </c>
    </row>
    <row r="121" spans="1:23" hidden="1">
      <c r="A121" s="36"/>
      <c r="B121" s="156"/>
      <c r="C121" s="157"/>
      <c r="D121" s="157"/>
      <c r="E121" s="157"/>
      <c r="F121" s="157"/>
      <c r="G121" s="157"/>
      <c r="H121" s="157"/>
      <c r="I121" s="158"/>
      <c r="J121" s="9">
        <v>0</v>
      </c>
      <c r="K121" s="9">
        <v>0</v>
      </c>
      <c r="L121" s="9">
        <v>0</v>
      </c>
      <c r="M121" s="9">
        <v>0</v>
      </c>
      <c r="N121" s="94">
        <f t="shared" ref="N121" si="41">K121+L121+M121</f>
        <v>0</v>
      </c>
      <c r="O121" s="15">
        <f t="shared" ref="O121" si="42">P121-N121</f>
        <v>0</v>
      </c>
      <c r="P121" s="15">
        <f t="shared" ref="P121" si="43">ROUND(PRODUCT(J121,25)/14,0)</f>
        <v>0</v>
      </c>
      <c r="Q121" s="18"/>
      <c r="R121" s="9"/>
      <c r="S121" s="19"/>
      <c r="T121" s="9"/>
    </row>
    <row r="122" spans="1:23">
      <c r="A122" s="16" t="s">
        <v>28</v>
      </c>
      <c r="B122" s="159"/>
      <c r="C122" s="160"/>
      <c r="D122" s="160"/>
      <c r="E122" s="160"/>
      <c r="F122" s="160"/>
      <c r="G122" s="160"/>
      <c r="H122" s="160"/>
      <c r="I122" s="161"/>
      <c r="J122" s="16">
        <f t="shared" ref="J122:P122" si="44">SUM(J111:J121)</f>
        <v>33</v>
      </c>
      <c r="K122" s="16">
        <f t="shared" si="44"/>
        <v>10</v>
      </c>
      <c r="L122" s="16">
        <f t="shared" si="44"/>
        <v>9</v>
      </c>
      <c r="M122" s="16">
        <f t="shared" si="44"/>
        <v>5</v>
      </c>
      <c r="N122" s="16">
        <f t="shared" si="44"/>
        <v>24</v>
      </c>
      <c r="O122" s="16">
        <f t="shared" si="44"/>
        <v>34</v>
      </c>
      <c r="P122" s="16">
        <f t="shared" si="44"/>
        <v>58</v>
      </c>
      <c r="Q122" s="16">
        <f>COUNTIF(Q111:Q121,"E")</f>
        <v>5</v>
      </c>
      <c r="R122" s="16">
        <f>COUNTIF(R111:R121,"C")</f>
        <v>3</v>
      </c>
      <c r="S122" s="16">
        <f>COUNTIF(S111:S121,"VP")</f>
        <v>0</v>
      </c>
      <c r="T122" s="37">
        <f>COUNTA(T111:T121)</f>
        <v>8</v>
      </c>
      <c r="U122" s="189" t="str">
        <f>IF(Q122&gt;=SUM(R122:S122),"Corect","E trebuie să fie cel puțin egal cu C+VP")</f>
        <v>Corect</v>
      </c>
      <c r="V122" s="190"/>
      <c r="W122" s="190"/>
    </row>
    <row r="123" spans="1:23" ht="17.25" customHeight="1"/>
    <row r="124" spans="1:23" ht="19.5" customHeight="1">
      <c r="A124" s="129" t="s">
        <v>50</v>
      </c>
      <c r="B124" s="130"/>
      <c r="C124" s="130"/>
      <c r="D124" s="130"/>
      <c r="E124" s="130"/>
      <c r="F124" s="130"/>
      <c r="G124" s="130"/>
      <c r="H124" s="130"/>
      <c r="I124" s="130"/>
      <c r="J124" s="130"/>
      <c r="K124" s="130"/>
      <c r="L124" s="130"/>
      <c r="M124" s="130"/>
      <c r="N124" s="130"/>
      <c r="O124" s="130"/>
      <c r="P124" s="130"/>
      <c r="Q124" s="130"/>
      <c r="R124" s="130"/>
      <c r="S124" s="130"/>
      <c r="T124" s="131"/>
    </row>
    <row r="125" spans="1:23" ht="25.5" customHeight="1">
      <c r="A125" s="143" t="s">
        <v>30</v>
      </c>
      <c r="B125" s="178" t="s">
        <v>29</v>
      </c>
      <c r="C125" s="179"/>
      <c r="D125" s="179"/>
      <c r="E125" s="179"/>
      <c r="F125" s="179"/>
      <c r="G125" s="179"/>
      <c r="H125" s="179"/>
      <c r="I125" s="180"/>
      <c r="J125" s="174" t="s">
        <v>43</v>
      </c>
      <c r="K125" s="151" t="s">
        <v>27</v>
      </c>
      <c r="L125" s="152"/>
      <c r="M125" s="153"/>
      <c r="N125" s="148" t="s">
        <v>44</v>
      </c>
      <c r="O125" s="175"/>
      <c r="P125" s="176"/>
      <c r="Q125" s="148" t="s">
        <v>26</v>
      </c>
      <c r="R125" s="149"/>
      <c r="S125" s="150"/>
      <c r="T125" s="154" t="s">
        <v>25</v>
      </c>
    </row>
    <row r="126" spans="1:23">
      <c r="A126" s="144"/>
      <c r="B126" s="181"/>
      <c r="C126" s="182"/>
      <c r="D126" s="182"/>
      <c r="E126" s="182"/>
      <c r="F126" s="182"/>
      <c r="G126" s="182"/>
      <c r="H126" s="182"/>
      <c r="I126" s="183"/>
      <c r="J126" s="155"/>
      <c r="K126" s="4" t="s">
        <v>31</v>
      </c>
      <c r="L126" s="4" t="s">
        <v>32</v>
      </c>
      <c r="M126" s="4" t="s">
        <v>33</v>
      </c>
      <c r="N126" s="55" t="s">
        <v>37</v>
      </c>
      <c r="O126" s="55" t="s">
        <v>8</v>
      </c>
      <c r="P126" s="55" t="s">
        <v>34</v>
      </c>
      <c r="Q126" s="55" t="s">
        <v>35</v>
      </c>
      <c r="R126" s="55" t="s">
        <v>31</v>
      </c>
      <c r="S126" s="55" t="s">
        <v>36</v>
      </c>
      <c r="T126" s="155"/>
    </row>
    <row r="127" spans="1:23" s="98" customFormat="1">
      <c r="A127" s="129" t="s">
        <v>134</v>
      </c>
      <c r="B127" s="130"/>
      <c r="C127" s="130"/>
      <c r="D127" s="130"/>
      <c r="E127" s="130"/>
      <c r="F127" s="130"/>
      <c r="G127" s="130"/>
      <c r="H127" s="130"/>
      <c r="I127" s="130"/>
      <c r="J127" s="130"/>
      <c r="K127" s="130"/>
      <c r="L127" s="130"/>
      <c r="M127" s="130"/>
      <c r="N127" s="130"/>
      <c r="O127" s="130"/>
      <c r="P127" s="130"/>
      <c r="Q127" s="130"/>
      <c r="R127" s="130"/>
      <c r="S127" s="130"/>
      <c r="T127" s="131"/>
    </row>
    <row r="128" spans="1:23">
      <c r="A128" s="36" t="s">
        <v>192</v>
      </c>
      <c r="B128" s="156" t="s">
        <v>193</v>
      </c>
      <c r="C128" s="157"/>
      <c r="D128" s="157"/>
      <c r="E128" s="157"/>
      <c r="F128" s="157"/>
      <c r="G128" s="157"/>
      <c r="H128" s="157"/>
      <c r="I128" s="158"/>
      <c r="J128" s="9">
        <v>6</v>
      </c>
      <c r="K128" s="9">
        <v>1</v>
      </c>
      <c r="L128" s="9">
        <v>2</v>
      </c>
      <c r="M128" s="9">
        <v>0</v>
      </c>
      <c r="N128" s="14">
        <f>K128+L128+M128</f>
        <v>3</v>
      </c>
      <c r="O128" s="15">
        <f>P128-N128</f>
        <v>10</v>
      </c>
      <c r="P128" s="15">
        <f>ROUND(PRODUCT(J128,25)/12,0)</f>
        <v>13</v>
      </c>
      <c r="Q128" s="18" t="s">
        <v>35</v>
      </c>
      <c r="R128" s="9"/>
      <c r="S128" s="19"/>
      <c r="T128" s="9" t="s">
        <v>41</v>
      </c>
    </row>
    <row r="129" spans="1:25">
      <c r="A129" s="36" t="s">
        <v>194</v>
      </c>
      <c r="B129" s="156" t="s">
        <v>195</v>
      </c>
      <c r="C129" s="157"/>
      <c r="D129" s="157"/>
      <c r="E129" s="157"/>
      <c r="F129" s="157"/>
      <c r="G129" s="157"/>
      <c r="H129" s="157"/>
      <c r="I129" s="158"/>
      <c r="J129" s="9">
        <v>5</v>
      </c>
      <c r="K129" s="9">
        <v>1</v>
      </c>
      <c r="L129" s="9">
        <v>2</v>
      </c>
      <c r="M129" s="9">
        <v>2</v>
      </c>
      <c r="N129" s="14">
        <f t="shared" ref="N129:N135" si="45">K129+L129+M129</f>
        <v>5</v>
      </c>
      <c r="O129" s="15">
        <f t="shared" ref="O129:O135" si="46">P129-N129</f>
        <v>5</v>
      </c>
      <c r="P129" s="15">
        <f t="shared" ref="P129:P138" si="47">ROUND(PRODUCT(J129,25)/12,0)</f>
        <v>10</v>
      </c>
      <c r="Q129" s="18" t="s">
        <v>35</v>
      </c>
      <c r="R129" s="9"/>
      <c r="S129" s="19"/>
      <c r="T129" s="9" t="s">
        <v>41</v>
      </c>
    </row>
    <row r="130" spans="1:25">
      <c r="A130" s="36" t="s">
        <v>196</v>
      </c>
      <c r="B130" s="156" t="s">
        <v>268</v>
      </c>
      <c r="C130" s="157"/>
      <c r="D130" s="157"/>
      <c r="E130" s="157"/>
      <c r="F130" s="157"/>
      <c r="G130" s="157"/>
      <c r="H130" s="157"/>
      <c r="I130" s="158"/>
      <c r="J130" s="9">
        <v>4</v>
      </c>
      <c r="K130" s="9">
        <v>0</v>
      </c>
      <c r="L130" s="9">
        <v>0</v>
      </c>
      <c r="M130" s="9">
        <v>2</v>
      </c>
      <c r="N130" s="14">
        <f t="shared" si="45"/>
        <v>2</v>
      </c>
      <c r="O130" s="15">
        <f t="shared" si="46"/>
        <v>6</v>
      </c>
      <c r="P130" s="15">
        <f t="shared" si="47"/>
        <v>8</v>
      </c>
      <c r="Q130" s="18"/>
      <c r="R130" s="9"/>
      <c r="S130" s="19" t="s">
        <v>36</v>
      </c>
      <c r="T130" s="9" t="s">
        <v>41</v>
      </c>
    </row>
    <row r="131" spans="1:25">
      <c r="A131" s="36" t="s">
        <v>198</v>
      </c>
      <c r="B131" s="156" t="s">
        <v>199</v>
      </c>
      <c r="C131" s="157"/>
      <c r="D131" s="157"/>
      <c r="E131" s="157"/>
      <c r="F131" s="157"/>
      <c r="G131" s="157"/>
      <c r="H131" s="157"/>
      <c r="I131" s="158"/>
      <c r="J131" s="9">
        <v>3</v>
      </c>
      <c r="K131" s="9">
        <v>0</v>
      </c>
      <c r="L131" s="9">
        <v>0</v>
      </c>
      <c r="M131" s="9">
        <v>2</v>
      </c>
      <c r="N131" s="14">
        <f t="shared" si="45"/>
        <v>2</v>
      </c>
      <c r="O131" s="15">
        <f t="shared" si="46"/>
        <v>4</v>
      </c>
      <c r="P131" s="15">
        <f t="shared" si="47"/>
        <v>6</v>
      </c>
      <c r="Q131" s="18"/>
      <c r="R131" s="9" t="s">
        <v>31</v>
      </c>
      <c r="S131" s="19"/>
      <c r="T131" s="9" t="s">
        <v>40</v>
      </c>
    </row>
    <row r="132" spans="1:25" hidden="1">
      <c r="A132" s="24"/>
      <c r="B132" s="156"/>
      <c r="C132" s="157"/>
      <c r="D132" s="157"/>
      <c r="E132" s="157"/>
      <c r="F132" s="157"/>
      <c r="G132" s="157"/>
      <c r="H132" s="157"/>
      <c r="I132" s="158"/>
      <c r="J132" s="9">
        <v>0</v>
      </c>
      <c r="K132" s="9">
        <v>0</v>
      </c>
      <c r="L132" s="9">
        <v>0</v>
      </c>
      <c r="M132" s="9">
        <v>0</v>
      </c>
      <c r="N132" s="14">
        <f t="shared" si="45"/>
        <v>0</v>
      </c>
      <c r="O132" s="15">
        <f t="shared" si="46"/>
        <v>0</v>
      </c>
      <c r="P132" s="15">
        <f t="shared" si="47"/>
        <v>0</v>
      </c>
      <c r="Q132" s="18"/>
      <c r="R132" s="9"/>
      <c r="S132" s="19"/>
      <c r="T132" s="9"/>
    </row>
    <row r="133" spans="1:25">
      <c r="A133" s="36" t="s">
        <v>200</v>
      </c>
      <c r="B133" s="145" t="s">
        <v>201</v>
      </c>
      <c r="C133" s="146"/>
      <c r="D133" s="146"/>
      <c r="E133" s="146"/>
      <c r="F133" s="146"/>
      <c r="G133" s="146"/>
      <c r="H133" s="146"/>
      <c r="I133" s="147"/>
      <c r="J133" s="9">
        <v>4</v>
      </c>
      <c r="K133" s="9">
        <v>2</v>
      </c>
      <c r="L133" s="9">
        <v>2</v>
      </c>
      <c r="M133" s="9">
        <v>0</v>
      </c>
      <c r="N133" s="94">
        <f t="shared" si="45"/>
        <v>4</v>
      </c>
      <c r="O133" s="15">
        <f t="shared" si="46"/>
        <v>4</v>
      </c>
      <c r="P133" s="15">
        <f t="shared" ref="P133" si="48">ROUND(PRODUCT(J133,25)/12,0)</f>
        <v>8</v>
      </c>
      <c r="Q133" s="18" t="s">
        <v>35</v>
      </c>
      <c r="R133" s="9"/>
      <c r="S133" s="19"/>
      <c r="T133" s="9" t="s">
        <v>40</v>
      </c>
    </row>
    <row r="134" spans="1:25">
      <c r="A134" s="280" t="s">
        <v>135</v>
      </c>
      <c r="B134" s="281"/>
      <c r="C134" s="281"/>
      <c r="D134" s="281"/>
      <c r="E134" s="281"/>
      <c r="F134" s="281"/>
      <c r="G134" s="281"/>
      <c r="H134" s="281"/>
      <c r="I134" s="281"/>
      <c r="J134" s="281"/>
      <c r="K134" s="281"/>
      <c r="L134" s="281"/>
      <c r="M134" s="281"/>
      <c r="N134" s="281"/>
      <c r="O134" s="281"/>
      <c r="P134" s="281"/>
      <c r="Q134" s="281"/>
      <c r="R134" s="281"/>
      <c r="S134" s="281"/>
      <c r="T134" s="253"/>
    </row>
    <row r="135" spans="1:25">
      <c r="A135" s="36" t="s">
        <v>203</v>
      </c>
      <c r="B135" s="156" t="s">
        <v>204</v>
      </c>
      <c r="C135" s="157"/>
      <c r="D135" s="157"/>
      <c r="E135" s="157"/>
      <c r="F135" s="157"/>
      <c r="G135" s="157"/>
      <c r="H135" s="157"/>
      <c r="I135" s="158"/>
      <c r="J135" s="9">
        <v>4</v>
      </c>
      <c r="K135" s="9">
        <v>1</v>
      </c>
      <c r="L135" s="9">
        <v>2</v>
      </c>
      <c r="M135" s="9">
        <v>0</v>
      </c>
      <c r="N135" s="14">
        <f t="shared" si="45"/>
        <v>3</v>
      </c>
      <c r="O135" s="15">
        <f t="shared" si="46"/>
        <v>5</v>
      </c>
      <c r="P135" s="15">
        <f t="shared" si="47"/>
        <v>8</v>
      </c>
      <c r="Q135" s="18" t="s">
        <v>35</v>
      </c>
      <c r="R135" s="9"/>
      <c r="S135" s="19"/>
      <c r="T135" s="9" t="s">
        <v>41</v>
      </c>
    </row>
    <row r="136" spans="1:25">
      <c r="A136" s="36" t="s">
        <v>205</v>
      </c>
      <c r="B136" s="156" t="s">
        <v>206</v>
      </c>
      <c r="C136" s="157"/>
      <c r="D136" s="157"/>
      <c r="E136" s="157"/>
      <c r="F136" s="157"/>
      <c r="G136" s="157"/>
      <c r="H136" s="157"/>
      <c r="I136" s="158"/>
      <c r="J136" s="9">
        <v>4</v>
      </c>
      <c r="K136" s="9">
        <v>1</v>
      </c>
      <c r="L136" s="9">
        <v>2</v>
      </c>
      <c r="M136" s="9">
        <v>0</v>
      </c>
      <c r="N136" s="14">
        <f>K136+L136+M136</f>
        <v>3</v>
      </c>
      <c r="O136" s="15">
        <f>P136-N136</f>
        <v>5</v>
      </c>
      <c r="P136" s="15">
        <f t="shared" si="47"/>
        <v>8</v>
      </c>
      <c r="Q136" s="18" t="s">
        <v>35</v>
      </c>
      <c r="R136" s="9"/>
      <c r="S136" s="19"/>
      <c r="T136" s="9" t="s">
        <v>41</v>
      </c>
    </row>
    <row r="137" spans="1:25" ht="12.5" customHeight="1">
      <c r="A137" s="36" t="s">
        <v>207</v>
      </c>
      <c r="B137" s="156" t="s">
        <v>269</v>
      </c>
      <c r="C137" s="157"/>
      <c r="D137" s="157"/>
      <c r="E137" s="157"/>
      <c r="F137" s="157"/>
      <c r="G137" s="157"/>
      <c r="H137" s="157"/>
      <c r="I137" s="158"/>
      <c r="J137" s="9">
        <v>3</v>
      </c>
      <c r="K137" s="9">
        <v>0</v>
      </c>
      <c r="L137" s="9">
        <v>0</v>
      </c>
      <c r="M137" s="9">
        <v>2</v>
      </c>
      <c r="N137" s="14">
        <f>K137+L137+M137</f>
        <v>2</v>
      </c>
      <c r="O137" s="15">
        <f>P137-N137</f>
        <v>4</v>
      </c>
      <c r="P137" s="15">
        <f t="shared" si="47"/>
        <v>6</v>
      </c>
      <c r="Q137" s="18"/>
      <c r="R137" s="9"/>
      <c r="S137" s="19" t="s">
        <v>36</v>
      </c>
      <c r="T137" s="9" t="s">
        <v>41</v>
      </c>
    </row>
    <row r="138" spans="1:25" hidden="1">
      <c r="A138" s="36"/>
      <c r="B138" s="156"/>
      <c r="C138" s="157"/>
      <c r="D138" s="157"/>
      <c r="E138" s="157"/>
      <c r="F138" s="157"/>
      <c r="G138" s="157"/>
      <c r="H138" s="157"/>
      <c r="I138" s="158"/>
      <c r="J138" s="9">
        <v>0</v>
      </c>
      <c r="K138" s="9">
        <v>0</v>
      </c>
      <c r="L138" s="9">
        <v>0</v>
      </c>
      <c r="M138" s="9">
        <v>0</v>
      </c>
      <c r="N138" s="94">
        <f t="shared" ref="N138" si="49">K138+L138+M138</f>
        <v>0</v>
      </c>
      <c r="O138" s="15">
        <f t="shared" ref="O138" si="50">P138-N138</f>
        <v>0</v>
      </c>
      <c r="P138" s="15">
        <f t="shared" si="47"/>
        <v>0</v>
      </c>
      <c r="Q138" s="18"/>
      <c r="R138" s="9"/>
      <c r="S138" s="19"/>
      <c r="T138" s="9"/>
    </row>
    <row r="139" spans="1:25">
      <c r="A139" s="16" t="s">
        <v>28</v>
      </c>
      <c r="B139" s="159"/>
      <c r="C139" s="160"/>
      <c r="D139" s="160"/>
      <c r="E139" s="160"/>
      <c r="F139" s="160"/>
      <c r="G139" s="160"/>
      <c r="H139" s="160"/>
      <c r="I139" s="161"/>
      <c r="J139" s="16">
        <f>SUM(J128:J138)</f>
        <v>33</v>
      </c>
      <c r="K139" s="16">
        <f t="shared" ref="K139:P139" si="51">SUM(K128:K138)</f>
        <v>6</v>
      </c>
      <c r="L139" s="16">
        <f t="shared" si="51"/>
        <v>10</v>
      </c>
      <c r="M139" s="16">
        <f t="shared" si="51"/>
        <v>8</v>
      </c>
      <c r="N139" s="16">
        <f t="shared" si="51"/>
        <v>24</v>
      </c>
      <c r="O139" s="16">
        <f t="shared" si="51"/>
        <v>43</v>
      </c>
      <c r="P139" s="16">
        <f t="shared" si="51"/>
        <v>67</v>
      </c>
      <c r="Q139" s="16">
        <f>COUNTIF(Q128:Q138,"E")</f>
        <v>5</v>
      </c>
      <c r="R139" s="16">
        <f>COUNTIF(R128:R138,"C")</f>
        <v>1</v>
      </c>
      <c r="S139" s="16">
        <f>COUNTIF(S128:S138,"VP")</f>
        <v>2</v>
      </c>
      <c r="T139" s="37">
        <f>COUNTA(T128:T138)</f>
        <v>8</v>
      </c>
      <c r="U139" s="189" t="str">
        <f>IF(Q139&gt;=SUM(R139:S139),"Corect","E trebuie să fie cel puțin egal cu C+VP")</f>
        <v>Corect</v>
      </c>
      <c r="V139" s="190"/>
      <c r="W139" s="190"/>
    </row>
    <row r="141" spans="1:25" ht="12.75" customHeight="1">
      <c r="B141" s="2"/>
      <c r="C141" s="2"/>
      <c r="D141" s="2"/>
      <c r="E141" s="2"/>
      <c r="F141" s="2"/>
      <c r="G141" s="2"/>
      <c r="M141" s="6"/>
      <c r="N141" s="6"/>
      <c r="O141" s="6"/>
      <c r="P141" s="6"/>
      <c r="Q141" s="6"/>
      <c r="R141" s="6"/>
      <c r="S141" s="6"/>
    </row>
    <row r="142" spans="1:25" ht="18" customHeight="1">
      <c r="A142" s="177" t="s">
        <v>51</v>
      </c>
      <c r="B142" s="177"/>
      <c r="C142" s="177"/>
      <c r="D142" s="177"/>
      <c r="E142" s="177"/>
      <c r="F142" s="177"/>
      <c r="G142" s="177"/>
      <c r="H142" s="177"/>
      <c r="I142" s="177"/>
      <c r="J142" s="177"/>
      <c r="K142" s="177"/>
      <c r="L142" s="177"/>
      <c r="M142" s="177"/>
      <c r="N142" s="177"/>
      <c r="O142" s="177"/>
      <c r="P142" s="177"/>
      <c r="Q142" s="177"/>
      <c r="R142" s="177"/>
      <c r="S142" s="177"/>
      <c r="T142" s="177"/>
      <c r="U142" s="79"/>
      <c r="V142" s="56"/>
      <c r="W142" s="56"/>
      <c r="X142" s="56"/>
      <c r="Y142" s="56"/>
    </row>
    <row r="143" spans="1:25" ht="27.75" customHeight="1">
      <c r="A143" s="177" t="s">
        <v>30</v>
      </c>
      <c r="B143" s="177" t="s">
        <v>29</v>
      </c>
      <c r="C143" s="177"/>
      <c r="D143" s="177"/>
      <c r="E143" s="177"/>
      <c r="F143" s="177"/>
      <c r="G143" s="177"/>
      <c r="H143" s="177"/>
      <c r="I143" s="177"/>
      <c r="J143" s="184" t="s">
        <v>43</v>
      </c>
      <c r="K143" s="184" t="s">
        <v>27</v>
      </c>
      <c r="L143" s="184"/>
      <c r="M143" s="184"/>
      <c r="N143" s="184" t="s">
        <v>44</v>
      </c>
      <c r="O143" s="223"/>
      <c r="P143" s="223"/>
      <c r="Q143" s="184" t="s">
        <v>26</v>
      </c>
      <c r="R143" s="184"/>
      <c r="S143" s="184"/>
      <c r="T143" s="184" t="s">
        <v>25</v>
      </c>
      <c r="U143" s="79"/>
      <c r="V143" s="56"/>
      <c r="W143" s="56"/>
      <c r="X143" s="56"/>
      <c r="Y143" s="56"/>
    </row>
    <row r="144" spans="1:25" ht="12.75" customHeight="1">
      <c r="A144" s="177"/>
      <c r="B144" s="177"/>
      <c r="C144" s="177"/>
      <c r="D144" s="177"/>
      <c r="E144" s="177"/>
      <c r="F144" s="177"/>
      <c r="G144" s="177"/>
      <c r="H144" s="177"/>
      <c r="I144" s="177"/>
      <c r="J144" s="184"/>
      <c r="K144" s="77" t="s">
        <v>31</v>
      </c>
      <c r="L144" s="77" t="s">
        <v>32</v>
      </c>
      <c r="M144" s="77" t="s">
        <v>33</v>
      </c>
      <c r="N144" s="77" t="s">
        <v>37</v>
      </c>
      <c r="O144" s="77" t="s">
        <v>8</v>
      </c>
      <c r="P144" s="77" t="s">
        <v>34</v>
      </c>
      <c r="Q144" s="77" t="s">
        <v>35</v>
      </c>
      <c r="R144" s="77" t="s">
        <v>31</v>
      </c>
      <c r="S144" s="77" t="s">
        <v>36</v>
      </c>
      <c r="T144" s="184"/>
      <c r="U144" s="79"/>
      <c r="V144" s="56"/>
      <c r="W144" s="56"/>
      <c r="X144" s="56"/>
      <c r="Y144" s="56"/>
    </row>
    <row r="145" spans="1:26">
      <c r="A145" s="85" t="s">
        <v>208</v>
      </c>
      <c r="B145" s="261" t="s">
        <v>237</v>
      </c>
      <c r="C145" s="261"/>
      <c r="D145" s="261"/>
      <c r="E145" s="261"/>
      <c r="F145" s="261"/>
      <c r="G145" s="261"/>
      <c r="H145" s="261"/>
      <c r="I145" s="261"/>
      <c r="J145" s="261"/>
      <c r="K145" s="261"/>
      <c r="L145" s="261"/>
      <c r="M145" s="261"/>
      <c r="N145" s="261"/>
      <c r="O145" s="261"/>
      <c r="P145" s="261"/>
      <c r="Q145" s="261"/>
      <c r="R145" s="261"/>
      <c r="S145" s="261"/>
      <c r="T145" s="261"/>
      <c r="U145" s="79"/>
      <c r="V145" s="56"/>
      <c r="W145" s="56"/>
      <c r="X145" s="56"/>
      <c r="Y145" s="56"/>
    </row>
    <row r="146" spans="1:26">
      <c r="A146" s="106" t="s">
        <v>209</v>
      </c>
      <c r="B146" s="171" t="s">
        <v>210</v>
      </c>
      <c r="C146" s="172"/>
      <c r="D146" s="172"/>
      <c r="E146" s="172"/>
      <c r="F146" s="172"/>
      <c r="G146" s="172"/>
      <c r="H146" s="172"/>
      <c r="I146" s="173"/>
      <c r="J146" s="20">
        <v>3</v>
      </c>
      <c r="K146" s="20">
        <v>0</v>
      </c>
      <c r="L146" s="20">
        <v>0</v>
      </c>
      <c r="M146" s="20">
        <v>2</v>
      </c>
      <c r="N146" s="15">
        <f>K146+L146+M146</f>
        <v>2</v>
      </c>
      <c r="O146" s="15">
        <f>P146-N146</f>
        <v>3</v>
      </c>
      <c r="P146" s="15">
        <f>ROUND(PRODUCT(J146,25)/14,0)</f>
        <v>5</v>
      </c>
      <c r="Q146" s="20"/>
      <c r="R146" s="20"/>
      <c r="S146" s="21" t="s">
        <v>36</v>
      </c>
      <c r="T146" s="9" t="s">
        <v>42</v>
      </c>
      <c r="U146" s="79"/>
      <c r="V146" s="56"/>
      <c r="W146" s="56"/>
      <c r="X146" s="56"/>
      <c r="Y146" s="56"/>
    </row>
    <row r="147" spans="1:26">
      <c r="A147" s="106" t="s">
        <v>211</v>
      </c>
      <c r="B147" s="171" t="s">
        <v>212</v>
      </c>
      <c r="C147" s="172"/>
      <c r="D147" s="172"/>
      <c r="E147" s="172"/>
      <c r="F147" s="172"/>
      <c r="G147" s="172"/>
      <c r="H147" s="172"/>
      <c r="I147" s="173"/>
      <c r="J147" s="20">
        <v>3</v>
      </c>
      <c r="K147" s="20">
        <v>0</v>
      </c>
      <c r="L147" s="20">
        <v>0</v>
      </c>
      <c r="M147" s="20">
        <v>2</v>
      </c>
      <c r="N147" s="15">
        <f t="shared" ref="N147:N153" si="52">K147+L147+M147</f>
        <v>2</v>
      </c>
      <c r="O147" s="15">
        <f t="shared" ref="O147:O166" si="53">P147-N147</f>
        <v>3</v>
      </c>
      <c r="P147" s="15">
        <f t="shared" ref="P147:P153" si="54">ROUND(PRODUCT(J147,25)/14,0)</f>
        <v>5</v>
      </c>
      <c r="Q147" s="20"/>
      <c r="R147" s="20"/>
      <c r="S147" s="21" t="s">
        <v>36</v>
      </c>
      <c r="T147" s="9" t="s">
        <v>42</v>
      </c>
      <c r="U147" s="64"/>
      <c r="V147" s="60"/>
      <c r="W147" s="60"/>
      <c r="X147" s="60"/>
      <c r="Y147" s="64"/>
      <c r="Z147" s="49"/>
    </row>
    <row r="148" spans="1:26" ht="12.75" hidden="1" customHeight="1">
      <c r="A148" s="78"/>
      <c r="B148" s="188"/>
      <c r="C148" s="188"/>
      <c r="D148" s="188"/>
      <c r="E148" s="188"/>
      <c r="F148" s="188"/>
      <c r="G148" s="188"/>
      <c r="H148" s="188"/>
      <c r="I148" s="188"/>
      <c r="J148" s="20">
        <v>0</v>
      </c>
      <c r="K148" s="20">
        <v>0</v>
      </c>
      <c r="L148" s="20">
        <v>0</v>
      </c>
      <c r="M148" s="20">
        <v>0</v>
      </c>
      <c r="N148" s="15">
        <f>K148+L148+M148</f>
        <v>0</v>
      </c>
      <c r="O148" s="15">
        <f>P148-N148</f>
        <v>0</v>
      </c>
      <c r="P148" s="15">
        <f>ROUND(PRODUCT(J148,25)/14,0)</f>
        <v>0</v>
      </c>
      <c r="Q148" s="20"/>
      <c r="R148" s="20"/>
      <c r="S148" s="21"/>
      <c r="T148" s="9"/>
      <c r="U148" s="61"/>
      <c r="V148" s="61"/>
      <c r="W148" s="61"/>
      <c r="X148" s="61"/>
      <c r="Y148" s="61"/>
      <c r="Z148" s="49"/>
    </row>
    <row r="149" spans="1:26">
      <c r="A149" s="85" t="s">
        <v>158</v>
      </c>
      <c r="B149" s="262" t="s">
        <v>238</v>
      </c>
      <c r="C149" s="262"/>
      <c r="D149" s="262"/>
      <c r="E149" s="262"/>
      <c r="F149" s="262"/>
      <c r="G149" s="262"/>
      <c r="H149" s="262"/>
      <c r="I149" s="262"/>
      <c r="J149" s="262"/>
      <c r="K149" s="262"/>
      <c r="L149" s="262"/>
      <c r="M149" s="262"/>
      <c r="N149" s="262"/>
      <c r="O149" s="262"/>
      <c r="P149" s="262"/>
      <c r="Q149" s="262"/>
      <c r="R149" s="262"/>
      <c r="S149" s="262"/>
      <c r="T149" s="262"/>
      <c r="U149" s="61"/>
      <c r="V149" s="61"/>
      <c r="W149" s="61"/>
      <c r="X149" s="61"/>
      <c r="Y149" s="61"/>
      <c r="Z149" s="49"/>
    </row>
    <row r="150" spans="1:26" s="105" customFormat="1">
      <c r="A150" s="106" t="s">
        <v>213</v>
      </c>
      <c r="B150" s="171" t="s">
        <v>214</v>
      </c>
      <c r="C150" s="172"/>
      <c r="D150" s="172"/>
      <c r="E150" s="172"/>
      <c r="F150" s="172"/>
      <c r="G150" s="172"/>
      <c r="H150" s="172"/>
      <c r="I150" s="173"/>
      <c r="J150" s="20">
        <v>4</v>
      </c>
      <c r="K150" s="20">
        <v>2</v>
      </c>
      <c r="L150" s="20">
        <v>2</v>
      </c>
      <c r="M150" s="20">
        <v>0</v>
      </c>
      <c r="N150" s="15">
        <f t="shared" ref="N150" si="55">K150+L150+M150</f>
        <v>4</v>
      </c>
      <c r="O150" s="15">
        <f t="shared" ref="O150" si="56">P150-N150</f>
        <v>3</v>
      </c>
      <c r="P150" s="15">
        <f t="shared" ref="P150" si="57">ROUND(PRODUCT(J150,25)/14,0)</f>
        <v>7</v>
      </c>
      <c r="Q150" s="20" t="s">
        <v>35</v>
      </c>
      <c r="R150" s="20"/>
      <c r="S150" s="21"/>
      <c r="T150" s="9" t="s">
        <v>40</v>
      </c>
      <c r="U150" s="61"/>
      <c r="V150" s="61"/>
      <c r="W150" s="61"/>
      <c r="X150" s="61"/>
      <c r="Y150" s="61"/>
      <c r="Z150" s="108"/>
    </row>
    <row r="151" spans="1:26" s="105" customFormat="1">
      <c r="A151" s="106" t="s">
        <v>215</v>
      </c>
      <c r="B151" s="171" t="s">
        <v>216</v>
      </c>
      <c r="C151" s="172"/>
      <c r="D151" s="172"/>
      <c r="E151" s="172"/>
      <c r="F151" s="172"/>
      <c r="G151" s="172"/>
      <c r="H151" s="172"/>
      <c r="I151" s="173"/>
      <c r="J151" s="20">
        <v>4</v>
      </c>
      <c r="K151" s="20">
        <v>2</v>
      </c>
      <c r="L151" s="20">
        <v>2</v>
      </c>
      <c r="M151" s="20">
        <v>0</v>
      </c>
      <c r="N151" s="15">
        <f>K151+L151+M151</f>
        <v>4</v>
      </c>
      <c r="O151" s="15">
        <f>P151-N151</f>
        <v>3</v>
      </c>
      <c r="P151" s="15">
        <f>ROUND(PRODUCT(J151,25)/14,0)</f>
        <v>7</v>
      </c>
      <c r="Q151" s="20" t="s">
        <v>35</v>
      </c>
      <c r="R151" s="20"/>
      <c r="S151" s="21"/>
      <c r="T151" s="9" t="s">
        <v>40</v>
      </c>
      <c r="U151" s="61"/>
      <c r="V151" s="61"/>
      <c r="W151" s="61"/>
      <c r="X151" s="61"/>
      <c r="Y151" s="61"/>
      <c r="Z151" s="108"/>
    </row>
    <row r="152" spans="1:26" s="105" customFormat="1">
      <c r="A152" s="106" t="s">
        <v>217</v>
      </c>
      <c r="B152" s="171" t="s">
        <v>218</v>
      </c>
      <c r="C152" s="172"/>
      <c r="D152" s="172"/>
      <c r="E152" s="172"/>
      <c r="F152" s="172"/>
      <c r="G152" s="172"/>
      <c r="H152" s="172"/>
      <c r="I152" s="173"/>
      <c r="J152" s="20">
        <v>4</v>
      </c>
      <c r="K152" s="20">
        <v>2</v>
      </c>
      <c r="L152" s="20">
        <v>2</v>
      </c>
      <c r="M152" s="20">
        <v>0</v>
      </c>
      <c r="N152" s="15">
        <f>K152+L152+M152</f>
        <v>4</v>
      </c>
      <c r="O152" s="15">
        <f t="shared" ref="O152" si="58">P152-N152</f>
        <v>3</v>
      </c>
      <c r="P152" s="15">
        <f>ROUND(PRODUCT(J152,25)/14,0)</f>
        <v>7</v>
      </c>
      <c r="Q152" s="20" t="s">
        <v>35</v>
      </c>
      <c r="R152" s="20"/>
      <c r="S152" s="21"/>
      <c r="T152" s="9" t="s">
        <v>40</v>
      </c>
      <c r="U152" s="61"/>
      <c r="V152" s="61"/>
      <c r="W152" s="61"/>
      <c r="X152" s="61"/>
      <c r="Y152" s="61"/>
      <c r="Z152" s="108"/>
    </row>
    <row r="153" spans="1:26">
      <c r="A153" s="106" t="s">
        <v>219</v>
      </c>
      <c r="B153" s="171" t="s">
        <v>220</v>
      </c>
      <c r="C153" s="172"/>
      <c r="D153" s="172"/>
      <c r="E153" s="172"/>
      <c r="F153" s="172"/>
      <c r="G153" s="172"/>
      <c r="H153" s="172"/>
      <c r="I153" s="173"/>
      <c r="J153" s="20">
        <v>4</v>
      </c>
      <c r="K153" s="20">
        <v>2</v>
      </c>
      <c r="L153" s="20">
        <v>2</v>
      </c>
      <c r="M153" s="20">
        <v>0</v>
      </c>
      <c r="N153" s="15">
        <f t="shared" si="52"/>
        <v>4</v>
      </c>
      <c r="O153" s="15">
        <f t="shared" si="53"/>
        <v>3</v>
      </c>
      <c r="P153" s="15">
        <f t="shared" si="54"/>
        <v>7</v>
      </c>
      <c r="Q153" s="20" t="s">
        <v>35</v>
      </c>
      <c r="R153" s="20"/>
      <c r="S153" s="21"/>
      <c r="T153" s="9" t="s">
        <v>40</v>
      </c>
      <c r="U153" s="61"/>
      <c r="V153" s="61"/>
      <c r="W153" s="61"/>
      <c r="X153" s="61"/>
      <c r="Y153" s="61"/>
      <c r="Z153" s="49"/>
    </row>
    <row r="154" spans="1:26" hidden="1">
      <c r="A154" s="78"/>
      <c r="B154" s="188"/>
      <c r="C154" s="188"/>
      <c r="D154" s="188"/>
      <c r="E154" s="188"/>
      <c r="F154" s="188"/>
      <c r="G154" s="188"/>
      <c r="H154" s="188"/>
      <c r="I154" s="188"/>
      <c r="J154" s="20">
        <v>0</v>
      </c>
      <c r="K154" s="20">
        <v>0</v>
      </c>
      <c r="L154" s="20">
        <v>0</v>
      </c>
      <c r="M154" s="20">
        <v>0</v>
      </c>
      <c r="N154" s="15">
        <f>K154+L154+M154</f>
        <v>0</v>
      </c>
      <c r="O154" s="15">
        <f>P154-N154</f>
        <v>0</v>
      </c>
      <c r="P154" s="15">
        <f>ROUND(PRODUCT(J154,25)/14,0)</f>
        <v>0</v>
      </c>
      <c r="Q154" s="20"/>
      <c r="R154" s="20"/>
      <c r="S154" s="21"/>
      <c r="T154" s="9"/>
      <c r="U154" s="61"/>
      <c r="V154" s="61"/>
      <c r="W154" s="61"/>
      <c r="X154" s="61"/>
      <c r="Y154" s="61"/>
      <c r="Z154" s="49"/>
    </row>
    <row r="155" spans="1:26" hidden="1">
      <c r="A155" s="78"/>
      <c r="B155" s="188"/>
      <c r="C155" s="188"/>
      <c r="D155" s="188"/>
      <c r="E155" s="188"/>
      <c r="F155" s="188"/>
      <c r="G155" s="188"/>
      <c r="H155" s="188"/>
      <c r="I155" s="188"/>
      <c r="J155" s="20">
        <v>0</v>
      </c>
      <c r="K155" s="20">
        <v>0</v>
      </c>
      <c r="L155" s="20">
        <v>0</v>
      </c>
      <c r="M155" s="20">
        <v>0</v>
      </c>
      <c r="N155" s="15">
        <f>K155+L155+M155</f>
        <v>0</v>
      </c>
      <c r="O155" s="15">
        <f t="shared" si="53"/>
        <v>0</v>
      </c>
      <c r="P155" s="15">
        <f>ROUND(PRODUCT(J155,25)/14,0)</f>
        <v>0</v>
      </c>
      <c r="Q155" s="20"/>
      <c r="R155" s="20"/>
      <c r="S155" s="21"/>
      <c r="T155" s="9"/>
      <c r="U155" s="61"/>
      <c r="V155" s="61"/>
      <c r="W155" s="61"/>
      <c r="X155" s="61"/>
      <c r="Y155" s="61"/>
      <c r="Z155" s="49"/>
    </row>
    <row r="156" spans="1:26" s="121" customFormat="1">
      <c r="A156" s="85" t="s">
        <v>278</v>
      </c>
      <c r="B156" s="136" t="s">
        <v>270</v>
      </c>
      <c r="C156" s="137"/>
      <c r="D156" s="137"/>
      <c r="E156" s="137"/>
      <c r="F156" s="137"/>
      <c r="G156" s="137"/>
      <c r="H156" s="137"/>
      <c r="I156" s="137"/>
      <c r="J156" s="137"/>
      <c r="K156" s="137"/>
      <c r="L156" s="137"/>
      <c r="M156" s="137"/>
      <c r="N156" s="137"/>
      <c r="O156" s="137"/>
      <c r="P156" s="137"/>
      <c r="Q156" s="137"/>
      <c r="R156" s="137"/>
      <c r="S156" s="137"/>
      <c r="T156" s="138"/>
      <c r="U156" s="61"/>
      <c r="V156" s="61"/>
      <c r="W156" s="61"/>
      <c r="X156" s="61"/>
      <c r="Y156" s="61"/>
      <c r="Z156" s="120"/>
    </row>
    <row r="157" spans="1:26" s="121" customFormat="1">
      <c r="A157" s="122" t="s">
        <v>282</v>
      </c>
      <c r="B157" s="171" t="s">
        <v>283</v>
      </c>
      <c r="C157" s="172"/>
      <c r="D157" s="172"/>
      <c r="E157" s="172"/>
      <c r="F157" s="172"/>
      <c r="G157" s="172"/>
      <c r="H157" s="172"/>
      <c r="I157" s="173"/>
      <c r="J157" s="20">
        <v>3</v>
      </c>
      <c r="K157" s="20">
        <v>0</v>
      </c>
      <c r="L157" s="20">
        <v>0</v>
      </c>
      <c r="M157" s="20">
        <v>2</v>
      </c>
      <c r="N157" s="15">
        <f>K157+L157+M157</f>
        <v>2</v>
      </c>
      <c r="O157" s="15">
        <f t="shared" ref="O157:O158" si="59">P157-N157</f>
        <v>3</v>
      </c>
      <c r="P157" s="15">
        <f>ROUND(PRODUCT(J157,25)/14,0)</f>
        <v>5</v>
      </c>
      <c r="Q157" s="20"/>
      <c r="R157" s="20" t="s">
        <v>31</v>
      </c>
      <c r="S157" s="21"/>
      <c r="T157" s="9" t="s">
        <v>41</v>
      </c>
      <c r="U157" s="61"/>
      <c r="V157" s="61"/>
      <c r="W157" s="61"/>
      <c r="X157" s="61"/>
      <c r="Y157" s="61"/>
      <c r="Z157" s="120"/>
    </row>
    <row r="158" spans="1:26" s="121" customFormat="1">
      <c r="A158" s="122" t="s">
        <v>284</v>
      </c>
      <c r="B158" s="171" t="s">
        <v>285</v>
      </c>
      <c r="C158" s="172"/>
      <c r="D158" s="172"/>
      <c r="E158" s="172"/>
      <c r="F158" s="172"/>
      <c r="G158" s="172"/>
      <c r="H158" s="172"/>
      <c r="I158" s="173"/>
      <c r="J158" s="20">
        <v>3</v>
      </c>
      <c r="K158" s="20">
        <v>0</v>
      </c>
      <c r="L158" s="20">
        <v>0</v>
      </c>
      <c r="M158" s="20">
        <v>2</v>
      </c>
      <c r="N158" s="15">
        <f>K158+L158+M158</f>
        <v>2</v>
      </c>
      <c r="O158" s="15">
        <f t="shared" si="59"/>
        <v>3</v>
      </c>
      <c r="P158" s="15">
        <f>ROUND(PRODUCT(J158,25)/14,0)</f>
        <v>5</v>
      </c>
      <c r="Q158" s="20"/>
      <c r="R158" s="20" t="s">
        <v>31</v>
      </c>
      <c r="S158" s="21"/>
      <c r="T158" s="9" t="s">
        <v>41</v>
      </c>
      <c r="U158" s="61"/>
      <c r="V158" s="61"/>
      <c r="W158" s="61"/>
      <c r="X158" s="61"/>
      <c r="Y158" s="61"/>
      <c r="Z158" s="120"/>
    </row>
    <row r="159" spans="1:26" s="121" customFormat="1">
      <c r="A159" s="85" t="s">
        <v>279</v>
      </c>
      <c r="B159" s="136" t="s">
        <v>271</v>
      </c>
      <c r="C159" s="137"/>
      <c r="D159" s="137"/>
      <c r="E159" s="137"/>
      <c r="F159" s="137"/>
      <c r="G159" s="137"/>
      <c r="H159" s="137"/>
      <c r="I159" s="137"/>
      <c r="J159" s="137"/>
      <c r="K159" s="137"/>
      <c r="L159" s="137"/>
      <c r="M159" s="137"/>
      <c r="N159" s="137"/>
      <c r="O159" s="137"/>
      <c r="P159" s="137"/>
      <c r="Q159" s="137"/>
      <c r="R159" s="137"/>
      <c r="S159" s="137"/>
      <c r="T159" s="138"/>
      <c r="U159" s="61"/>
      <c r="V159" s="61"/>
      <c r="W159" s="61"/>
      <c r="X159" s="61"/>
      <c r="Y159" s="61"/>
      <c r="Z159" s="120"/>
    </row>
    <row r="160" spans="1:26" s="121" customFormat="1">
      <c r="A160" s="122" t="s">
        <v>286</v>
      </c>
      <c r="B160" s="171" t="s">
        <v>283</v>
      </c>
      <c r="C160" s="172"/>
      <c r="D160" s="172"/>
      <c r="E160" s="172"/>
      <c r="F160" s="172"/>
      <c r="G160" s="172"/>
      <c r="H160" s="172"/>
      <c r="I160" s="173"/>
      <c r="J160" s="20">
        <v>2</v>
      </c>
      <c r="K160" s="20">
        <v>0</v>
      </c>
      <c r="L160" s="20">
        <v>0</v>
      </c>
      <c r="M160" s="20">
        <v>2</v>
      </c>
      <c r="N160" s="15">
        <f>K160+L160+M160</f>
        <v>2</v>
      </c>
      <c r="O160" s="15">
        <f t="shared" ref="O160:O161" si="60">P160-N160</f>
        <v>2</v>
      </c>
      <c r="P160" s="15">
        <f>ROUND(PRODUCT(J160,25)/14,0)</f>
        <v>4</v>
      </c>
      <c r="Q160" s="20"/>
      <c r="R160" s="20" t="s">
        <v>31</v>
      </c>
      <c r="S160" s="21"/>
      <c r="T160" s="9" t="s">
        <v>41</v>
      </c>
      <c r="U160" s="61"/>
      <c r="V160" s="61"/>
      <c r="W160" s="61"/>
      <c r="X160" s="61"/>
      <c r="Y160" s="61"/>
      <c r="Z160" s="120"/>
    </row>
    <row r="161" spans="1:26" s="121" customFormat="1">
      <c r="A161" s="122" t="s">
        <v>287</v>
      </c>
      <c r="B161" s="171" t="s">
        <v>285</v>
      </c>
      <c r="C161" s="172"/>
      <c r="D161" s="172"/>
      <c r="E161" s="172"/>
      <c r="F161" s="172"/>
      <c r="G161" s="172"/>
      <c r="H161" s="172"/>
      <c r="I161" s="173"/>
      <c r="J161" s="20">
        <v>2</v>
      </c>
      <c r="K161" s="20">
        <v>0</v>
      </c>
      <c r="L161" s="20">
        <v>0</v>
      </c>
      <c r="M161" s="20">
        <v>2</v>
      </c>
      <c r="N161" s="15">
        <f>K161+L161+M161</f>
        <v>2</v>
      </c>
      <c r="O161" s="15">
        <f t="shared" si="60"/>
        <v>2</v>
      </c>
      <c r="P161" s="15">
        <f>ROUND(PRODUCT(J161,25)/14,0)</f>
        <v>4</v>
      </c>
      <c r="Q161" s="20"/>
      <c r="R161" s="20" t="s">
        <v>31</v>
      </c>
      <c r="S161" s="21"/>
      <c r="T161" s="9" t="s">
        <v>41</v>
      </c>
      <c r="U161" s="61"/>
      <c r="V161" s="61"/>
      <c r="W161" s="61"/>
      <c r="X161" s="61"/>
      <c r="Y161" s="61"/>
      <c r="Z161" s="120"/>
    </row>
    <row r="162" spans="1:26" s="121" customFormat="1">
      <c r="A162" s="85" t="s">
        <v>170</v>
      </c>
      <c r="B162" s="136" t="s">
        <v>239</v>
      </c>
      <c r="C162" s="137"/>
      <c r="D162" s="137"/>
      <c r="E162" s="137"/>
      <c r="F162" s="137"/>
      <c r="G162" s="137"/>
      <c r="H162" s="137"/>
      <c r="I162" s="137"/>
      <c r="J162" s="137"/>
      <c r="K162" s="137"/>
      <c r="L162" s="137"/>
      <c r="M162" s="137"/>
      <c r="N162" s="137"/>
      <c r="O162" s="137"/>
      <c r="P162" s="137"/>
      <c r="Q162" s="137"/>
      <c r="R162" s="137"/>
      <c r="S162" s="137"/>
      <c r="T162" s="138"/>
      <c r="U162" s="61"/>
      <c r="V162" s="61"/>
      <c r="W162" s="61"/>
      <c r="X162" s="61"/>
      <c r="Y162" s="61"/>
      <c r="Z162" s="120"/>
    </row>
    <row r="163" spans="1:26" s="121" customFormat="1">
      <c r="A163" s="118" t="s">
        <v>221</v>
      </c>
      <c r="B163" s="171" t="s">
        <v>222</v>
      </c>
      <c r="C163" s="172"/>
      <c r="D163" s="172"/>
      <c r="E163" s="172"/>
      <c r="F163" s="172"/>
      <c r="G163" s="172"/>
      <c r="H163" s="172"/>
      <c r="I163" s="173"/>
      <c r="J163" s="20">
        <v>4</v>
      </c>
      <c r="K163" s="20">
        <v>2</v>
      </c>
      <c r="L163" s="20">
        <v>2</v>
      </c>
      <c r="M163" s="20">
        <v>0</v>
      </c>
      <c r="N163" s="15">
        <f>K163+L163+M163</f>
        <v>4</v>
      </c>
      <c r="O163" s="15">
        <f t="shared" ref="O163" si="61">P163-N163</f>
        <v>3</v>
      </c>
      <c r="P163" s="15">
        <f>ROUND(PRODUCT(J163,25)/14,0)</f>
        <v>7</v>
      </c>
      <c r="Q163" s="20" t="s">
        <v>35</v>
      </c>
      <c r="R163" s="20"/>
      <c r="S163" s="21"/>
      <c r="T163" s="9" t="s">
        <v>40</v>
      </c>
      <c r="U163" s="61"/>
      <c r="V163" s="61"/>
      <c r="W163" s="61"/>
      <c r="X163" s="61"/>
      <c r="Y163" s="61"/>
      <c r="Z163" s="120"/>
    </row>
    <row r="164" spans="1:26" s="121" customFormat="1">
      <c r="A164" s="118" t="s">
        <v>223</v>
      </c>
      <c r="B164" s="171" t="s">
        <v>224</v>
      </c>
      <c r="C164" s="172"/>
      <c r="D164" s="172"/>
      <c r="E164" s="172"/>
      <c r="F164" s="172"/>
      <c r="G164" s="172"/>
      <c r="H164" s="172"/>
      <c r="I164" s="173"/>
      <c r="J164" s="20">
        <v>4</v>
      </c>
      <c r="K164" s="20">
        <v>2</v>
      </c>
      <c r="L164" s="20">
        <v>2</v>
      </c>
      <c r="M164" s="20">
        <v>0</v>
      </c>
      <c r="N164" s="15">
        <f>K164+L164+M164</f>
        <v>4</v>
      </c>
      <c r="O164" s="15">
        <f t="shared" si="53"/>
        <v>3</v>
      </c>
      <c r="P164" s="15">
        <f>ROUND(PRODUCT(J164,25)/14,0)</f>
        <v>7</v>
      </c>
      <c r="Q164" s="20" t="s">
        <v>35</v>
      </c>
      <c r="R164" s="20"/>
      <c r="S164" s="21"/>
      <c r="T164" s="9" t="s">
        <v>40</v>
      </c>
      <c r="U164" s="61"/>
      <c r="V164" s="61"/>
      <c r="W164" s="61"/>
      <c r="X164" s="61"/>
      <c r="Y164" s="61"/>
      <c r="Z164" s="120"/>
    </row>
    <row r="165" spans="1:26" s="121" customFormat="1">
      <c r="A165" s="118" t="s">
        <v>225</v>
      </c>
      <c r="B165" s="171" t="s">
        <v>226</v>
      </c>
      <c r="C165" s="172"/>
      <c r="D165" s="172"/>
      <c r="E165" s="172"/>
      <c r="F165" s="172"/>
      <c r="G165" s="172"/>
      <c r="H165" s="172"/>
      <c r="I165" s="173"/>
      <c r="J165" s="20">
        <v>4</v>
      </c>
      <c r="K165" s="20">
        <v>2</v>
      </c>
      <c r="L165" s="20">
        <v>2</v>
      </c>
      <c r="M165" s="20">
        <v>0</v>
      </c>
      <c r="N165" s="15">
        <f>K165+L165+M165</f>
        <v>4</v>
      </c>
      <c r="O165" s="15">
        <f t="shared" si="53"/>
        <v>3</v>
      </c>
      <c r="P165" s="15">
        <f>ROUND(PRODUCT(J165,25)/14,0)</f>
        <v>7</v>
      </c>
      <c r="Q165" s="20" t="s">
        <v>35</v>
      </c>
      <c r="R165" s="20"/>
      <c r="S165" s="21"/>
      <c r="T165" s="9" t="s">
        <v>40</v>
      </c>
      <c r="U165" s="61"/>
      <c r="V165" s="61"/>
      <c r="W165" s="61"/>
      <c r="X165" s="61"/>
      <c r="Y165" s="61"/>
      <c r="Z165" s="120"/>
    </row>
    <row r="166" spans="1:26" s="121" customFormat="1">
      <c r="A166" s="118" t="s">
        <v>227</v>
      </c>
      <c r="B166" s="171" t="s">
        <v>228</v>
      </c>
      <c r="C166" s="172"/>
      <c r="D166" s="172"/>
      <c r="E166" s="172"/>
      <c r="F166" s="172"/>
      <c r="G166" s="172"/>
      <c r="H166" s="172"/>
      <c r="I166" s="173"/>
      <c r="J166" s="20">
        <v>4</v>
      </c>
      <c r="K166" s="20">
        <v>2</v>
      </c>
      <c r="L166" s="20">
        <v>2</v>
      </c>
      <c r="M166" s="20">
        <v>0</v>
      </c>
      <c r="N166" s="15">
        <f>K166+L166+M166</f>
        <v>4</v>
      </c>
      <c r="O166" s="15">
        <f t="shared" si="53"/>
        <v>3</v>
      </c>
      <c r="P166" s="15">
        <f>ROUND(PRODUCT(J166,25)/14,0)</f>
        <v>7</v>
      </c>
      <c r="Q166" s="20" t="s">
        <v>35</v>
      </c>
      <c r="R166" s="20"/>
      <c r="S166" s="21"/>
      <c r="T166" s="9" t="s">
        <v>40</v>
      </c>
      <c r="U166" s="64"/>
      <c r="V166" s="60"/>
      <c r="W166" s="60"/>
      <c r="X166" s="60"/>
      <c r="Y166" s="64"/>
      <c r="Z166" s="120"/>
    </row>
    <row r="167" spans="1:26" s="121" customFormat="1">
      <c r="A167" s="85" t="s">
        <v>280</v>
      </c>
      <c r="B167" s="136" t="s">
        <v>272</v>
      </c>
      <c r="C167" s="137"/>
      <c r="D167" s="137"/>
      <c r="E167" s="137"/>
      <c r="F167" s="137"/>
      <c r="G167" s="137"/>
      <c r="H167" s="137"/>
      <c r="I167" s="137"/>
      <c r="J167" s="137"/>
      <c r="K167" s="137"/>
      <c r="L167" s="137"/>
      <c r="M167" s="137"/>
      <c r="N167" s="137"/>
      <c r="O167" s="137"/>
      <c r="P167" s="137"/>
      <c r="Q167" s="137"/>
      <c r="R167" s="137"/>
      <c r="S167" s="137"/>
      <c r="T167" s="138"/>
      <c r="U167" s="61"/>
      <c r="V167" s="61"/>
      <c r="W167" s="61"/>
      <c r="X167" s="61"/>
      <c r="Y167" s="61"/>
      <c r="Z167" s="120"/>
    </row>
    <row r="168" spans="1:26" s="115" customFormat="1">
      <c r="A168" s="122" t="s">
        <v>288</v>
      </c>
      <c r="B168" s="171" t="s">
        <v>290</v>
      </c>
      <c r="C168" s="172"/>
      <c r="D168" s="172"/>
      <c r="E168" s="172"/>
      <c r="F168" s="172"/>
      <c r="G168" s="172"/>
      <c r="H168" s="172"/>
      <c r="I168" s="173"/>
      <c r="J168" s="20">
        <v>3</v>
      </c>
      <c r="K168" s="20">
        <v>0</v>
      </c>
      <c r="L168" s="20">
        <v>0</v>
      </c>
      <c r="M168" s="20">
        <v>2</v>
      </c>
      <c r="N168" s="15">
        <f>K168+L168+M168</f>
        <v>2</v>
      </c>
      <c r="O168" s="15">
        <f t="shared" ref="O168:O169" si="62">P168-N168</f>
        <v>3</v>
      </c>
      <c r="P168" s="15">
        <f>ROUND(PRODUCT(J168,25)/14,0)</f>
        <v>5</v>
      </c>
      <c r="Q168" s="20"/>
      <c r="R168" s="20" t="s">
        <v>31</v>
      </c>
      <c r="S168" s="21"/>
      <c r="T168" s="9" t="s">
        <v>41</v>
      </c>
      <c r="U168" s="61"/>
      <c r="V168" s="61"/>
      <c r="W168" s="61"/>
      <c r="X168" s="61"/>
      <c r="Y168" s="61"/>
      <c r="Z168" s="116"/>
    </row>
    <row r="169" spans="1:26" s="115" customFormat="1">
      <c r="A169" s="122" t="s">
        <v>289</v>
      </c>
      <c r="B169" s="171" t="s">
        <v>291</v>
      </c>
      <c r="C169" s="172"/>
      <c r="D169" s="172"/>
      <c r="E169" s="172"/>
      <c r="F169" s="172"/>
      <c r="G169" s="172"/>
      <c r="H169" s="172"/>
      <c r="I169" s="173"/>
      <c r="J169" s="20">
        <v>3</v>
      </c>
      <c r="K169" s="20">
        <v>0</v>
      </c>
      <c r="L169" s="20">
        <v>0</v>
      </c>
      <c r="M169" s="20">
        <v>2</v>
      </c>
      <c r="N169" s="15">
        <f>K169+L169+M169</f>
        <v>2</v>
      </c>
      <c r="O169" s="15">
        <f t="shared" si="62"/>
        <v>3</v>
      </c>
      <c r="P169" s="15">
        <f>ROUND(PRODUCT(J169,25)/14,0)</f>
        <v>5</v>
      </c>
      <c r="Q169" s="20"/>
      <c r="R169" s="20" t="s">
        <v>31</v>
      </c>
      <c r="S169" s="21"/>
      <c r="T169" s="9" t="s">
        <v>41</v>
      </c>
      <c r="U169" s="61"/>
      <c r="V169" s="61"/>
      <c r="W169" s="61"/>
      <c r="X169" s="61"/>
      <c r="Y169" s="61"/>
      <c r="Z169" s="116"/>
    </row>
    <row r="170" spans="1:26" s="115" customFormat="1">
      <c r="A170" s="85" t="s">
        <v>281</v>
      </c>
      <c r="B170" s="136" t="s">
        <v>273</v>
      </c>
      <c r="C170" s="137"/>
      <c r="D170" s="137"/>
      <c r="E170" s="137"/>
      <c r="F170" s="137"/>
      <c r="G170" s="137"/>
      <c r="H170" s="137"/>
      <c r="I170" s="137"/>
      <c r="J170" s="137"/>
      <c r="K170" s="137"/>
      <c r="L170" s="137"/>
      <c r="M170" s="137"/>
      <c r="N170" s="137"/>
      <c r="O170" s="137"/>
      <c r="P170" s="137"/>
      <c r="Q170" s="137"/>
      <c r="R170" s="137"/>
      <c r="S170" s="137"/>
      <c r="T170" s="138"/>
      <c r="U170" s="61"/>
      <c r="V170" s="61"/>
      <c r="W170" s="61"/>
      <c r="X170" s="61"/>
      <c r="Y170" s="61"/>
      <c r="Z170" s="116"/>
    </row>
    <row r="171" spans="1:26" s="115" customFormat="1">
      <c r="A171" s="122" t="s">
        <v>292</v>
      </c>
      <c r="B171" s="171" t="s">
        <v>290</v>
      </c>
      <c r="C171" s="172"/>
      <c r="D171" s="172"/>
      <c r="E171" s="172"/>
      <c r="F171" s="172"/>
      <c r="G171" s="172"/>
      <c r="H171" s="172"/>
      <c r="I171" s="173"/>
      <c r="J171" s="20">
        <v>2</v>
      </c>
      <c r="K171" s="20">
        <v>0</v>
      </c>
      <c r="L171" s="20">
        <v>0</v>
      </c>
      <c r="M171" s="20">
        <v>2</v>
      </c>
      <c r="N171" s="15">
        <f>K171+L171+M171</f>
        <v>2</v>
      </c>
      <c r="O171" s="15">
        <f t="shared" ref="O171:O172" si="63">P171-N171</f>
        <v>2</v>
      </c>
      <c r="P171" s="15">
        <f>ROUND(PRODUCT(J171,25)/14,0)</f>
        <v>4</v>
      </c>
      <c r="Q171" s="20"/>
      <c r="R171" s="20" t="s">
        <v>31</v>
      </c>
      <c r="S171" s="21"/>
      <c r="T171" s="9" t="s">
        <v>41</v>
      </c>
      <c r="U171" s="61"/>
      <c r="V171" s="61"/>
      <c r="W171" s="61"/>
      <c r="X171" s="61"/>
      <c r="Y171" s="61"/>
      <c r="Z171" s="116"/>
    </row>
    <row r="172" spans="1:26" s="115" customFormat="1">
      <c r="A172" s="122" t="s">
        <v>293</v>
      </c>
      <c r="B172" s="171" t="s">
        <v>291</v>
      </c>
      <c r="C172" s="172"/>
      <c r="D172" s="172"/>
      <c r="E172" s="172"/>
      <c r="F172" s="172"/>
      <c r="G172" s="172"/>
      <c r="H172" s="172"/>
      <c r="I172" s="173"/>
      <c r="J172" s="20">
        <v>2</v>
      </c>
      <c r="K172" s="20">
        <v>0</v>
      </c>
      <c r="L172" s="20">
        <v>0</v>
      </c>
      <c r="M172" s="20">
        <v>2</v>
      </c>
      <c r="N172" s="15">
        <f>K172+L172+M172</f>
        <v>2</v>
      </c>
      <c r="O172" s="15">
        <f t="shared" si="63"/>
        <v>2</v>
      </c>
      <c r="P172" s="15">
        <f>ROUND(PRODUCT(J172,25)/14,0)</f>
        <v>4</v>
      </c>
      <c r="Q172" s="20"/>
      <c r="R172" s="20" t="s">
        <v>31</v>
      </c>
      <c r="S172" s="21"/>
      <c r="T172" s="9" t="s">
        <v>41</v>
      </c>
      <c r="U172" s="61"/>
      <c r="V172" s="61"/>
      <c r="W172" s="61"/>
      <c r="X172" s="61"/>
      <c r="Y172" s="61"/>
      <c r="Z172" s="116"/>
    </row>
    <row r="173" spans="1:26">
      <c r="A173" s="85" t="s">
        <v>183</v>
      </c>
      <c r="B173" s="136" t="s">
        <v>274</v>
      </c>
      <c r="C173" s="137"/>
      <c r="D173" s="137"/>
      <c r="E173" s="137"/>
      <c r="F173" s="137"/>
      <c r="G173" s="137"/>
      <c r="H173" s="137"/>
      <c r="I173" s="137"/>
      <c r="J173" s="137"/>
      <c r="K173" s="137"/>
      <c r="L173" s="137"/>
      <c r="M173" s="137"/>
      <c r="N173" s="137"/>
      <c r="O173" s="137"/>
      <c r="P173" s="137"/>
      <c r="Q173" s="137"/>
      <c r="R173" s="137"/>
      <c r="S173" s="137"/>
      <c r="T173" s="138"/>
      <c r="U173" s="61"/>
      <c r="V173" s="62"/>
      <c r="W173" s="62"/>
      <c r="X173" s="62"/>
      <c r="Y173" s="65"/>
      <c r="Z173" s="49"/>
    </row>
    <row r="174" spans="1:26">
      <c r="A174" s="106" t="s">
        <v>233</v>
      </c>
      <c r="B174" s="171" t="s">
        <v>234</v>
      </c>
      <c r="C174" s="172"/>
      <c r="D174" s="172"/>
      <c r="E174" s="172"/>
      <c r="F174" s="172"/>
      <c r="G174" s="172"/>
      <c r="H174" s="172"/>
      <c r="I174" s="173"/>
      <c r="J174" s="20">
        <v>4</v>
      </c>
      <c r="K174" s="20">
        <v>2</v>
      </c>
      <c r="L174" s="20">
        <v>0</v>
      </c>
      <c r="M174" s="20">
        <v>0</v>
      </c>
      <c r="N174" s="15">
        <f>K174+L174+M174</f>
        <v>2</v>
      </c>
      <c r="O174" s="15">
        <f>P174-N174</f>
        <v>5</v>
      </c>
      <c r="P174" s="15">
        <f>ROUND(PRODUCT(J174,25)/14,0)</f>
        <v>7</v>
      </c>
      <c r="Q174" s="20"/>
      <c r="R174" s="20" t="s">
        <v>31</v>
      </c>
      <c r="S174" s="21"/>
      <c r="T174" s="9" t="s">
        <v>41</v>
      </c>
      <c r="U174" s="65"/>
      <c r="V174" s="62"/>
      <c r="W174" s="62"/>
      <c r="X174" s="62"/>
      <c r="Y174" s="65"/>
      <c r="Z174" s="49"/>
    </row>
    <row r="175" spans="1:26">
      <c r="A175" s="106" t="s">
        <v>235</v>
      </c>
      <c r="B175" s="171" t="s">
        <v>236</v>
      </c>
      <c r="C175" s="172"/>
      <c r="D175" s="172"/>
      <c r="E175" s="172"/>
      <c r="F175" s="172"/>
      <c r="G175" s="172"/>
      <c r="H175" s="172"/>
      <c r="I175" s="173"/>
      <c r="J175" s="20">
        <v>4</v>
      </c>
      <c r="K175" s="20">
        <v>2</v>
      </c>
      <c r="L175" s="20">
        <v>0</v>
      </c>
      <c r="M175" s="20">
        <v>0</v>
      </c>
      <c r="N175" s="15">
        <f>K175+L175+M175</f>
        <v>2</v>
      </c>
      <c r="O175" s="15">
        <f t="shared" ref="O175:O190" si="64">P175-N175</f>
        <v>5</v>
      </c>
      <c r="P175" s="15">
        <f t="shared" ref="P175:P180" si="65">ROUND(PRODUCT(J175,25)/14,0)</f>
        <v>7</v>
      </c>
      <c r="Q175" s="20"/>
      <c r="R175" s="20" t="s">
        <v>31</v>
      </c>
      <c r="S175" s="21"/>
      <c r="T175" s="9" t="s">
        <v>41</v>
      </c>
      <c r="U175" s="65"/>
      <c r="V175" s="62"/>
      <c r="W175" s="62"/>
      <c r="X175" s="62"/>
      <c r="Y175" s="65"/>
      <c r="Z175" s="49"/>
    </row>
    <row r="176" spans="1:26" hidden="1">
      <c r="A176" s="78"/>
      <c r="B176" s="188"/>
      <c r="C176" s="188"/>
      <c r="D176" s="188"/>
      <c r="E176" s="188"/>
      <c r="F176" s="188"/>
      <c r="G176" s="188"/>
      <c r="H176" s="188"/>
      <c r="I176" s="188"/>
      <c r="J176" s="20">
        <v>0</v>
      </c>
      <c r="K176" s="20">
        <v>0</v>
      </c>
      <c r="L176" s="20">
        <v>0</v>
      </c>
      <c r="M176" s="20">
        <v>0</v>
      </c>
      <c r="N176" s="15">
        <f>K176+L176+M176</f>
        <v>0</v>
      </c>
      <c r="O176" s="15">
        <f t="shared" si="64"/>
        <v>0</v>
      </c>
      <c r="P176" s="15">
        <f t="shared" si="65"/>
        <v>0</v>
      </c>
      <c r="Q176" s="20"/>
      <c r="R176" s="20"/>
      <c r="S176" s="21"/>
      <c r="T176" s="9"/>
      <c r="U176" s="64"/>
      <c r="V176" s="60"/>
      <c r="W176" s="60"/>
      <c r="X176" s="60"/>
      <c r="Y176" s="64"/>
      <c r="Z176" s="49"/>
    </row>
    <row r="177" spans="1:26" ht="15" hidden="1" customHeight="1">
      <c r="A177" s="78"/>
      <c r="B177" s="188"/>
      <c r="C177" s="188"/>
      <c r="D177" s="188"/>
      <c r="E177" s="188"/>
      <c r="F177" s="188"/>
      <c r="G177" s="188"/>
      <c r="H177" s="188"/>
      <c r="I177" s="188"/>
      <c r="J177" s="20">
        <v>0</v>
      </c>
      <c r="K177" s="20">
        <v>0</v>
      </c>
      <c r="L177" s="20">
        <v>0</v>
      </c>
      <c r="M177" s="20">
        <v>0</v>
      </c>
      <c r="N177" s="15">
        <f>K177+L177+M177</f>
        <v>0</v>
      </c>
      <c r="O177" s="15">
        <f t="shared" si="64"/>
        <v>0</v>
      </c>
      <c r="P177" s="15">
        <f t="shared" si="65"/>
        <v>0</v>
      </c>
      <c r="Q177" s="20"/>
      <c r="R177" s="20"/>
      <c r="S177" s="21"/>
      <c r="T177" s="9"/>
      <c r="U177" s="63"/>
      <c r="V177" s="63"/>
      <c r="W177" s="63"/>
      <c r="X177" s="63"/>
      <c r="Y177" s="63"/>
      <c r="Z177" s="49"/>
    </row>
    <row r="178" spans="1:26">
      <c r="A178" s="85" t="s">
        <v>182</v>
      </c>
      <c r="B178" s="136" t="s">
        <v>240</v>
      </c>
      <c r="C178" s="137"/>
      <c r="D178" s="137"/>
      <c r="E178" s="137"/>
      <c r="F178" s="137"/>
      <c r="G178" s="137"/>
      <c r="H178" s="137"/>
      <c r="I178" s="137"/>
      <c r="J178" s="137"/>
      <c r="K178" s="137"/>
      <c r="L178" s="137"/>
      <c r="M178" s="137"/>
      <c r="N178" s="137"/>
      <c r="O178" s="137"/>
      <c r="P178" s="137"/>
      <c r="Q178" s="137"/>
      <c r="R178" s="137"/>
      <c r="S178" s="137"/>
      <c r="T178" s="138"/>
      <c r="U178" s="63"/>
      <c r="V178" s="63"/>
      <c r="W178" s="63"/>
      <c r="X178" s="63"/>
      <c r="Y178" s="63"/>
      <c r="Z178" s="49"/>
    </row>
    <row r="179" spans="1:26">
      <c r="A179" s="106" t="s">
        <v>229</v>
      </c>
      <c r="B179" s="171" t="s">
        <v>230</v>
      </c>
      <c r="C179" s="172"/>
      <c r="D179" s="172"/>
      <c r="E179" s="172"/>
      <c r="F179" s="172"/>
      <c r="G179" s="172"/>
      <c r="H179" s="172"/>
      <c r="I179" s="173"/>
      <c r="J179" s="20">
        <v>4</v>
      </c>
      <c r="K179" s="20">
        <v>2</v>
      </c>
      <c r="L179" s="20">
        <v>1</v>
      </c>
      <c r="M179" s="20">
        <v>0</v>
      </c>
      <c r="N179" s="15">
        <f>K179+L179+M179</f>
        <v>3</v>
      </c>
      <c r="O179" s="15">
        <f>P179-N179</f>
        <v>4</v>
      </c>
      <c r="P179" s="15">
        <f>ROUND(PRODUCT(J179,25)/14,0)</f>
        <v>7</v>
      </c>
      <c r="Q179" s="20" t="s">
        <v>35</v>
      </c>
      <c r="R179" s="20"/>
      <c r="S179" s="21"/>
      <c r="T179" s="9" t="s">
        <v>40</v>
      </c>
      <c r="U179" s="63"/>
      <c r="V179" s="63"/>
      <c r="W179" s="63"/>
      <c r="X179" s="63"/>
      <c r="Y179" s="63"/>
      <c r="Z179" s="49"/>
    </row>
    <row r="180" spans="1:26">
      <c r="A180" s="106" t="s">
        <v>231</v>
      </c>
      <c r="B180" s="171" t="s">
        <v>232</v>
      </c>
      <c r="C180" s="172"/>
      <c r="D180" s="172"/>
      <c r="E180" s="172"/>
      <c r="F180" s="172"/>
      <c r="G180" s="172"/>
      <c r="H180" s="172"/>
      <c r="I180" s="173"/>
      <c r="J180" s="20">
        <v>4</v>
      </c>
      <c r="K180" s="20">
        <v>2</v>
      </c>
      <c r="L180" s="20">
        <v>1</v>
      </c>
      <c r="M180" s="20">
        <v>0</v>
      </c>
      <c r="N180" s="15">
        <f>K180+L180+M180</f>
        <v>3</v>
      </c>
      <c r="O180" s="15">
        <f t="shared" si="64"/>
        <v>4</v>
      </c>
      <c r="P180" s="15">
        <f t="shared" si="65"/>
        <v>7</v>
      </c>
      <c r="Q180" s="20" t="s">
        <v>35</v>
      </c>
      <c r="R180" s="20"/>
      <c r="S180" s="21"/>
      <c r="T180" s="9" t="s">
        <v>40</v>
      </c>
      <c r="U180" s="63"/>
      <c r="V180" s="63"/>
      <c r="W180" s="63"/>
      <c r="X180" s="63"/>
      <c r="Y180" s="63"/>
      <c r="Z180" s="49"/>
    </row>
    <row r="181" spans="1:26" hidden="1">
      <c r="A181" s="78"/>
      <c r="B181" s="188"/>
      <c r="C181" s="188"/>
      <c r="D181" s="188"/>
      <c r="E181" s="188"/>
      <c r="F181" s="188"/>
      <c r="G181" s="188"/>
      <c r="H181" s="188"/>
      <c r="I181" s="188"/>
      <c r="J181" s="20">
        <v>0</v>
      </c>
      <c r="K181" s="20">
        <v>0</v>
      </c>
      <c r="L181" s="20">
        <v>0</v>
      </c>
      <c r="M181" s="20">
        <v>0</v>
      </c>
      <c r="N181" s="15">
        <f>K181+L181+M181</f>
        <v>0</v>
      </c>
      <c r="O181" s="15">
        <f>P181-N181</f>
        <v>0</v>
      </c>
      <c r="P181" s="15">
        <f>ROUND(PRODUCT(J181,25)/14,0)</f>
        <v>0</v>
      </c>
      <c r="Q181" s="20"/>
      <c r="R181" s="20"/>
      <c r="S181" s="21"/>
      <c r="T181" s="9"/>
      <c r="U181" s="63"/>
      <c r="V181" s="63"/>
      <c r="W181" s="63"/>
      <c r="X181" s="63"/>
      <c r="Y181" s="63"/>
      <c r="Z181" s="49"/>
    </row>
    <row r="182" spans="1:26" ht="15" hidden="1" customHeight="1">
      <c r="A182" s="78"/>
      <c r="B182" s="188"/>
      <c r="C182" s="188"/>
      <c r="D182" s="188"/>
      <c r="E182" s="188"/>
      <c r="F182" s="188"/>
      <c r="G182" s="188"/>
      <c r="H182" s="188"/>
      <c r="I182" s="188"/>
      <c r="J182" s="20">
        <v>0</v>
      </c>
      <c r="K182" s="20">
        <v>0</v>
      </c>
      <c r="L182" s="20">
        <v>0</v>
      </c>
      <c r="M182" s="20">
        <v>0</v>
      </c>
      <c r="N182" s="15">
        <f>K182+L182+M182</f>
        <v>0</v>
      </c>
      <c r="O182" s="15">
        <f>P182-N182</f>
        <v>0</v>
      </c>
      <c r="P182" s="15">
        <f>ROUND(PRODUCT(J182,25)/14,0)</f>
        <v>0</v>
      </c>
      <c r="Q182" s="20"/>
      <c r="R182" s="20"/>
      <c r="S182" s="21"/>
      <c r="T182" s="9"/>
      <c r="U182" s="63"/>
      <c r="V182" s="63"/>
      <c r="W182" s="63"/>
      <c r="X182" s="63"/>
      <c r="Y182" s="63"/>
      <c r="Z182" s="49"/>
    </row>
    <row r="183" spans="1:26" s="105" customFormat="1">
      <c r="A183" s="85" t="s">
        <v>190</v>
      </c>
      <c r="B183" s="136" t="s">
        <v>275</v>
      </c>
      <c r="C183" s="137"/>
      <c r="D183" s="137"/>
      <c r="E183" s="137"/>
      <c r="F183" s="137"/>
      <c r="G183" s="137"/>
      <c r="H183" s="137"/>
      <c r="I183" s="137"/>
      <c r="J183" s="137"/>
      <c r="K183" s="137"/>
      <c r="L183" s="137"/>
      <c r="M183" s="137"/>
      <c r="N183" s="137"/>
      <c r="O183" s="137"/>
      <c r="P183" s="137"/>
      <c r="Q183" s="137"/>
      <c r="R183" s="137"/>
      <c r="S183" s="137"/>
      <c r="T183" s="138"/>
      <c r="U183" s="63"/>
      <c r="V183" s="63"/>
      <c r="W183" s="63"/>
      <c r="X183" s="63"/>
      <c r="Y183" s="63"/>
      <c r="Z183" s="108"/>
    </row>
    <row r="184" spans="1:26" s="105" customFormat="1">
      <c r="A184" s="106" t="s">
        <v>241</v>
      </c>
      <c r="B184" s="171" t="s">
        <v>242</v>
      </c>
      <c r="C184" s="172"/>
      <c r="D184" s="172"/>
      <c r="E184" s="172"/>
      <c r="F184" s="172"/>
      <c r="G184" s="172"/>
      <c r="H184" s="172"/>
      <c r="I184" s="173"/>
      <c r="J184" s="20">
        <v>3</v>
      </c>
      <c r="K184" s="20">
        <v>2</v>
      </c>
      <c r="L184" s="20">
        <v>0</v>
      </c>
      <c r="M184" s="20">
        <v>0</v>
      </c>
      <c r="N184" s="15">
        <f>K184+L184+M184</f>
        <v>2</v>
      </c>
      <c r="O184" s="15">
        <f>P184-N184</f>
        <v>3</v>
      </c>
      <c r="P184" s="15">
        <f>ROUND(PRODUCT(J184,25)/14,0)</f>
        <v>5</v>
      </c>
      <c r="Q184" s="20"/>
      <c r="R184" s="20" t="s">
        <v>31</v>
      </c>
      <c r="S184" s="21"/>
      <c r="T184" s="9" t="s">
        <v>41</v>
      </c>
      <c r="U184" s="63"/>
      <c r="V184" s="113"/>
      <c r="W184" s="63"/>
      <c r="X184" s="63"/>
      <c r="Y184" s="63"/>
      <c r="Z184" s="108"/>
    </row>
    <row r="185" spans="1:26" s="105" customFormat="1">
      <c r="A185" s="106" t="s">
        <v>243</v>
      </c>
      <c r="B185" s="171" t="s">
        <v>244</v>
      </c>
      <c r="C185" s="172"/>
      <c r="D185" s="172"/>
      <c r="E185" s="172"/>
      <c r="F185" s="172"/>
      <c r="G185" s="172"/>
      <c r="H185" s="172"/>
      <c r="I185" s="173"/>
      <c r="J185" s="20">
        <v>3</v>
      </c>
      <c r="K185" s="20">
        <v>2</v>
      </c>
      <c r="L185" s="20">
        <v>0</v>
      </c>
      <c r="M185" s="20">
        <v>0</v>
      </c>
      <c r="N185" s="15">
        <f>K185+L185+M185</f>
        <v>2</v>
      </c>
      <c r="O185" s="15">
        <f t="shared" ref="O185" si="66">P185-N185</f>
        <v>3</v>
      </c>
      <c r="P185" s="15">
        <f>ROUND(PRODUCT(J185,25)/14,0)</f>
        <v>5</v>
      </c>
      <c r="Q185" s="20"/>
      <c r="R185" s="20" t="s">
        <v>31</v>
      </c>
      <c r="S185" s="21"/>
      <c r="T185" s="9" t="s">
        <v>41</v>
      </c>
      <c r="U185" s="63"/>
      <c r="V185" s="63"/>
      <c r="W185" s="63"/>
      <c r="X185" s="63"/>
      <c r="Y185" s="63"/>
      <c r="Z185" s="108"/>
    </row>
    <row r="186" spans="1:26" s="105" customFormat="1">
      <c r="A186" s="85" t="s">
        <v>196</v>
      </c>
      <c r="B186" s="136" t="s">
        <v>276</v>
      </c>
      <c r="C186" s="137"/>
      <c r="D186" s="137"/>
      <c r="E186" s="137"/>
      <c r="F186" s="137"/>
      <c r="G186" s="137"/>
      <c r="H186" s="137"/>
      <c r="I186" s="137"/>
      <c r="J186" s="137"/>
      <c r="K186" s="137"/>
      <c r="L186" s="137"/>
      <c r="M186" s="137"/>
      <c r="N186" s="137"/>
      <c r="O186" s="137"/>
      <c r="P186" s="137"/>
      <c r="Q186" s="137"/>
      <c r="R186" s="137"/>
      <c r="S186" s="137"/>
      <c r="T186" s="138"/>
      <c r="U186" s="63"/>
      <c r="V186" s="63"/>
      <c r="W186" s="63"/>
      <c r="X186" s="63"/>
      <c r="Y186" s="63"/>
      <c r="Z186" s="108"/>
    </row>
    <row r="187" spans="1:26" s="105" customFormat="1">
      <c r="A187" s="106" t="s">
        <v>245</v>
      </c>
      <c r="B187" s="171" t="s">
        <v>246</v>
      </c>
      <c r="C187" s="172"/>
      <c r="D187" s="172"/>
      <c r="E187" s="172"/>
      <c r="F187" s="172"/>
      <c r="G187" s="172"/>
      <c r="H187" s="172"/>
      <c r="I187" s="173"/>
      <c r="J187" s="20">
        <v>4</v>
      </c>
      <c r="K187" s="20">
        <v>0</v>
      </c>
      <c r="L187" s="20">
        <v>0</v>
      </c>
      <c r="M187" s="20">
        <v>2</v>
      </c>
      <c r="N187" s="15">
        <f>K187+L187+M187</f>
        <v>2</v>
      </c>
      <c r="O187" s="15">
        <f t="shared" ref="O187" si="67">P187-N187</f>
        <v>6</v>
      </c>
      <c r="P187" s="15">
        <f>ROUND(PRODUCT(J187,25)/12,0)</f>
        <v>8</v>
      </c>
      <c r="Q187" s="20"/>
      <c r="R187" s="20"/>
      <c r="S187" s="21" t="s">
        <v>36</v>
      </c>
      <c r="T187" s="9" t="s">
        <v>41</v>
      </c>
      <c r="U187" s="63"/>
      <c r="V187" s="63"/>
      <c r="W187" s="63"/>
      <c r="X187" s="63"/>
      <c r="Y187" s="63"/>
      <c r="Z187" s="108"/>
    </row>
    <row r="188" spans="1:26" s="105" customFormat="1">
      <c r="A188" s="106" t="s">
        <v>247</v>
      </c>
      <c r="B188" s="171" t="s">
        <v>248</v>
      </c>
      <c r="C188" s="172"/>
      <c r="D188" s="172"/>
      <c r="E188" s="172"/>
      <c r="F188" s="172"/>
      <c r="G188" s="172"/>
      <c r="H188" s="172"/>
      <c r="I188" s="173"/>
      <c r="J188" s="20">
        <v>4</v>
      </c>
      <c r="K188" s="20">
        <v>0</v>
      </c>
      <c r="L188" s="20">
        <v>0</v>
      </c>
      <c r="M188" s="20">
        <v>2</v>
      </c>
      <c r="N188" s="15">
        <f>K188+L188+M188</f>
        <v>2</v>
      </c>
      <c r="O188" s="15">
        <f>P188-N188</f>
        <v>6</v>
      </c>
      <c r="P188" s="15">
        <f>ROUND(PRODUCT(J188,25)/12,0)</f>
        <v>8</v>
      </c>
      <c r="Q188" s="20"/>
      <c r="R188" s="20"/>
      <c r="S188" s="21" t="s">
        <v>36</v>
      </c>
      <c r="T188" s="9" t="s">
        <v>41</v>
      </c>
      <c r="U188" s="63"/>
      <c r="V188" s="63"/>
      <c r="W188" s="63"/>
      <c r="X188" s="63"/>
      <c r="Y188" s="63"/>
      <c r="Z188" s="108"/>
    </row>
    <row r="189" spans="1:26">
      <c r="A189" s="85" t="s">
        <v>207</v>
      </c>
      <c r="B189" s="136" t="s">
        <v>277</v>
      </c>
      <c r="C189" s="137"/>
      <c r="D189" s="137"/>
      <c r="E189" s="137"/>
      <c r="F189" s="137"/>
      <c r="G189" s="137"/>
      <c r="H189" s="137"/>
      <c r="I189" s="137"/>
      <c r="J189" s="137"/>
      <c r="K189" s="137"/>
      <c r="L189" s="137"/>
      <c r="M189" s="137"/>
      <c r="N189" s="137"/>
      <c r="O189" s="137"/>
      <c r="P189" s="137"/>
      <c r="Q189" s="137"/>
      <c r="R189" s="137"/>
      <c r="S189" s="137"/>
      <c r="T189" s="138"/>
      <c r="U189" s="63"/>
      <c r="V189" s="63"/>
      <c r="W189" s="63"/>
      <c r="X189" s="63"/>
      <c r="Y189" s="63"/>
      <c r="Z189" s="49"/>
    </row>
    <row r="190" spans="1:26">
      <c r="A190" s="106" t="s">
        <v>249</v>
      </c>
      <c r="B190" s="171" t="s">
        <v>250</v>
      </c>
      <c r="C190" s="172"/>
      <c r="D190" s="172"/>
      <c r="E190" s="172"/>
      <c r="F190" s="172"/>
      <c r="G190" s="172"/>
      <c r="H190" s="172"/>
      <c r="I190" s="173"/>
      <c r="J190" s="20">
        <v>3</v>
      </c>
      <c r="K190" s="20">
        <v>0</v>
      </c>
      <c r="L190" s="20">
        <v>0</v>
      </c>
      <c r="M190" s="20">
        <v>2</v>
      </c>
      <c r="N190" s="15">
        <f>K190+L190+M190</f>
        <v>2</v>
      </c>
      <c r="O190" s="15">
        <f t="shared" si="64"/>
        <v>4</v>
      </c>
      <c r="P190" s="15">
        <f>ROUND(PRODUCT(J190,25)/12,0)</f>
        <v>6</v>
      </c>
      <c r="Q190" s="20"/>
      <c r="R190" s="20"/>
      <c r="S190" s="21" t="s">
        <v>36</v>
      </c>
      <c r="T190" s="111" t="s">
        <v>41</v>
      </c>
      <c r="U190" s="63"/>
      <c r="V190" s="63"/>
      <c r="W190" s="63"/>
      <c r="X190" s="63"/>
      <c r="Y190" s="63"/>
      <c r="Z190" s="49"/>
    </row>
    <row r="191" spans="1:26">
      <c r="A191" s="106" t="s">
        <v>251</v>
      </c>
      <c r="B191" s="171" t="s">
        <v>252</v>
      </c>
      <c r="C191" s="172"/>
      <c r="D191" s="172"/>
      <c r="E191" s="172"/>
      <c r="F191" s="172"/>
      <c r="G191" s="172"/>
      <c r="H191" s="172"/>
      <c r="I191" s="173"/>
      <c r="J191" s="20">
        <v>3</v>
      </c>
      <c r="K191" s="20">
        <v>0</v>
      </c>
      <c r="L191" s="20">
        <v>0</v>
      </c>
      <c r="M191" s="20">
        <v>2</v>
      </c>
      <c r="N191" s="15">
        <f>K191+L191+M191</f>
        <v>2</v>
      </c>
      <c r="O191" s="15">
        <f>P191-N191</f>
        <v>4</v>
      </c>
      <c r="P191" s="15">
        <f>ROUND(PRODUCT(J191,25)/12,0)</f>
        <v>6</v>
      </c>
      <c r="Q191" s="20"/>
      <c r="R191" s="20"/>
      <c r="S191" s="21" t="s">
        <v>36</v>
      </c>
      <c r="T191" s="111" t="s">
        <v>41</v>
      </c>
      <c r="U191" s="63"/>
      <c r="V191" s="63"/>
      <c r="W191" s="63"/>
      <c r="X191" s="63"/>
      <c r="Y191" s="63"/>
      <c r="Z191" s="49"/>
    </row>
    <row r="192" spans="1:26" hidden="1">
      <c r="A192" s="78"/>
      <c r="B192" s="188"/>
      <c r="C192" s="188"/>
      <c r="D192" s="188"/>
      <c r="E192" s="188"/>
      <c r="F192" s="188"/>
      <c r="G192" s="188"/>
      <c r="H192" s="188"/>
      <c r="I192" s="188"/>
      <c r="J192" s="20">
        <v>0</v>
      </c>
      <c r="K192" s="20">
        <v>0</v>
      </c>
      <c r="L192" s="20">
        <v>0</v>
      </c>
      <c r="M192" s="20">
        <v>0</v>
      </c>
      <c r="N192" s="15">
        <f>K192+L192+M192</f>
        <v>0</v>
      </c>
      <c r="O192" s="15">
        <f>P192-N192</f>
        <v>0</v>
      </c>
      <c r="P192" s="15">
        <f>ROUND(PRODUCT(J192,25)/12,0)</f>
        <v>0</v>
      </c>
      <c r="Q192" s="20"/>
      <c r="R192" s="20"/>
      <c r="S192" s="21"/>
      <c r="T192" s="111"/>
      <c r="U192" s="63"/>
      <c r="V192" s="63"/>
      <c r="W192" s="63"/>
      <c r="X192" s="63"/>
      <c r="Y192" s="63"/>
      <c r="Z192" s="49"/>
    </row>
    <row r="193" spans="1:26" hidden="1">
      <c r="A193" s="78"/>
      <c r="B193" s="218"/>
      <c r="C193" s="218"/>
      <c r="D193" s="218"/>
      <c r="E193" s="218"/>
      <c r="F193" s="218"/>
      <c r="G193" s="218"/>
      <c r="H193" s="218"/>
      <c r="I193" s="218"/>
      <c r="J193" s="20">
        <v>0</v>
      </c>
      <c r="K193" s="20">
        <v>0</v>
      </c>
      <c r="L193" s="20">
        <v>0</v>
      </c>
      <c r="M193" s="20">
        <v>0</v>
      </c>
      <c r="N193" s="15">
        <f>K193+L193+M193</f>
        <v>0</v>
      </c>
      <c r="O193" s="15">
        <f>P193-N193</f>
        <v>0</v>
      </c>
      <c r="P193" s="15">
        <f>ROUND(PRODUCT(J193,25)/12,0)</f>
        <v>0</v>
      </c>
      <c r="Q193" s="20"/>
      <c r="R193" s="20"/>
      <c r="S193" s="21"/>
      <c r="T193" s="111"/>
      <c r="U193" s="63"/>
      <c r="V193" s="63"/>
      <c r="W193" s="63"/>
      <c r="X193" s="63"/>
      <c r="Y193" s="63"/>
      <c r="Z193" s="49"/>
    </row>
    <row r="194" spans="1:26" ht="15" customHeight="1">
      <c r="A194" s="217" t="s">
        <v>105</v>
      </c>
      <c r="B194" s="217"/>
      <c r="C194" s="217"/>
      <c r="D194" s="217"/>
      <c r="E194" s="217"/>
      <c r="F194" s="217"/>
      <c r="G194" s="217"/>
      <c r="H194" s="217"/>
      <c r="I194" s="217"/>
      <c r="J194" s="17">
        <f>SUM(J146,J153,J157,J160,J164,J174,J179,J190,J184,J187,J168,J171)</f>
        <v>39</v>
      </c>
      <c r="K194" s="119">
        <f t="shared" ref="K194:P194" si="68">SUM(K146,K153,K157,K160,K164,K174,K179,K190,K184,K187,K168,K171)</f>
        <v>10</v>
      </c>
      <c r="L194" s="119">
        <f t="shared" si="68"/>
        <v>5</v>
      </c>
      <c r="M194" s="119">
        <f t="shared" si="68"/>
        <v>14</v>
      </c>
      <c r="N194" s="119">
        <f t="shared" si="68"/>
        <v>29</v>
      </c>
      <c r="O194" s="119">
        <f t="shared" si="68"/>
        <v>41</v>
      </c>
      <c r="P194" s="119">
        <f t="shared" si="68"/>
        <v>70</v>
      </c>
      <c r="Q194" s="107">
        <f>COUNTIF(Q146,"E")+COUNTIF(Q153,"E")+COUNTIF(Q164,"E")+COUNTIF(Q174,"E")+COUNTIF(Q179,"E")+COUNTIF(Q190,"E")+COUNTIF(Q187,"E")+COUNTIF(Q184,"E")</f>
        <v>3</v>
      </c>
      <c r="R194" s="114">
        <f xml:space="preserve"> COUNTIF(S146,"VP")+COUNTIF(S153,"VP")+COUNTIF(S164,"VP")+COUNTIF(S174,"VP")+COUNTIF(S179,"VP")+COUNTIF(S190,"VP")+COUNTIF(S184,"VP")+COUNTIF(S187,"VP")</f>
        <v>3</v>
      </c>
      <c r="S194" s="114">
        <f xml:space="preserve"> COUNTIF(S146,"VP")+COUNTIF(S153,"VP")+COUNTIF(S164,"VP")+COUNTIF(S174,"VP")+COUNTIF(S179,"VP")+COUNTIF(S190,"VP")+COUNTIF(S184,"VP")+COUNTIF(S187,"VP")</f>
        <v>3</v>
      </c>
      <c r="T194" s="112">
        <f>COUNTA(T146,T153,T164,T174,T179,T190,T187,T184)</f>
        <v>8</v>
      </c>
      <c r="U194" s="113"/>
      <c r="V194" s="63"/>
      <c r="W194" s="63"/>
      <c r="X194" s="63"/>
      <c r="Y194" s="63"/>
      <c r="Z194" s="49"/>
    </row>
    <row r="195" spans="1:26" ht="15" customHeight="1">
      <c r="A195" s="197" t="s">
        <v>53</v>
      </c>
      <c r="B195" s="197"/>
      <c r="C195" s="197"/>
      <c r="D195" s="197"/>
      <c r="E195" s="197"/>
      <c r="F195" s="197"/>
      <c r="G195" s="197"/>
      <c r="H195" s="197"/>
      <c r="I195" s="197"/>
      <c r="J195" s="197"/>
      <c r="K195" s="17">
        <f>SUM(K146,K153,,K157,K160,K164,K174,K179,K184,K168,K171)*14+SUM(K187,K190)*12</f>
        <v>140</v>
      </c>
      <c r="L195" s="119">
        <f t="shared" ref="L195:P195" si="69">SUM(L146,L153,,L157,L160,L164,L174,L179,L184,L168,L171)*14+SUM(L187,L190)*12</f>
        <v>70</v>
      </c>
      <c r="M195" s="119">
        <f t="shared" si="69"/>
        <v>188</v>
      </c>
      <c r="N195" s="119">
        <f t="shared" si="69"/>
        <v>398</v>
      </c>
      <c r="O195" s="119">
        <f t="shared" si="69"/>
        <v>554</v>
      </c>
      <c r="P195" s="119">
        <f t="shared" si="69"/>
        <v>952</v>
      </c>
      <c r="Q195" s="215"/>
      <c r="R195" s="215"/>
      <c r="S195" s="215"/>
      <c r="T195" s="216"/>
      <c r="U195" s="108"/>
      <c r="Y195" s="49"/>
      <c r="Z195" s="49"/>
    </row>
    <row r="196" spans="1:26" ht="12" customHeight="1">
      <c r="A196" s="197"/>
      <c r="B196" s="197"/>
      <c r="C196" s="197"/>
      <c r="D196" s="197"/>
      <c r="E196" s="197"/>
      <c r="F196" s="197"/>
      <c r="G196" s="197"/>
      <c r="H196" s="197"/>
      <c r="I196" s="197"/>
      <c r="J196" s="197"/>
      <c r="K196" s="195">
        <f>SUM(K195:M195)</f>
        <v>398</v>
      </c>
      <c r="L196" s="195"/>
      <c r="M196" s="195"/>
      <c r="N196" s="195">
        <f>SUM(N195:O195)</f>
        <v>952</v>
      </c>
      <c r="O196" s="195"/>
      <c r="P196" s="195"/>
      <c r="Q196" s="215"/>
      <c r="R196" s="215"/>
      <c r="S196" s="215"/>
      <c r="T196" s="215"/>
    </row>
    <row r="197" spans="1:26" ht="20.25" customHeight="1">
      <c r="A197" s="219" t="s">
        <v>104</v>
      </c>
      <c r="B197" s="219"/>
      <c r="C197" s="219"/>
      <c r="D197" s="219"/>
      <c r="E197" s="219"/>
      <c r="F197" s="219"/>
      <c r="G197" s="219"/>
      <c r="H197" s="219"/>
      <c r="I197" s="219"/>
      <c r="J197" s="219"/>
      <c r="K197" s="133">
        <f>T194/SUM(T52,T68,T87,T102,T122,T139)</f>
        <v>0.17391304347826086</v>
      </c>
      <c r="L197" s="134"/>
      <c r="M197" s="134"/>
      <c r="N197" s="134"/>
      <c r="O197" s="134"/>
      <c r="P197" s="134"/>
      <c r="Q197" s="134"/>
      <c r="R197" s="134"/>
      <c r="S197" s="134"/>
      <c r="T197" s="135"/>
    </row>
    <row r="198" spans="1:26" ht="19.5" customHeight="1">
      <c r="A198" s="224" t="s">
        <v>107</v>
      </c>
      <c r="B198" s="224"/>
      <c r="C198" s="224"/>
      <c r="D198" s="224"/>
      <c r="E198" s="224"/>
      <c r="F198" s="224"/>
      <c r="G198" s="224"/>
      <c r="H198" s="224"/>
      <c r="I198" s="224"/>
      <c r="J198" s="224"/>
      <c r="K198" s="133">
        <f>K196/(SUM(N52,N68,N87,N102,N122)*14+N139*12)</f>
        <v>0.20223577235772358</v>
      </c>
      <c r="L198" s="134"/>
      <c r="M198" s="134"/>
      <c r="N198" s="134"/>
      <c r="O198" s="134"/>
      <c r="P198" s="134"/>
      <c r="Q198" s="134"/>
      <c r="R198" s="134"/>
      <c r="S198" s="134"/>
      <c r="T198" s="135"/>
    </row>
    <row r="199" spans="1:26" ht="8.25" customHeight="1">
      <c r="B199" s="6"/>
      <c r="C199" s="6"/>
      <c r="D199" s="6"/>
      <c r="E199" s="6"/>
      <c r="F199" s="6"/>
      <c r="G199" s="6"/>
      <c r="M199" s="6"/>
      <c r="N199" s="6"/>
      <c r="O199" s="6"/>
      <c r="P199" s="6"/>
      <c r="Q199" s="6"/>
      <c r="R199" s="6"/>
      <c r="S199" s="6"/>
    </row>
    <row r="200" spans="1:26" ht="19.5" customHeight="1">
      <c r="A200" s="129" t="s">
        <v>54</v>
      </c>
      <c r="B200" s="130"/>
      <c r="C200" s="130"/>
      <c r="D200" s="130"/>
      <c r="E200" s="130"/>
      <c r="F200" s="130"/>
      <c r="G200" s="130"/>
      <c r="H200" s="130"/>
      <c r="I200" s="130"/>
      <c r="J200" s="130"/>
      <c r="K200" s="130"/>
      <c r="L200" s="130"/>
      <c r="M200" s="130"/>
      <c r="N200" s="130"/>
      <c r="O200" s="130"/>
      <c r="P200" s="130"/>
      <c r="Q200" s="130"/>
      <c r="R200" s="130"/>
      <c r="S200" s="130"/>
      <c r="T200" s="131"/>
    </row>
    <row r="201" spans="1:26" ht="28.5" customHeight="1">
      <c r="A201" s="177" t="s">
        <v>30</v>
      </c>
      <c r="B201" s="177" t="s">
        <v>29</v>
      </c>
      <c r="C201" s="177"/>
      <c r="D201" s="177"/>
      <c r="E201" s="177"/>
      <c r="F201" s="177"/>
      <c r="G201" s="177"/>
      <c r="H201" s="177"/>
      <c r="I201" s="177"/>
      <c r="J201" s="184" t="s">
        <v>43</v>
      </c>
      <c r="K201" s="184" t="s">
        <v>27</v>
      </c>
      <c r="L201" s="184"/>
      <c r="M201" s="184"/>
      <c r="N201" s="184" t="s">
        <v>44</v>
      </c>
      <c r="O201" s="223"/>
      <c r="P201" s="223"/>
      <c r="Q201" s="184" t="s">
        <v>26</v>
      </c>
      <c r="R201" s="184"/>
      <c r="S201" s="184"/>
      <c r="T201" s="184" t="s">
        <v>25</v>
      </c>
    </row>
    <row r="202" spans="1:26" ht="16.5" customHeight="1">
      <c r="A202" s="177"/>
      <c r="B202" s="177"/>
      <c r="C202" s="177"/>
      <c r="D202" s="177"/>
      <c r="E202" s="177"/>
      <c r="F202" s="177"/>
      <c r="G202" s="177"/>
      <c r="H202" s="177"/>
      <c r="I202" s="177"/>
      <c r="J202" s="184"/>
      <c r="K202" s="77" t="s">
        <v>31</v>
      </c>
      <c r="L202" s="77" t="s">
        <v>32</v>
      </c>
      <c r="M202" s="77" t="s">
        <v>33</v>
      </c>
      <c r="N202" s="77" t="s">
        <v>37</v>
      </c>
      <c r="O202" s="77" t="s">
        <v>8</v>
      </c>
      <c r="P202" s="77" t="s">
        <v>34</v>
      </c>
      <c r="Q202" s="77" t="s">
        <v>35</v>
      </c>
      <c r="R202" s="77" t="s">
        <v>31</v>
      </c>
      <c r="S202" s="77" t="s">
        <v>36</v>
      </c>
      <c r="T202" s="184"/>
    </row>
    <row r="203" spans="1:26">
      <c r="A203" s="220" t="s">
        <v>55</v>
      </c>
      <c r="B203" s="221"/>
      <c r="C203" s="221"/>
      <c r="D203" s="221"/>
      <c r="E203" s="221"/>
      <c r="F203" s="221"/>
      <c r="G203" s="221"/>
      <c r="H203" s="221"/>
      <c r="I203" s="221"/>
      <c r="J203" s="221"/>
      <c r="K203" s="221"/>
      <c r="L203" s="221"/>
      <c r="M203" s="221"/>
      <c r="N203" s="221"/>
      <c r="O203" s="221"/>
      <c r="P203" s="221"/>
      <c r="Q203" s="221"/>
      <c r="R203" s="221"/>
      <c r="S203" s="221"/>
      <c r="T203" s="222"/>
      <c r="U203" s="49"/>
    </row>
    <row r="204" spans="1:26">
      <c r="A204" s="106" t="s">
        <v>253</v>
      </c>
      <c r="B204" s="171" t="s">
        <v>254</v>
      </c>
      <c r="C204" s="172"/>
      <c r="D204" s="172"/>
      <c r="E204" s="172"/>
      <c r="F204" s="172"/>
      <c r="G204" s="172"/>
      <c r="H204" s="172"/>
      <c r="I204" s="173"/>
      <c r="J204" s="20">
        <v>3</v>
      </c>
      <c r="K204" s="20">
        <v>0</v>
      </c>
      <c r="L204" s="20">
        <v>0</v>
      </c>
      <c r="M204" s="20">
        <v>2</v>
      </c>
      <c r="N204" s="15">
        <f>K204+L204+M204</f>
        <v>2</v>
      </c>
      <c r="O204" s="15">
        <f>P204-N204</f>
        <v>3</v>
      </c>
      <c r="P204" s="15">
        <f>ROUND(PRODUCT(J204,25)/14,0)</f>
        <v>5</v>
      </c>
      <c r="Q204" s="20"/>
      <c r="R204" s="20"/>
      <c r="S204" s="21" t="s">
        <v>36</v>
      </c>
      <c r="T204" s="9" t="s">
        <v>42</v>
      </c>
      <c r="U204" s="49"/>
    </row>
    <row r="205" spans="1:26" hidden="1">
      <c r="A205" s="78"/>
      <c r="B205" s="188"/>
      <c r="C205" s="188"/>
      <c r="D205" s="188"/>
      <c r="E205" s="188"/>
      <c r="F205" s="188"/>
      <c r="G205" s="188"/>
      <c r="H205" s="188"/>
      <c r="I205" s="188"/>
      <c r="J205" s="20">
        <v>0</v>
      </c>
      <c r="K205" s="20">
        <v>0</v>
      </c>
      <c r="L205" s="20">
        <v>0</v>
      </c>
      <c r="M205" s="20">
        <v>0</v>
      </c>
      <c r="N205" s="15">
        <f t="shared" ref="N205" si="70">K205+L205+M205</f>
        <v>0</v>
      </c>
      <c r="O205" s="15">
        <f t="shared" ref="O205" si="71">P205-N205</f>
        <v>0</v>
      </c>
      <c r="P205" s="15">
        <f t="shared" ref="P205" si="72">ROUND(PRODUCT(J205,25)/14,0)</f>
        <v>0</v>
      </c>
      <c r="Q205" s="20"/>
      <c r="R205" s="20"/>
      <c r="S205" s="21"/>
      <c r="T205" s="9"/>
      <c r="U205" s="49"/>
    </row>
    <row r="206" spans="1:26" ht="12.75" hidden="1" customHeight="1">
      <c r="A206" s="78"/>
      <c r="B206" s="188"/>
      <c r="C206" s="188"/>
      <c r="D206" s="188"/>
      <c r="E206" s="188"/>
      <c r="F206" s="188"/>
      <c r="G206" s="188"/>
      <c r="H206" s="188"/>
      <c r="I206" s="188"/>
      <c r="J206" s="20">
        <v>0</v>
      </c>
      <c r="K206" s="20">
        <v>0</v>
      </c>
      <c r="L206" s="20">
        <v>0</v>
      </c>
      <c r="M206" s="20">
        <v>0</v>
      </c>
      <c r="N206" s="15">
        <f>K206+L206+M206</f>
        <v>0</v>
      </c>
      <c r="O206" s="15">
        <f>P206-N206</f>
        <v>0</v>
      </c>
      <c r="P206" s="15">
        <f>ROUND(PRODUCT(J206,25)/14,0)</f>
        <v>0</v>
      </c>
      <c r="Q206" s="20"/>
      <c r="R206" s="20"/>
      <c r="S206" s="21"/>
      <c r="T206" s="9"/>
      <c r="U206" s="61"/>
      <c r="V206" s="66"/>
      <c r="W206" s="66"/>
      <c r="X206" s="66"/>
      <c r="Y206" s="66"/>
      <c r="Z206" s="66"/>
    </row>
    <row r="207" spans="1:26">
      <c r="A207" s="136" t="s">
        <v>56</v>
      </c>
      <c r="B207" s="137"/>
      <c r="C207" s="137"/>
      <c r="D207" s="137"/>
      <c r="E207" s="137"/>
      <c r="F207" s="137"/>
      <c r="G207" s="137"/>
      <c r="H207" s="137"/>
      <c r="I207" s="137"/>
      <c r="J207" s="137"/>
      <c r="K207" s="137"/>
      <c r="L207" s="137"/>
      <c r="M207" s="137"/>
      <c r="N207" s="137"/>
      <c r="O207" s="137"/>
      <c r="P207" s="137"/>
      <c r="Q207" s="137"/>
      <c r="R207" s="137"/>
      <c r="S207" s="137"/>
      <c r="T207" s="138"/>
      <c r="U207" s="61"/>
      <c r="V207" s="66"/>
      <c r="W207" s="66"/>
      <c r="X207" s="66"/>
      <c r="Y207" s="66"/>
      <c r="Z207" s="66"/>
    </row>
    <row r="208" spans="1:26" ht="12.5" customHeight="1">
      <c r="A208" s="106" t="s">
        <v>255</v>
      </c>
      <c r="B208" s="171" t="s">
        <v>254</v>
      </c>
      <c r="C208" s="172"/>
      <c r="D208" s="172"/>
      <c r="E208" s="172"/>
      <c r="F208" s="172"/>
      <c r="G208" s="172"/>
      <c r="H208" s="172"/>
      <c r="I208" s="173"/>
      <c r="J208" s="20">
        <v>3</v>
      </c>
      <c r="K208" s="20">
        <v>0</v>
      </c>
      <c r="L208" s="20">
        <v>0</v>
      </c>
      <c r="M208" s="20">
        <v>2</v>
      </c>
      <c r="N208" s="15">
        <f>K208+L208+M208</f>
        <v>2</v>
      </c>
      <c r="O208" s="15">
        <f>P208-N208</f>
        <v>3</v>
      </c>
      <c r="P208" s="15">
        <f>ROUND(PRODUCT(J208,25)/14,0)</f>
        <v>5</v>
      </c>
      <c r="Q208" s="20"/>
      <c r="R208" s="20"/>
      <c r="S208" s="21" t="s">
        <v>36</v>
      </c>
      <c r="T208" s="9" t="s">
        <v>42</v>
      </c>
      <c r="U208" s="61"/>
      <c r="V208" s="66"/>
      <c r="W208" s="66"/>
      <c r="X208" s="66"/>
      <c r="Y208" s="66"/>
      <c r="Z208" s="66"/>
    </row>
    <row r="209" spans="1:26" ht="12.75" hidden="1" customHeight="1">
      <c r="A209" s="78"/>
      <c r="B209" s="188"/>
      <c r="C209" s="188"/>
      <c r="D209" s="188"/>
      <c r="E209" s="188"/>
      <c r="F209" s="188"/>
      <c r="G209" s="188"/>
      <c r="H209" s="188"/>
      <c r="I209" s="188"/>
      <c r="J209" s="20">
        <v>0</v>
      </c>
      <c r="K209" s="20">
        <v>0</v>
      </c>
      <c r="L209" s="20">
        <v>0</v>
      </c>
      <c r="M209" s="20">
        <v>0</v>
      </c>
      <c r="N209" s="15">
        <f t="shared" ref="N209" si="73">K209+L209+M209</f>
        <v>0</v>
      </c>
      <c r="O209" s="15">
        <f t="shared" ref="O209" si="74">P209-N209</f>
        <v>0</v>
      </c>
      <c r="P209" s="15">
        <f t="shared" ref="P209" si="75">ROUND(PRODUCT(J209,25)/14,0)</f>
        <v>0</v>
      </c>
      <c r="Q209" s="20"/>
      <c r="R209" s="20"/>
      <c r="S209" s="21"/>
      <c r="T209" s="9"/>
      <c r="U209" s="61"/>
      <c r="V209" s="66"/>
      <c r="W209" s="66"/>
      <c r="X209" s="66"/>
      <c r="Y209" s="66"/>
      <c r="Z209" s="66"/>
    </row>
    <row r="210" spans="1:26" ht="12.75" hidden="1" customHeight="1">
      <c r="A210" s="78"/>
      <c r="B210" s="188"/>
      <c r="C210" s="188"/>
      <c r="D210" s="188"/>
      <c r="E210" s="188"/>
      <c r="F210" s="188"/>
      <c r="G210" s="188"/>
      <c r="H210" s="188"/>
      <c r="I210" s="188"/>
      <c r="J210" s="20">
        <v>0</v>
      </c>
      <c r="K210" s="20">
        <v>0</v>
      </c>
      <c r="L210" s="20">
        <v>0</v>
      </c>
      <c r="M210" s="20">
        <v>0</v>
      </c>
      <c r="N210" s="15">
        <f>K210+L210+M210</f>
        <v>0</v>
      </c>
      <c r="O210" s="15">
        <f>P210-N210</f>
        <v>0</v>
      </c>
      <c r="P210" s="15">
        <f>ROUND(PRODUCT(J210,25)/14,0)</f>
        <v>0</v>
      </c>
      <c r="Q210" s="20"/>
      <c r="R210" s="20"/>
      <c r="S210" s="21"/>
      <c r="T210" s="9"/>
      <c r="U210" s="61"/>
      <c r="V210" s="66"/>
      <c r="W210" s="66"/>
      <c r="X210" s="66"/>
      <c r="Y210" s="66"/>
      <c r="Z210" s="66"/>
    </row>
    <row r="211" spans="1:26">
      <c r="A211" s="136" t="s">
        <v>57</v>
      </c>
      <c r="B211" s="137"/>
      <c r="C211" s="137"/>
      <c r="D211" s="137"/>
      <c r="E211" s="137"/>
      <c r="F211" s="137"/>
      <c r="G211" s="137"/>
      <c r="H211" s="137"/>
      <c r="I211" s="137"/>
      <c r="J211" s="137"/>
      <c r="K211" s="137"/>
      <c r="L211" s="137"/>
      <c r="M211" s="137"/>
      <c r="N211" s="137"/>
      <c r="O211" s="137"/>
      <c r="P211" s="137"/>
      <c r="Q211" s="137"/>
      <c r="R211" s="137"/>
      <c r="S211" s="137"/>
      <c r="T211" s="138"/>
      <c r="U211" s="61"/>
      <c r="V211" s="66"/>
      <c r="W211" s="66"/>
      <c r="X211" s="66"/>
      <c r="Y211" s="66"/>
      <c r="Z211" s="66"/>
    </row>
    <row r="212" spans="1:26" ht="12.75" customHeight="1">
      <c r="A212" s="106" t="s">
        <v>256</v>
      </c>
      <c r="B212" s="171" t="s">
        <v>254</v>
      </c>
      <c r="C212" s="172"/>
      <c r="D212" s="172"/>
      <c r="E212" s="172"/>
      <c r="F212" s="172"/>
      <c r="G212" s="172"/>
      <c r="H212" s="172"/>
      <c r="I212" s="173"/>
      <c r="J212" s="20">
        <v>3</v>
      </c>
      <c r="K212" s="20">
        <v>0</v>
      </c>
      <c r="L212" s="20">
        <v>0</v>
      </c>
      <c r="M212" s="20">
        <v>2</v>
      </c>
      <c r="N212" s="15">
        <f>K212+L212+M212</f>
        <v>2</v>
      </c>
      <c r="O212" s="15">
        <f>P212-N212</f>
        <v>3</v>
      </c>
      <c r="P212" s="15">
        <f>ROUND(PRODUCT(J212,25)/14,0)</f>
        <v>5</v>
      </c>
      <c r="Q212" s="20"/>
      <c r="R212" s="20"/>
      <c r="S212" s="21" t="s">
        <v>36</v>
      </c>
      <c r="T212" s="9" t="s">
        <v>42</v>
      </c>
      <c r="U212" s="61"/>
      <c r="V212" s="66"/>
      <c r="W212" s="66"/>
      <c r="X212" s="66"/>
      <c r="Y212" s="66"/>
      <c r="Z212" s="66"/>
    </row>
    <row r="213" spans="1:26" ht="12.75" hidden="1" customHeight="1">
      <c r="A213" s="78"/>
      <c r="B213" s="188"/>
      <c r="C213" s="188"/>
      <c r="D213" s="188"/>
      <c r="E213" s="188"/>
      <c r="F213" s="188"/>
      <c r="G213" s="188"/>
      <c r="H213" s="188"/>
      <c r="I213" s="188"/>
      <c r="J213" s="20">
        <v>0</v>
      </c>
      <c r="K213" s="20">
        <v>0</v>
      </c>
      <c r="L213" s="20">
        <v>0</v>
      </c>
      <c r="M213" s="20">
        <v>0</v>
      </c>
      <c r="N213" s="15">
        <f t="shared" ref="N213" si="76">K213+L213+M213</f>
        <v>0</v>
      </c>
      <c r="O213" s="15">
        <f t="shared" ref="O213" si="77">P213-N213</f>
        <v>0</v>
      </c>
      <c r="P213" s="15">
        <f>ROUND(PRODUCT(J213,25)/14,0)</f>
        <v>0</v>
      </c>
      <c r="Q213" s="20"/>
      <c r="R213" s="20"/>
      <c r="S213" s="21"/>
      <c r="T213" s="9"/>
      <c r="U213" s="61"/>
      <c r="V213" s="66"/>
      <c r="W213" s="66"/>
      <c r="X213" s="66"/>
      <c r="Y213" s="66"/>
      <c r="Z213" s="66"/>
    </row>
    <row r="214" spans="1:26" ht="12.75" hidden="1" customHeight="1">
      <c r="A214" s="78"/>
      <c r="B214" s="188"/>
      <c r="C214" s="188"/>
      <c r="D214" s="188"/>
      <c r="E214" s="188"/>
      <c r="F214" s="188"/>
      <c r="G214" s="188"/>
      <c r="H214" s="188"/>
      <c r="I214" s="188"/>
      <c r="J214" s="20">
        <v>0</v>
      </c>
      <c r="K214" s="20">
        <v>0</v>
      </c>
      <c r="L214" s="20">
        <v>0</v>
      </c>
      <c r="M214" s="20">
        <v>0</v>
      </c>
      <c r="N214" s="15">
        <f>K214+L214+M214</f>
        <v>0</v>
      </c>
      <c r="O214" s="15">
        <f>P214-N214</f>
        <v>0</v>
      </c>
      <c r="P214" s="15">
        <f>ROUND(PRODUCT(J214,25)/14,0)</f>
        <v>0</v>
      </c>
      <c r="Q214" s="20"/>
      <c r="R214" s="20"/>
      <c r="S214" s="21"/>
      <c r="T214" s="9"/>
      <c r="U214" s="49"/>
    </row>
    <row r="215" spans="1:26">
      <c r="A215" s="136" t="s">
        <v>58</v>
      </c>
      <c r="B215" s="137"/>
      <c r="C215" s="137"/>
      <c r="D215" s="137"/>
      <c r="E215" s="137"/>
      <c r="F215" s="137"/>
      <c r="G215" s="137"/>
      <c r="H215" s="137"/>
      <c r="I215" s="137"/>
      <c r="J215" s="137"/>
      <c r="K215" s="137"/>
      <c r="L215" s="137"/>
      <c r="M215" s="137"/>
      <c r="N215" s="137"/>
      <c r="O215" s="137"/>
      <c r="P215" s="137"/>
      <c r="Q215" s="137"/>
      <c r="R215" s="137"/>
      <c r="S215" s="137"/>
      <c r="T215" s="138"/>
      <c r="U215" s="49"/>
    </row>
    <row r="216" spans="1:26" ht="12.75" customHeight="1">
      <c r="A216" s="106" t="s">
        <v>257</v>
      </c>
      <c r="B216" s="171" t="s">
        <v>254</v>
      </c>
      <c r="C216" s="172"/>
      <c r="D216" s="172"/>
      <c r="E216" s="172"/>
      <c r="F216" s="172"/>
      <c r="G216" s="172"/>
      <c r="H216" s="172"/>
      <c r="I216" s="173"/>
      <c r="J216" s="20">
        <v>3</v>
      </c>
      <c r="K216" s="20">
        <v>0</v>
      </c>
      <c r="L216" s="20">
        <v>0</v>
      </c>
      <c r="M216" s="20">
        <v>2</v>
      </c>
      <c r="N216" s="15">
        <f>K216+L216+M216</f>
        <v>2</v>
      </c>
      <c r="O216" s="15">
        <f>P216-N216</f>
        <v>3</v>
      </c>
      <c r="P216" s="15">
        <f>ROUND(PRODUCT(J216,25)/14,0)</f>
        <v>5</v>
      </c>
      <c r="Q216" s="20"/>
      <c r="R216" s="20"/>
      <c r="S216" s="21" t="s">
        <v>36</v>
      </c>
      <c r="T216" s="9" t="s">
        <v>42</v>
      </c>
      <c r="U216" s="49"/>
    </row>
    <row r="217" spans="1:26" hidden="1">
      <c r="A217" s="78"/>
      <c r="B217" s="188"/>
      <c r="C217" s="188"/>
      <c r="D217" s="188"/>
      <c r="E217" s="188"/>
      <c r="F217" s="188"/>
      <c r="G217" s="188"/>
      <c r="H217" s="188"/>
      <c r="I217" s="188"/>
      <c r="J217" s="20">
        <v>0</v>
      </c>
      <c r="K217" s="20">
        <v>0</v>
      </c>
      <c r="L217" s="20">
        <v>0</v>
      </c>
      <c r="M217" s="20">
        <v>0</v>
      </c>
      <c r="N217" s="15">
        <f t="shared" ref="N217" si="78">K217+L217+M217</f>
        <v>0</v>
      </c>
      <c r="O217" s="15">
        <f t="shared" ref="O217" si="79">P217-N217</f>
        <v>0</v>
      </c>
      <c r="P217" s="15">
        <f t="shared" ref="P217" si="80">ROUND(PRODUCT(J217,25)/14,0)</f>
        <v>0</v>
      </c>
      <c r="Q217" s="20"/>
      <c r="R217" s="20"/>
      <c r="S217" s="21"/>
      <c r="T217" s="9"/>
      <c r="U217" s="49"/>
    </row>
    <row r="218" spans="1:26" hidden="1">
      <c r="A218" s="78"/>
      <c r="B218" s="188"/>
      <c r="C218" s="188"/>
      <c r="D218" s="188"/>
      <c r="E218" s="188"/>
      <c r="F218" s="188"/>
      <c r="G218" s="188"/>
      <c r="H218" s="188"/>
      <c r="I218" s="188"/>
      <c r="J218" s="20">
        <v>0</v>
      </c>
      <c r="K218" s="20">
        <v>0</v>
      </c>
      <c r="L218" s="20">
        <v>0</v>
      </c>
      <c r="M218" s="20">
        <v>0</v>
      </c>
      <c r="N218" s="15">
        <f>K218+L218+M218</f>
        <v>0</v>
      </c>
      <c r="O218" s="15">
        <f>P218-N218</f>
        <v>0</v>
      </c>
      <c r="P218" s="15">
        <f>ROUND(PRODUCT(J218,25)/14,0)</f>
        <v>0</v>
      </c>
      <c r="Q218" s="20"/>
      <c r="R218" s="20"/>
      <c r="S218" s="21"/>
      <c r="T218" s="9"/>
      <c r="U218" s="49"/>
    </row>
    <row r="219" spans="1:26" hidden="1">
      <c r="A219" s="136" t="s">
        <v>59</v>
      </c>
      <c r="B219" s="137"/>
      <c r="C219" s="137"/>
      <c r="D219" s="137"/>
      <c r="E219" s="137"/>
      <c r="F219" s="137"/>
      <c r="G219" s="137"/>
      <c r="H219" s="137"/>
      <c r="I219" s="137"/>
      <c r="J219" s="137"/>
      <c r="K219" s="137"/>
      <c r="L219" s="137"/>
      <c r="M219" s="137"/>
      <c r="N219" s="137"/>
      <c r="O219" s="137"/>
      <c r="P219" s="137"/>
      <c r="Q219" s="137"/>
      <c r="R219" s="137"/>
      <c r="S219" s="137"/>
      <c r="T219" s="138"/>
      <c r="U219" s="49"/>
    </row>
    <row r="220" spans="1:26" hidden="1">
      <c r="A220" s="78"/>
      <c r="B220" s="188"/>
      <c r="C220" s="188"/>
      <c r="D220" s="188"/>
      <c r="E220" s="188"/>
      <c r="F220" s="188"/>
      <c r="G220" s="188"/>
      <c r="H220" s="188"/>
      <c r="I220" s="188"/>
      <c r="J220" s="20">
        <v>0</v>
      </c>
      <c r="K220" s="20">
        <v>0</v>
      </c>
      <c r="L220" s="20">
        <v>0</v>
      </c>
      <c r="M220" s="20">
        <v>0</v>
      </c>
      <c r="N220" s="15">
        <f>K220+L220+M220</f>
        <v>0</v>
      </c>
      <c r="O220" s="15">
        <f>P220-N220</f>
        <v>0</v>
      </c>
      <c r="P220" s="15">
        <f>ROUND(PRODUCT(J220,25)/14,0)</f>
        <v>0</v>
      </c>
      <c r="Q220" s="20"/>
      <c r="R220" s="20"/>
      <c r="S220" s="21"/>
      <c r="T220" s="9"/>
      <c r="U220" s="49"/>
    </row>
    <row r="221" spans="1:26" hidden="1">
      <c r="A221" s="78"/>
      <c r="B221" s="188"/>
      <c r="C221" s="188"/>
      <c r="D221" s="188"/>
      <c r="E221" s="188"/>
      <c r="F221" s="188"/>
      <c r="G221" s="188"/>
      <c r="H221" s="188"/>
      <c r="I221" s="188"/>
      <c r="J221" s="20">
        <v>0</v>
      </c>
      <c r="K221" s="20">
        <v>0</v>
      </c>
      <c r="L221" s="20">
        <v>0</v>
      </c>
      <c r="M221" s="20">
        <v>0</v>
      </c>
      <c r="N221" s="15">
        <f t="shared" ref="N221" si="81">K221+L221+M221</f>
        <v>0</v>
      </c>
      <c r="O221" s="15">
        <f t="shared" ref="O221" si="82">P221-N221</f>
        <v>0</v>
      </c>
      <c r="P221" s="15">
        <f t="shared" ref="P221" si="83">ROUND(PRODUCT(J221,25)/14,0)</f>
        <v>0</v>
      </c>
      <c r="Q221" s="20"/>
      <c r="R221" s="20"/>
      <c r="S221" s="21"/>
      <c r="T221" s="9"/>
      <c r="U221" s="49"/>
    </row>
    <row r="222" spans="1:26" hidden="1">
      <c r="A222" s="78"/>
      <c r="B222" s="188"/>
      <c r="C222" s="188"/>
      <c r="D222" s="188"/>
      <c r="E222" s="188"/>
      <c r="F222" s="188"/>
      <c r="G222" s="188"/>
      <c r="H222" s="188"/>
      <c r="I222" s="188"/>
      <c r="J222" s="20">
        <v>0</v>
      </c>
      <c r="K222" s="20">
        <v>0</v>
      </c>
      <c r="L222" s="20">
        <v>0</v>
      </c>
      <c r="M222" s="20">
        <v>0</v>
      </c>
      <c r="N222" s="15">
        <f>K222+L222+M222</f>
        <v>0</v>
      </c>
      <c r="O222" s="15">
        <f>P222-N222</f>
        <v>0</v>
      </c>
      <c r="P222" s="15">
        <f>ROUND(PRODUCT(J222,25)/14,0)</f>
        <v>0</v>
      </c>
      <c r="Q222" s="20"/>
      <c r="R222" s="20"/>
      <c r="S222" s="21"/>
      <c r="T222" s="9"/>
      <c r="U222" s="49"/>
    </row>
    <row r="223" spans="1:26" hidden="1">
      <c r="A223" s="136" t="s">
        <v>60</v>
      </c>
      <c r="B223" s="137"/>
      <c r="C223" s="137"/>
      <c r="D223" s="137"/>
      <c r="E223" s="137"/>
      <c r="F223" s="137"/>
      <c r="G223" s="137"/>
      <c r="H223" s="137"/>
      <c r="I223" s="137"/>
      <c r="J223" s="137"/>
      <c r="K223" s="137"/>
      <c r="L223" s="137"/>
      <c r="M223" s="137"/>
      <c r="N223" s="137"/>
      <c r="O223" s="137"/>
      <c r="P223" s="137"/>
      <c r="Q223" s="137"/>
      <c r="R223" s="137"/>
      <c r="S223" s="137"/>
      <c r="T223" s="138"/>
      <c r="U223" s="49"/>
    </row>
    <row r="224" spans="1:26" hidden="1">
      <c r="A224" s="78"/>
      <c r="B224" s="188"/>
      <c r="C224" s="188"/>
      <c r="D224" s="188"/>
      <c r="E224" s="188"/>
      <c r="F224" s="188"/>
      <c r="G224" s="188"/>
      <c r="H224" s="188"/>
      <c r="I224" s="188"/>
      <c r="J224" s="20">
        <v>0</v>
      </c>
      <c r="K224" s="20">
        <v>0</v>
      </c>
      <c r="L224" s="20">
        <v>0</v>
      </c>
      <c r="M224" s="20">
        <v>0</v>
      </c>
      <c r="N224" s="15">
        <f>K224+L224+M224</f>
        <v>0</v>
      </c>
      <c r="O224" s="15">
        <f>P224-N224</f>
        <v>0</v>
      </c>
      <c r="P224" s="15">
        <f>ROUND(PRODUCT(J224,25)/12,0)</f>
        <v>0</v>
      </c>
      <c r="Q224" s="20"/>
      <c r="R224" s="20"/>
      <c r="S224" s="21"/>
      <c r="T224" s="9"/>
      <c r="U224" s="49"/>
    </row>
    <row r="225" spans="1:26" hidden="1">
      <c r="A225" s="78"/>
      <c r="B225" s="188"/>
      <c r="C225" s="188"/>
      <c r="D225" s="188"/>
      <c r="E225" s="188"/>
      <c r="F225" s="188"/>
      <c r="G225" s="188"/>
      <c r="H225" s="188"/>
      <c r="I225" s="188"/>
      <c r="J225" s="20">
        <v>0</v>
      </c>
      <c r="K225" s="20">
        <v>0</v>
      </c>
      <c r="L225" s="20">
        <v>0</v>
      </c>
      <c r="M225" s="20">
        <v>0</v>
      </c>
      <c r="N225" s="15">
        <f t="shared" ref="N225" si="84">K225+L225+M225</f>
        <v>0</v>
      </c>
      <c r="O225" s="15">
        <f t="shared" ref="O225" si="85">P225-N225</f>
        <v>0</v>
      </c>
      <c r="P225" s="15">
        <f t="shared" ref="P225:P226" si="86">ROUND(PRODUCT(J225,25)/12,0)</f>
        <v>0</v>
      </c>
      <c r="Q225" s="20"/>
      <c r="R225" s="20"/>
      <c r="S225" s="21"/>
      <c r="T225" s="9"/>
      <c r="U225" s="84"/>
      <c r="V225" s="67"/>
      <c r="W225" s="67"/>
      <c r="X225" s="67"/>
      <c r="Y225" s="67"/>
      <c r="Z225" s="67"/>
    </row>
    <row r="226" spans="1:26" hidden="1">
      <c r="A226" s="78"/>
      <c r="B226" s="188"/>
      <c r="C226" s="188"/>
      <c r="D226" s="188"/>
      <c r="E226" s="188"/>
      <c r="F226" s="188"/>
      <c r="G226" s="188"/>
      <c r="H226" s="188"/>
      <c r="I226" s="188"/>
      <c r="J226" s="20">
        <v>0</v>
      </c>
      <c r="K226" s="20">
        <v>0</v>
      </c>
      <c r="L226" s="20">
        <v>0</v>
      </c>
      <c r="M226" s="20">
        <v>0</v>
      </c>
      <c r="N226" s="15">
        <f>K226+L226+M226</f>
        <v>0</v>
      </c>
      <c r="O226" s="15">
        <f>P226-N226</f>
        <v>0</v>
      </c>
      <c r="P226" s="15">
        <f t="shared" si="86"/>
        <v>0</v>
      </c>
      <c r="Q226" s="20"/>
      <c r="R226" s="20"/>
      <c r="S226" s="21"/>
      <c r="T226" s="9"/>
      <c r="U226" s="84"/>
      <c r="V226" s="67"/>
      <c r="W226" s="67"/>
      <c r="X226" s="67"/>
      <c r="Y226" s="67"/>
      <c r="Z226" s="67"/>
    </row>
    <row r="227" spans="1:26" ht="26.25" customHeight="1">
      <c r="A227" s="197" t="s">
        <v>106</v>
      </c>
      <c r="B227" s="197"/>
      <c r="C227" s="197"/>
      <c r="D227" s="197"/>
      <c r="E227" s="197"/>
      <c r="F227" s="197"/>
      <c r="G227" s="197"/>
      <c r="H227" s="197"/>
      <c r="I227" s="197"/>
      <c r="J227" s="17">
        <f>SUM(J204:J206,J208:J210,J212:J214,J216:J218,J220:J222,J224:J226)</f>
        <v>12</v>
      </c>
      <c r="K227" s="17">
        <f t="shared" ref="K227:P227" si="87">SUM(K204:K206,K208:K210,K212:K214,K216:K218,K220:K222,K224:K226)</f>
        <v>0</v>
      </c>
      <c r="L227" s="17">
        <f t="shared" si="87"/>
        <v>0</v>
      </c>
      <c r="M227" s="17">
        <f t="shared" si="87"/>
        <v>8</v>
      </c>
      <c r="N227" s="17">
        <f t="shared" si="87"/>
        <v>8</v>
      </c>
      <c r="O227" s="17">
        <f t="shared" si="87"/>
        <v>12</v>
      </c>
      <c r="P227" s="17">
        <f t="shared" si="87"/>
        <v>20</v>
      </c>
      <c r="Q227" s="17">
        <f>COUNTIF(Q204:Q206,"E")+COUNTIF(Q208:Q210,"E")+COUNTIF(Q212:Q214,"E")+COUNTIF(Q216:Q218,"E")+COUNTIF(Q220:Q222,"E")+COUNTIF(Q224:Q226,"E")</f>
        <v>0</v>
      </c>
      <c r="R227" s="17">
        <f>COUNTIF(R204:R206,"C")+COUNTIF(R208:R210,"C")+COUNTIF(R212:R214,"C")+COUNTIF(R216:R218,"C")+COUNTIF(R220:R222,"C")+COUNTIF(R224:R226,"C")</f>
        <v>0</v>
      </c>
      <c r="S227" s="17">
        <f>COUNTIF(S204:S206,"VP")+COUNTIF(S208:S210,"VP")+COUNTIF(S212:S214,"VP")+COUNTIF(S216:S218,"VP")+COUNTIF(S220:S222,"VP")+COUNTIF(S224:S226,"VP")</f>
        <v>4</v>
      </c>
      <c r="T227" s="81">
        <f>COUNTA(T204:T206,T208:T210,T212:T214,T216:T218,T220:T222,T224:T226)</f>
        <v>4</v>
      </c>
    </row>
    <row r="228" spans="1:26">
      <c r="A228" s="197" t="s">
        <v>53</v>
      </c>
      <c r="B228" s="197"/>
      <c r="C228" s="197"/>
      <c r="D228" s="197"/>
      <c r="E228" s="197"/>
      <c r="F228" s="197"/>
      <c r="G228" s="197"/>
      <c r="H228" s="197"/>
      <c r="I228" s="197"/>
      <c r="J228" s="197"/>
      <c r="K228" s="17">
        <f>SUM(K204:K206,K208:K210,K212:K214,K216:K218,K220:K222)*14+SUM(K224:K226)*12</f>
        <v>0</v>
      </c>
      <c r="L228" s="17">
        <f t="shared" ref="L228:P228" si="88">SUM(L204:L206,L208:L210,L212:L214,L216:L218,L220:L222)*14+SUM(L224:L226)*12</f>
        <v>0</v>
      </c>
      <c r="M228" s="17">
        <f t="shared" si="88"/>
        <v>112</v>
      </c>
      <c r="N228" s="17">
        <f t="shared" si="88"/>
        <v>112</v>
      </c>
      <c r="O228" s="17">
        <f t="shared" si="88"/>
        <v>168</v>
      </c>
      <c r="P228" s="17">
        <f t="shared" si="88"/>
        <v>280</v>
      </c>
      <c r="Q228" s="194"/>
      <c r="R228" s="194"/>
      <c r="S228" s="194"/>
      <c r="T228" s="194"/>
    </row>
    <row r="229" spans="1:26">
      <c r="A229" s="197"/>
      <c r="B229" s="197"/>
      <c r="C229" s="197"/>
      <c r="D229" s="197"/>
      <c r="E229" s="197"/>
      <c r="F229" s="197"/>
      <c r="G229" s="197"/>
      <c r="H229" s="197"/>
      <c r="I229" s="197"/>
      <c r="J229" s="197"/>
      <c r="K229" s="195">
        <f>SUM(K228:M228)</f>
        <v>112</v>
      </c>
      <c r="L229" s="195"/>
      <c r="M229" s="195"/>
      <c r="N229" s="195">
        <f>SUM(N228:O228)</f>
        <v>280</v>
      </c>
      <c r="O229" s="195"/>
      <c r="P229" s="195"/>
      <c r="Q229" s="194"/>
      <c r="R229" s="194"/>
      <c r="S229" s="194"/>
      <c r="T229" s="194"/>
    </row>
    <row r="230" spans="1:26" ht="18" customHeight="1">
      <c r="A230" s="140" t="s">
        <v>104</v>
      </c>
      <c r="B230" s="141"/>
      <c r="C230" s="141"/>
      <c r="D230" s="141"/>
      <c r="E230" s="141"/>
      <c r="F230" s="141"/>
      <c r="G230" s="141"/>
      <c r="H230" s="141"/>
      <c r="I230" s="141"/>
      <c r="J230" s="142"/>
      <c r="K230" s="133">
        <f>T227/SUM(T52,T68,T87,T102,T122,T139)</f>
        <v>8.6956521739130432E-2</v>
      </c>
      <c r="L230" s="134"/>
      <c r="M230" s="134"/>
      <c r="N230" s="134"/>
      <c r="O230" s="134"/>
      <c r="P230" s="134"/>
      <c r="Q230" s="134"/>
      <c r="R230" s="134"/>
      <c r="S230" s="134"/>
      <c r="T230" s="135"/>
    </row>
    <row r="231" spans="1:26" ht="18" customHeight="1">
      <c r="A231" s="168" t="s">
        <v>107</v>
      </c>
      <c r="B231" s="169"/>
      <c r="C231" s="169"/>
      <c r="D231" s="169"/>
      <c r="E231" s="169"/>
      <c r="F231" s="169"/>
      <c r="G231" s="169"/>
      <c r="H231" s="169"/>
      <c r="I231" s="169"/>
      <c r="J231" s="170"/>
      <c r="K231" s="133">
        <f>K229/(SUM(N52,N68,N87,N102,N122)*14+N139*12)</f>
        <v>5.6910569105691054E-2</v>
      </c>
      <c r="L231" s="134"/>
      <c r="M231" s="134"/>
      <c r="N231" s="134"/>
      <c r="O231" s="134"/>
      <c r="P231" s="134"/>
      <c r="Q231" s="134"/>
      <c r="R231" s="134"/>
      <c r="S231" s="134"/>
      <c r="T231" s="135"/>
    </row>
    <row r="232" spans="1:26" s="44" customFormat="1" ht="22.5" customHeight="1">
      <c r="A232" s="10"/>
      <c r="B232" s="10"/>
      <c r="C232" s="10"/>
      <c r="D232" s="10"/>
      <c r="E232" s="10"/>
      <c r="F232" s="10"/>
      <c r="G232" s="10"/>
      <c r="H232" s="10"/>
      <c r="I232" s="10"/>
      <c r="J232" s="10"/>
      <c r="K232" s="11"/>
      <c r="L232" s="11"/>
      <c r="M232" s="11"/>
      <c r="N232" s="12"/>
      <c r="O232" s="12"/>
      <c r="P232" s="12"/>
      <c r="Q232" s="12"/>
      <c r="R232" s="12"/>
      <c r="S232" s="12"/>
      <c r="T232" s="12"/>
    </row>
    <row r="233" spans="1:26" ht="21" customHeight="1">
      <c r="A233" s="182" t="s">
        <v>61</v>
      </c>
      <c r="B233" s="182"/>
      <c r="C233" s="182"/>
      <c r="D233" s="182"/>
      <c r="E233" s="182"/>
      <c r="F233" s="182"/>
      <c r="G233" s="182"/>
      <c r="H233" s="182"/>
      <c r="I233" s="182"/>
      <c r="J233" s="182"/>
      <c r="K233" s="182"/>
      <c r="L233" s="182"/>
      <c r="M233" s="182"/>
      <c r="N233" s="182"/>
      <c r="O233" s="182"/>
      <c r="P233" s="182"/>
      <c r="Q233" s="182"/>
      <c r="R233" s="182"/>
      <c r="S233" s="182"/>
      <c r="T233" s="182"/>
    </row>
    <row r="234" spans="1:26" ht="21" customHeight="1">
      <c r="A234" s="159" t="s">
        <v>63</v>
      </c>
      <c r="B234" s="160"/>
      <c r="C234" s="160"/>
      <c r="D234" s="160"/>
      <c r="E234" s="160"/>
      <c r="F234" s="160"/>
      <c r="G234" s="160"/>
      <c r="H234" s="160"/>
      <c r="I234" s="160"/>
      <c r="J234" s="160"/>
      <c r="K234" s="160"/>
      <c r="L234" s="160"/>
      <c r="M234" s="160"/>
      <c r="N234" s="160"/>
      <c r="O234" s="160"/>
      <c r="P234" s="160"/>
      <c r="Q234" s="160"/>
      <c r="R234" s="160"/>
      <c r="S234" s="160"/>
      <c r="T234" s="161"/>
      <c r="U234" s="49"/>
    </row>
    <row r="235" spans="1:26" ht="28.5" customHeight="1">
      <c r="A235" s="198" t="s">
        <v>30</v>
      </c>
      <c r="B235" s="198" t="s">
        <v>29</v>
      </c>
      <c r="C235" s="198"/>
      <c r="D235" s="198"/>
      <c r="E235" s="198"/>
      <c r="F235" s="198"/>
      <c r="G235" s="198"/>
      <c r="H235" s="198"/>
      <c r="I235" s="198"/>
      <c r="J235" s="196" t="s">
        <v>43</v>
      </c>
      <c r="K235" s="196" t="s">
        <v>27</v>
      </c>
      <c r="L235" s="196"/>
      <c r="M235" s="196"/>
      <c r="N235" s="196" t="s">
        <v>44</v>
      </c>
      <c r="O235" s="196"/>
      <c r="P235" s="196"/>
      <c r="Q235" s="196" t="s">
        <v>26</v>
      </c>
      <c r="R235" s="196"/>
      <c r="S235" s="196"/>
      <c r="T235" s="196" t="s">
        <v>25</v>
      </c>
      <c r="U235" s="49"/>
    </row>
    <row r="236" spans="1:26">
      <c r="A236" s="198"/>
      <c r="B236" s="198"/>
      <c r="C236" s="198"/>
      <c r="D236" s="198"/>
      <c r="E236" s="198"/>
      <c r="F236" s="198"/>
      <c r="G236" s="198"/>
      <c r="H236" s="198"/>
      <c r="I236" s="198"/>
      <c r="J236" s="196"/>
      <c r="K236" s="76" t="s">
        <v>31</v>
      </c>
      <c r="L236" s="76" t="s">
        <v>32</v>
      </c>
      <c r="M236" s="76" t="s">
        <v>33</v>
      </c>
      <c r="N236" s="76" t="s">
        <v>37</v>
      </c>
      <c r="O236" s="76" t="s">
        <v>8</v>
      </c>
      <c r="P236" s="76" t="s">
        <v>34</v>
      </c>
      <c r="Q236" s="76" t="s">
        <v>35</v>
      </c>
      <c r="R236" s="76" t="s">
        <v>31</v>
      </c>
      <c r="S236" s="76" t="s">
        <v>36</v>
      </c>
      <c r="T236" s="196"/>
      <c r="U236" s="49"/>
    </row>
    <row r="237" spans="1:26">
      <c r="A237" s="159" t="s">
        <v>62</v>
      </c>
      <c r="B237" s="160"/>
      <c r="C237" s="160"/>
      <c r="D237" s="160"/>
      <c r="E237" s="160"/>
      <c r="F237" s="160"/>
      <c r="G237" s="160"/>
      <c r="H237" s="160"/>
      <c r="I237" s="160"/>
      <c r="J237" s="160"/>
      <c r="K237" s="160"/>
      <c r="L237" s="160"/>
      <c r="M237" s="160"/>
      <c r="N237" s="160"/>
      <c r="O237" s="160"/>
      <c r="P237" s="160"/>
      <c r="Q237" s="160"/>
      <c r="R237" s="160"/>
      <c r="S237" s="160"/>
      <c r="T237" s="161"/>
      <c r="U237" s="49"/>
    </row>
    <row r="238" spans="1:26" ht="14.5">
      <c r="A238" s="25" t="str">
        <f t="shared" ref="A238:A252" si="89">IF(ISNA(INDEX($A$37:$T$229,MATCH($B238,$B$37:$B$229,0),1)),"",INDEX($A$37:$T$229,MATCH($B238,$B$37:$B$229,0),1))</f>
        <v>LLY1001</v>
      </c>
      <c r="B238" s="139" t="s">
        <v>154</v>
      </c>
      <c r="C238" s="139"/>
      <c r="D238" s="139"/>
      <c r="E238" s="139"/>
      <c r="F238" s="139"/>
      <c r="G238" s="139"/>
      <c r="H238" s="139"/>
      <c r="I238" s="139"/>
      <c r="J238" s="15">
        <f t="shared" ref="J238:J252" si="90">IF(ISNA(INDEX($A$37:$T$229,MATCH($B238,$B$37:$B$229,0),10)),"",INDEX($A$37:$T$229,MATCH($B238,$B$37:$B$229,0),10))</f>
        <v>4</v>
      </c>
      <c r="K238" s="15">
        <f t="shared" ref="K238:K252" si="91">IF(ISNA(INDEX($A$37:$T$229,MATCH($B238,$B$37:$B$229,0),11)),"",INDEX($A$37:$T$229,MATCH($B238,$B$37:$B$229,0),11))</f>
        <v>2</v>
      </c>
      <c r="L238" s="15">
        <f t="shared" ref="L238:L252" si="92">IF(ISNA(INDEX($A$37:$T$229,MATCH($B238,$B$37:$B$229,0),12)),"",INDEX($A$37:$T$229,MATCH($B238,$B$37:$B$229,0),12))</f>
        <v>1</v>
      </c>
      <c r="M238" s="15">
        <f t="shared" ref="M238:M252" si="93">IF(ISNA(INDEX($A$37:$T$229,MATCH($B238,$B$37:$B$229,0),13)),"",INDEX($A$37:$T$229,MATCH($B238,$B$37:$B$229,0),13))</f>
        <v>0</v>
      </c>
      <c r="N238" s="15">
        <f t="shared" ref="N238:N252" si="94">IF(ISNA(INDEX($A$37:$T$229,MATCH($B238,$B$37:$B$229,0),14)),"",INDEX($A$37:$T$229,MATCH($B238,$B$37:$B$229,0),14))</f>
        <v>3</v>
      </c>
      <c r="O238" s="15">
        <f t="shared" ref="O238:O252" si="95">IF(ISNA(INDEX($A$37:$T$229,MATCH($B238,$B$37:$B$229,0),15)),"",INDEX($A$37:$T$229,MATCH($B238,$B$37:$B$229,0),15))</f>
        <v>4</v>
      </c>
      <c r="P238" s="15">
        <f t="shared" ref="P238:P252" si="96">IF(ISNA(INDEX($A$37:$T$229,MATCH($B238,$B$37:$B$229,0),16)),"",INDEX($A$37:$T$229,MATCH($B238,$B$37:$B$229,0),16))</f>
        <v>7</v>
      </c>
      <c r="Q238" s="22" t="str">
        <f t="shared" ref="Q238:Q252" si="97">IF(ISNA(INDEX($A$37:$T$229,MATCH($B238,$B$37:$B$229,0),17)),"",INDEX($A$37:$T$229,MATCH($B238,$B$37:$B$229,0),17))</f>
        <v>E</v>
      </c>
      <c r="R238" s="22">
        <f t="shared" ref="R238:R252" si="98">IF(ISNA(INDEX($A$37:$T$229,MATCH($B238,$B$37:$B$229,0),18)),"",INDEX($A$37:$T$229,MATCH($B238,$B$37:$B$229,0),18))</f>
        <v>0</v>
      </c>
      <c r="S238" s="22">
        <f t="shared" ref="S238:S252" si="99">IF(ISNA(INDEX($A$37:$T$229,MATCH($B238,$B$37:$B$229,0),19)),"",INDEX($A$37:$T$229,MATCH($B238,$B$37:$B$229,0),19))</f>
        <v>0</v>
      </c>
      <c r="T238" s="22" t="str">
        <f t="shared" ref="T238:T252" si="100">IF(ISNA(INDEX($A$37:$T$229,MATCH($B238,$B$37:$B$229,0),20)),"",INDEX($A$37:$T$229,MATCH($B238,$B$37:$B$229,0),20))</f>
        <v>DF</v>
      </c>
      <c r="U238" s="82"/>
      <c r="V238" s="68"/>
      <c r="W238" s="68"/>
      <c r="X238" s="68"/>
      <c r="Y238" s="68"/>
      <c r="Z238" s="68"/>
    </row>
    <row r="239" spans="1:26" ht="15" customHeight="1">
      <c r="A239" s="25" t="str">
        <f t="shared" si="89"/>
        <v>LLX3002</v>
      </c>
      <c r="B239" s="139" t="s">
        <v>159</v>
      </c>
      <c r="C239" s="139"/>
      <c r="D239" s="139"/>
      <c r="E239" s="139"/>
      <c r="F239" s="139"/>
      <c r="G239" s="139"/>
      <c r="H239" s="139"/>
      <c r="I239" s="139"/>
      <c r="J239" s="15">
        <f t="shared" si="90"/>
        <v>4</v>
      </c>
      <c r="K239" s="15">
        <f t="shared" si="91"/>
        <v>2</v>
      </c>
      <c r="L239" s="15">
        <f t="shared" si="92"/>
        <v>2</v>
      </c>
      <c r="M239" s="15">
        <f t="shared" si="93"/>
        <v>0</v>
      </c>
      <c r="N239" s="15">
        <f t="shared" si="94"/>
        <v>4</v>
      </c>
      <c r="O239" s="15">
        <f t="shared" si="95"/>
        <v>3</v>
      </c>
      <c r="P239" s="15">
        <f t="shared" si="96"/>
        <v>7</v>
      </c>
      <c r="Q239" s="22" t="str">
        <f t="shared" si="97"/>
        <v>E</v>
      </c>
      <c r="R239" s="22">
        <f t="shared" si="98"/>
        <v>0</v>
      </c>
      <c r="S239" s="22">
        <f t="shared" si="99"/>
        <v>0</v>
      </c>
      <c r="T239" s="22" t="str">
        <f t="shared" si="100"/>
        <v>DF</v>
      </c>
      <c r="U239" s="83"/>
      <c r="V239" s="68"/>
      <c r="W239" s="68"/>
      <c r="X239" s="68"/>
      <c r="Y239" s="68"/>
      <c r="Z239" s="68"/>
    </row>
    <row r="240" spans="1:26" ht="14.5">
      <c r="A240" s="25" t="str">
        <f t="shared" si="89"/>
        <v>LLX4002</v>
      </c>
      <c r="B240" s="139" t="s">
        <v>171</v>
      </c>
      <c r="C240" s="139"/>
      <c r="D240" s="139"/>
      <c r="E240" s="139"/>
      <c r="F240" s="139"/>
      <c r="G240" s="139"/>
      <c r="H240" s="139"/>
      <c r="I240" s="139"/>
      <c r="J240" s="15">
        <f t="shared" si="90"/>
        <v>4</v>
      </c>
      <c r="K240" s="15">
        <f t="shared" si="91"/>
        <v>2</v>
      </c>
      <c r="L240" s="15">
        <f t="shared" si="92"/>
        <v>2</v>
      </c>
      <c r="M240" s="15">
        <f t="shared" si="93"/>
        <v>0</v>
      </c>
      <c r="N240" s="15">
        <f t="shared" si="94"/>
        <v>4</v>
      </c>
      <c r="O240" s="15">
        <f t="shared" si="95"/>
        <v>3</v>
      </c>
      <c r="P240" s="15">
        <f t="shared" si="96"/>
        <v>7</v>
      </c>
      <c r="Q240" s="22" t="str">
        <f t="shared" si="97"/>
        <v>E</v>
      </c>
      <c r="R240" s="22">
        <f t="shared" si="98"/>
        <v>0</v>
      </c>
      <c r="S240" s="22">
        <f t="shared" si="99"/>
        <v>0</v>
      </c>
      <c r="T240" s="22" t="str">
        <f t="shared" si="100"/>
        <v>DF</v>
      </c>
      <c r="U240" s="83"/>
      <c r="V240" s="68"/>
      <c r="W240" s="68"/>
      <c r="X240" s="68"/>
      <c r="Y240" s="68"/>
      <c r="Z240" s="68"/>
    </row>
    <row r="241" spans="1:26" ht="14.5">
      <c r="A241" s="25" t="str">
        <f t="shared" si="89"/>
        <v>LLY5024</v>
      </c>
      <c r="B241" s="139" t="s">
        <v>185</v>
      </c>
      <c r="C241" s="139"/>
      <c r="D241" s="139"/>
      <c r="E241" s="139"/>
      <c r="F241" s="139"/>
      <c r="G241" s="139"/>
      <c r="H241" s="139"/>
      <c r="I241" s="139"/>
      <c r="J241" s="15">
        <f t="shared" si="90"/>
        <v>3</v>
      </c>
      <c r="K241" s="15">
        <f t="shared" si="91"/>
        <v>0</v>
      </c>
      <c r="L241" s="15">
        <f t="shared" si="92"/>
        <v>0</v>
      </c>
      <c r="M241" s="15">
        <f t="shared" si="93"/>
        <v>2</v>
      </c>
      <c r="N241" s="15">
        <f t="shared" si="94"/>
        <v>2</v>
      </c>
      <c r="O241" s="15">
        <f t="shared" si="95"/>
        <v>3</v>
      </c>
      <c r="P241" s="15">
        <f t="shared" si="96"/>
        <v>5</v>
      </c>
      <c r="Q241" s="22">
        <f t="shared" si="97"/>
        <v>0</v>
      </c>
      <c r="R241" s="22" t="str">
        <f t="shared" si="98"/>
        <v>C</v>
      </c>
      <c r="S241" s="22">
        <f t="shared" si="99"/>
        <v>0</v>
      </c>
      <c r="T241" s="22" t="str">
        <f t="shared" si="100"/>
        <v>DF</v>
      </c>
      <c r="U241" s="83"/>
      <c r="V241" s="68"/>
      <c r="W241" s="68"/>
      <c r="X241" s="68"/>
      <c r="Y241" s="68"/>
      <c r="Z241" s="68"/>
    </row>
    <row r="242" spans="1:26" ht="14.5">
      <c r="A242" s="25" t="str">
        <f t="shared" si="89"/>
        <v>LLX5002</v>
      </c>
      <c r="B242" s="139" t="s">
        <v>202</v>
      </c>
      <c r="C242" s="139"/>
      <c r="D242" s="139"/>
      <c r="E242" s="139"/>
      <c r="F242" s="139"/>
      <c r="G242" s="139"/>
      <c r="H242" s="139"/>
      <c r="I242" s="139"/>
      <c r="J242" s="15">
        <f t="shared" si="90"/>
        <v>4</v>
      </c>
      <c r="K242" s="15">
        <f t="shared" si="91"/>
        <v>2</v>
      </c>
      <c r="L242" s="15">
        <f t="shared" si="92"/>
        <v>1</v>
      </c>
      <c r="M242" s="15">
        <f t="shared" si="93"/>
        <v>1</v>
      </c>
      <c r="N242" s="15">
        <f t="shared" si="94"/>
        <v>4</v>
      </c>
      <c r="O242" s="15">
        <f t="shared" si="95"/>
        <v>3</v>
      </c>
      <c r="P242" s="15">
        <f t="shared" si="96"/>
        <v>7</v>
      </c>
      <c r="Q242" s="22" t="str">
        <f t="shared" si="97"/>
        <v>E</v>
      </c>
      <c r="R242" s="22">
        <f t="shared" si="98"/>
        <v>0</v>
      </c>
      <c r="S242" s="22">
        <f t="shared" si="99"/>
        <v>0</v>
      </c>
      <c r="T242" s="22" t="str">
        <f t="shared" si="100"/>
        <v>DF</v>
      </c>
      <c r="U242" s="83"/>
      <c r="V242" s="68"/>
      <c r="W242" s="68"/>
      <c r="X242" s="68"/>
      <c r="Y242" s="68"/>
      <c r="Z242" s="68"/>
    </row>
    <row r="243" spans="1:26" s="38" customFormat="1" ht="14.5">
      <c r="A243" s="25" t="str">
        <f t="shared" si="89"/>
        <v>LLY2007</v>
      </c>
      <c r="B243" s="139" t="s">
        <v>144</v>
      </c>
      <c r="C243" s="139"/>
      <c r="D243" s="139"/>
      <c r="E243" s="139"/>
      <c r="F243" s="139"/>
      <c r="G243" s="139"/>
      <c r="H243" s="139"/>
      <c r="I243" s="139"/>
      <c r="J243" s="15">
        <f t="shared" si="90"/>
        <v>4</v>
      </c>
      <c r="K243" s="15">
        <f t="shared" si="91"/>
        <v>2</v>
      </c>
      <c r="L243" s="15">
        <f t="shared" si="92"/>
        <v>1</v>
      </c>
      <c r="M243" s="15">
        <f t="shared" si="93"/>
        <v>0</v>
      </c>
      <c r="N243" s="15">
        <f t="shared" si="94"/>
        <v>3</v>
      </c>
      <c r="O243" s="15">
        <f t="shared" si="95"/>
        <v>4</v>
      </c>
      <c r="P243" s="15">
        <f t="shared" si="96"/>
        <v>7</v>
      </c>
      <c r="Q243" s="22" t="str">
        <f t="shared" si="97"/>
        <v>E</v>
      </c>
      <c r="R243" s="22">
        <f t="shared" si="98"/>
        <v>0</v>
      </c>
      <c r="S243" s="22">
        <f t="shared" si="99"/>
        <v>0</v>
      </c>
      <c r="T243" s="22" t="str">
        <f t="shared" si="100"/>
        <v>DF</v>
      </c>
      <c r="U243" s="83"/>
      <c r="V243" s="68"/>
      <c r="W243" s="68"/>
      <c r="X243" s="68"/>
      <c r="Y243" s="68"/>
      <c r="Z243" s="68"/>
    </row>
    <row r="244" spans="1:26" ht="14.5" hidden="1">
      <c r="A244" s="25" t="str">
        <f t="shared" si="89"/>
        <v/>
      </c>
      <c r="B244" s="139"/>
      <c r="C244" s="139"/>
      <c r="D244" s="139"/>
      <c r="E244" s="139"/>
      <c r="F244" s="139"/>
      <c r="G244" s="139"/>
      <c r="H244" s="139"/>
      <c r="I244" s="139"/>
      <c r="J244" s="15" t="str">
        <f t="shared" si="90"/>
        <v/>
      </c>
      <c r="K244" s="15" t="str">
        <f t="shared" si="91"/>
        <v/>
      </c>
      <c r="L244" s="15" t="str">
        <f t="shared" si="92"/>
        <v/>
      </c>
      <c r="M244" s="15" t="str">
        <f t="shared" si="93"/>
        <v/>
      </c>
      <c r="N244" s="15" t="str">
        <f t="shared" si="94"/>
        <v/>
      </c>
      <c r="O244" s="15" t="str">
        <f t="shared" si="95"/>
        <v/>
      </c>
      <c r="P244" s="15" t="str">
        <f t="shared" si="96"/>
        <v/>
      </c>
      <c r="Q244" s="22" t="str">
        <f t="shared" si="97"/>
        <v/>
      </c>
      <c r="R244" s="22" t="str">
        <f t="shared" si="98"/>
        <v/>
      </c>
      <c r="S244" s="22" t="str">
        <f t="shared" si="99"/>
        <v/>
      </c>
      <c r="T244" s="22" t="str">
        <f t="shared" si="100"/>
        <v/>
      </c>
      <c r="U244" s="83"/>
      <c r="V244" s="68"/>
      <c r="W244" s="68"/>
      <c r="X244" s="68"/>
      <c r="Y244" s="68"/>
      <c r="Z244" s="68"/>
    </row>
    <row r="245" spans="1:26" ht="14.5" hidden="1">
      <c r="A245" s="25" t="str">
        <f t="shared" si="89"/>
        <v/>
      </c>
      <c r="B245" s="139"/>
      <c r="C245" s="139"/>
      <c r="D245" s="139"/>
      <c r="E245" s="139"/>
      <c r="F245" s="139"/>
      <c r="G245" s="139"/>
      <c r="H245" s="139"/>
      <c r="I245" s="139"/>
      <c r="J245" s="15" t="str">
        <f t="shared" si="90"/>
        <v/>
      </c>
      <c r="K245" s="15" t="str">
        <f t="shared" si="91"/>
        <v/>
      </c>
      <c r="L245" s="15" t="str">
        <f t="shared" si="92"/>
        <v/>
      </c>
      <c r="M245" s="15" t="str">
        <f t="shared" si="93"/>
        <v/>
      </c>
      <c r="N245" s="15" t="str">
        <f t="shared" si="94"/>
        <v/>
      </c>
      <c r="O245" s="15" t="str">
        <f t="shared" si="95"/>
        <v/>
      </c>
      <c r="P245" s="15" t="str">
        <f t="shared" si="96"/>
        <v/>
      </c>
      <c r="Q245" s="22" t="str">
        <f t="shared" si="97"/>
        <v/>
      </c>
      <c r="R245" s="22" t="str">
        <f t="shared" si="98"/>
        <v/>
      </c>
      <c r="S245" s="22" t="str">
        <f t="shared" si="99"/>
        <v/>
      </c>
      <c r="T245" s="22" t="str">
        <f t="shared" si="100"/>
        <v/>
      </c>
      <c r="U245" s="83"/>
      <c r="V245" s="68"/>
      <c r="W245" s="68"/>
      <c r="X245" s="68"/>
      <c r="Y245" s="68"/>
      <c r="Z245" s="68"/>
    </row>
    <row r="246" spans="1:26" ht="14.5" hidden="1">
      <c r="A246" s="25" t="str">
        <f t="shared" si="89"/>
        <v/>
      </c>
      <c r="B246" s="139"/>
      <c r="C246" s="139"/>
      <c r="D246" s="139"/>
      <c r="E246" s="139"/>
      <c r="F246" s="139"/>
      <c r="G246" s="139"/>
      <c r="H246" s="139"/>
      <c r="I246" s="139"/>
      <c r="J246" s="15" t="str">
        <f t="shared" si="90"/>
        <v/>
      </c>
      <c r="K246" s="15" t="str">
        <f t="shared" si="91"/>
        <v/>
      </c>
      <c r="L246" s="15" t="str">
        <f t="shared" si="92"/>
        <v/>
      </c>
      <c r="M246" s="15" t="str">
        <f t="shared" si="93"/>
        <v/>
      </c>
      <c r="N246" s="15" t="str">
        <f t="shared" si="94"/>
        <v/>
      </c>
      <c r="O246" s="15" t="str">
        <f t="shared" si="95"/>
        <v/>
      </c>
      <c r="P246" s="15" t="str">
        <f t="shared" si="96"/>
        <v/>
      </c>
      <c r="Q246" s="22" t="str">
        <f t="shared" si="97"/>
        <v/>
      </c>
      <c r="R246" s="22" t="str">
        <f t="shared" si="98"/>
        <v/>
      </c>
      <c r="S246" s="22" t="str">
        <f t="shared" si="99"/>
        <v/>
      </c>
      <c r="T246" s="22" t="str">
        <f t="shared" si="100"/>
        <v/>
      </c>
      <c r="U246" s="83"/>
      <c r="V246" s="68"/>
      <c r="W246" s="68"/>
      <c r="X246" s="68"/>
      <c r="Y246" s="68"/>
      <c r="Z246" s="68"/>
    </row>
    <row r="247" spans="1:26" ht="14.5" hidden="1">
      <c r="A247" s="25" t="str">
        <f t="shared" si="89"/>
        <v/>
      </c>
      <c r="B247" s="139"/>
      <c r="C247" s="139"/>
      <c r="D247" s="139"/>
      <c r="E247" s="139"/>
      <c r="F247" s="139"/>
      <c r="G247" s="139"/>
      <c r="H247" s="139"/>
      <c r="I247" s="139"/>
      <c r="J247" s="15" t="str">
        <f t="shared" si="90"/>
        <v/>
      </c>
      <c r="K247" s="15" t="str">
        <f t="shared" si="91"/>
        <v/>
      </c>
      <c r="L247" s="15" t="str">
        <f t="shared" si="92"/>
        <v/>
      </c>
      <c r="M247" s="15" t="str">
        <f t="shared" si="93"/>
        <v/>
      </c>
      <c r="N247" s="15" t="str">
        <f t="shared" si="94"/>
        <v/>
      </c>
      <c r="O247" s="15" t="str">
        <f t="shared" si="95"/>
        <v/>
      </c>
      <c r="P247" s="15" t="str">
        <f t="shared" si="96"/>
        <v/>
      </c>
      <c r="Q247" s="22" t="str">
        <f t="shared" si="97"/>
        <v/>
      </c>
      <c r="R247" s="22" t="str">
        <f t="shared" si="98"/>
        <v/>
      </c>
      <c r="S247" s="22" t="str">
        <f t="shared" si="99"/>
        <v/>
      </c>
      <c r="T247" s="22" t="str">
        <f t="shared" si="100"/>
        <v/>
      </c>
      <c r="U247" s="83"/>
      <c r="V247" s="68"/>
      <c r="W247" s="68"/>
      <c r="X247" s="68"/>
      <c r="Y247" s="68"/>
      <c r="Z247" s="68"/>
    </row>
    <row r="248" spans="1:26" ht="14.5" hidden="1">
      <c r="A248" s="25" t="str">
        <f t="shared" si="89"/>
        <v/>
      </c>
      <c r="B248" s="139"/>
      <c r="C248" s="139"/>
      <c r="D248" s="139"/>
      <c r="E248" s="139"/>
      <c r="F248" s="139"/>
      <c r="G248" s="139"/>
      <c r="H248" s="139"/>
      <c r="I248" s="139"/>
      <c r="J248" s="15" t="str">
        <f t="shared" si="90"/>
        <v/>
      </c>
      <c r="K248" s="15" t="str">
        <f t="shared" si="91"/>
        <v/>
      </c>
      <c r="L248" s="15" t="str">
        <f t="shared" si="92"/>
        <v/>
      </c>
      <c r="M248" s="15" t="str">
        <f t="shared" si="93"/>
        <v/>
      </c>
      <c r="N248" s="15" t="str">
        <f t="shared" si="94"/>
        <v/>
      </c>
      <c r="O248" s="15" t="str">
        <f t="shared" si="95"/>
        <v/>
      </c>
      <c r="P248" s="15" t="str">
        <f t="shared" si="96"/>
        <v/>
      </c>
      <c r="Q248" s="22" t="str">
        <f t="shared" si="97"/>
        <v/>
      </c>
      <c r="R248" s="22" t="str">
        <f t="shared" si="98"/>
        <v/>
      </c>
      <c r="S248" s="22" t="str">
        <f t="shared" si="99"/>
        <v/>
      </c>
      <c r="T248" s="22" t="str">
        <f t="shared" si="100"/>
        <v/>
      </c>
      <c r="U248" s="83"/>
      <c r="V248" s="68"/>
      <c r="W248" s="68"/>
      <c r="X248" s="68"/>
      <c r="Y248" s="68"/>
      <c r="Z248" s="68"/>
    </row>
    <row r="249" spans="1:26" ht="14.5" hidden="1">
      <c r="A249" s="25" t="str">
        <f t="shared" si="89"/>
        <v/>
      </c>
      <c r="B249" s="139"/>
      <c r="C249" s="139"/>
      <c r="D249" s="139"/>
      <c r="E249" s="139"/>
      <c r="F249" s="139"/>
      <c r="G249" s="139"/>
      <c r="H249" s="139"/>
      <c r="I249" s="139"/>
      <c r="J249" s="15" t="str">
        <f t="shared" si="90"/>
        <v/>
      </c>
      <c r="K249" s="15" t="str">
        <f t="shared" si="91"/>
        <v/>
      </c>
      <c r="L249" s="15" t="str">
        <f t="shared" si="92"/>
        <v/>
      </c>
      <c r="M249" s="15" t="str">
        <f t="shared" si="93"/>
        <v/>
      </c>
      <c r="N249" s="15" t="str">
        <f t="shared" si="94"/>
        <v/>
      </c>
      <c r="O249" s="15" t="str">
        <f t="shared" si="95"/>
        <v/>
      </c>
      <c r="P249" s="15" t="str">
        <f t="shared" si="96"/>
        <v/>
      </c>
      <c r="Q249" s="22" t="str">
        <f t="shared" si="97"/>
        <v/>
      </c>
      <c r="R249" s="22" t="str">
        <f t="shared" si="98"/>
        <v/>
      </c>
      <c r="S249" s="22" t="str">
        <f t="shared" si="99"/>
        <v/>
      </c>
      <c r="T249" s="22" t="str">
        <f t="shared" si="100"/>
        <v/>
      </c>
      <c r="U249" s="83"/>
      <c r="V249" s="68"/>
      <c r="W249" s="68"/>
      <c r="X249" s="68"/>
      <c r="Y249" s="68"/>
      <c r="Z249" s="68"/>
    </row>
    <row r="250" spans="1:26" ht="14.5" hidden="1">
      <c r="A250" s="25" t="str">
        <f t="shared" si="89"/>
        <v/>
      </c>
      <c r="B250" s="139"/>
      <c r="C250" s="139"/>
      <c r="D250" s="139"/>
      <c r="E250" s="139"/>
      <c r="F250" s="139"/>
      <c r="G250" s="139"/>
      <c r="H250" s="139"/>
      <c r="I250" s="139"/>
      <c r="J250" s="15" t="str">
        <f t="shared" si="90"/>
        <v/>
      </c>
      <c r="K250" s="15" t="str">
        <f t="shared" si="91"/>
        <v/>
      </c>
      <c r="L250" s="15" t="str">
        <f t="shared" si="92"/>
        <v/>
      </c>
      <c r="M250" s="15" t="str">
        <f t="shared" si="93"/>
        <v/>
      </c>
      <c r="N250" s="15" t="str">
        <f t="shared" si="94"/>
        <v/>
      </c>
      <c r="O250" s="15" t="str">
        <f t="shared" si="95"/>
        <v/>
      </c>
      <c r="P250" s="15" t="str">
        <f t="shared" si="96"/>
        <v/>
      </c>
      <c r="Q250" s="22" t="str">
        <f t="shared" si="97"/>
        <v/>
      </c>
      <c r="R250" s="22" t="str">
        <f t="shared" si="98"/>
        <v/>
      </c>
      <c r="S250" s="22" t="str">
        <f t="shared" si="99"/>
        <v/>
      </c>
      <c r="T250" s="22" t="str">
        <f t="shared" si="100"/>
        <v/>
      </c>
      <c r="U250" s="83"/>
      <c r="V250" s="68"/>
      <c r="W250" s="68"/>
      <c r="X250" s="68"/>
      <c r="Y250" s="68"/>
      <c r="Z250" s="68"/>
    </row>
    <row r="251" spans="1:26" ht="14.5" hidden="1">
      <c r="A251" s="25" t="str">
        <f t="shared" si="89"/>
        <v/>
      </c>
      <c r="B251" s="139"/>
      <c r="C251" s="139"/>
      <c r="D251" s="139"/>
      <c r="E251" s="139"/>
      <c r="F251" s="139"/>
      <c r="G251" s="139"/>
      <c r="H251" s="139"/>
      <c r="I251" s="139"/>
      <c r="J251" s="15" t="str">
        <f t="shared" si="90"/>
        <v/>
      </c>
      <c r="K251" s="15" t="str">
        <f t="shared" si="91"/>
        <v/>
      </c>
      <c r="L251" s="15" t="str">
        <f t="shared" si="92"/>
        <v/>
      </c>
      <c r="M251" s="15" t="str">
        <f t="shared" si="93"/>
        <v/>
      </c>
      <c r="N251" s="15" t="str">
        <f t="shared" si="94"/>
        <v/>
      </c>
      <c r="O251" s="15" t="str">
        <f t="shared" si="95"/>
        <v/>
      </c>
      <c r="P251" s="15" t="str">
        <f t="shared" si="96"/>
        <v/>
      </c>
      <c r="Q251" s="22" t="str">
        <f t="shared" si="97"/>
        <v/>
      </c>
      <c r="R251" s="22" t="str">
        <f t="shared" si="98"/>
        <v/>
      </c>
      <c r="S251" s="22" t="str">
        <f t="shared" si="99"/>
        <v/>
      </c>
      <c r="T251" s="22" t="str">
        <f t="shared" si="100"/>
        <v/>
      </c>
      <c r="U251" s="83"/>
      <c r="V251" s="68"/>
      <c r="W251" s="68"/>
      <c r="X251" s="68"/>
      <c r="Y251" s="68"/>
      <c r="Z251" s="68"/>
    </row>
    <row r="252" spans="1:26" s="38" customFormat="1" ht="14.5" hidden="1">
      <c r="A252" s="25" t="str">
        <f t="shared" si="89"/>
        <v/>
      </c>
      <c r="B252" s="139"/>
      <c r="C252" s="139"/>
      <c r="D252" s="139"/>
      <c r="E252" s="139"/>
      <c r="F252" s="139"/>
      <c r="G252" s="139"/>
      <c r="H252" s="139"/>
      <c r="I252" s="139"/>
      <c r="J252" s="15" t="str">
        <f t="shared" si="90"/>
        <v/>
      </c>
      <c r="K252" s="15" t="str">
        <f t="shared" si="91"/>
        <v/>
      </c>
      <c r="L252" s="15" t="str">
        <f t="shared" si="92"/>
        <v/>
      </c>
      <c r="M252" s="15" t="str">
        <f t="shared" si="93"/>
        <v/>
      </c>
      <c r="N252" s="15" t="str">
        <f t="shared" si="94"/>
        <v/>
      </c>
      <c r="O252" s="15" t="str">
        <f t="shared" si="95"/>
        <v/>
      </c>
      <c r="P252" s="15" t="str">
        <f t="shared" si="96"/>
        <v/>
      </c>
      <c r="Q252" s="22" t="str">
        <f t="shared" si="97"/>
        <v/>
      </c>
      <c r="R252" s="22" t="str">
        <f t="shared" si="98"/>
        <v/>
      </c>
      <c r="S252" s="22" t="str">
        <f t="shared" si="99"/>
        <v/>
      </c>
      <c r="T252" s="22" t="str">
        <f t="shared" si="100"/>
        <v/>
      </c>
      <c r="U252" s="83"/>
      <c r="V252" s="68"/>
      <c r="W252" s="68"/>
      <c r="X252" s="68"/>
      <c r="Y252" s="68"/>
      <c r="Z252" s="68"/>
    </row>
    <row r="253" spans="1:26" ht="14.5">
      <c r="A253" s="74" t="s">
        <v>28</v>
      </c>
      <c r="B253" s="205"/>
      <c r="C253" s="205"/>
      <c r="D253" s="205"/>
      <c r="E253" s="205"/>
      <c r="F253" s="205"/>
      <c r="G253" s="205"/>
      <c r="H253" s="205"/>
      <c r="I253" s="205"/>
      <c r="J253" s="17">
        <f>IF(ISNA(SUM(J238:J252)),"",SUM(J238:J252))</f>
        <v>23</v>
      </c>
      <c r="K253" s="17">
        <f t="shared" ref="K253:P253" si="101">SUM(K238:K252)</f>
        <v>10</v>
      </c>
      <c r="L253" s="17">
        <f t="shared" si="101"/>
        <v>7</v>
      </c>
      <c r="M253" s="17">
        <f t="shared" si="101"/>
        <v>3</v>
      </c>
      <c r="N253" s="17">
        <f t="shared" si="101"/>
        <v>20</v>
      </c>
      <c r="O253" s="17">
        <f t="shared" si="101"/>
        <v>20</v>
      </c>
      <c r="P253" s="17">
        <f t="shared" si="101"/>
        <v>40</v>
      </c>
      <c r="Q253" s="74">
        <f>COUNTIF(Q238:Q252,"E")</f>
        <v>5</v>
      </c>
      <c r="R253" s="74">
        <f>COUNTIF(R238:R252,"C")</f>
        <v>1</v>
      </c>
      <c r="S253" s="74">
        <f>COUNTIF(S238:S252,"VP")</f>
        <v>0</v>
      </c>
      <c r="T253" s="75">
        <f>COUNTA(T238:T252)</f>
        <v>15</v>
      </c>
      <c r="U253" s="83"/>
      <c r="V253" s="68"/>
      <c r="W253" s="68"/>
      <c r="X253" s="68"/>
      <c r="Y253" s="68"/>
      <c r="Z253" s="68"/>
    </row>
    <row r="254" spans="1:26" ht="14.5">
      <c r="A254" s="159" t="s">
        <v>75</v>
      </c>
      <c r="B254" s="160"/>
      <c r="C254" s="160"/>
      <c r="D254" s="160"/>
      <c r="E254" s="160"/>
      <c r="F254" s="160"/>
      <c r="G254" s="160"/>
      <c r="H254" s="160"/>
      <c r="I254" s="160"/>
      <c r="J254" s="160"/>
      <c r="K254" s="160"/>
      <c r="L254" s="160"/>
      <c r="M254" s="160"/>
      <c r="N254" s="160"/>
      <c r="O254" s="160"/>
      <c r="P254" s="160"/>
      <c r="Q254" s="160"/>
      <c r="R254" s="160"/>
      <c r="S254" s="160"/>
      <c r="T254" s="161"/>
      <c r="U254" s="83"/>
      <c r="V254" s="68"/>
      <c r="W254" s="68"/>
      <c r="X254" s="68"/>
      <c r="Y254" s="68"/>
      <c r="Z254" s="68"/>
    </row>
    <row r="255" spans="1:26" ht="14.5">
      <c r="A255" s="25" t="str">
        <f>IF(ISNA(INDEX($A$37:$T$229,MATCH($B255,$B$37:$B$229,0),1)),"",INDEX($A$37:$T$229,MATCH($B255,$B$37:$B$229,0),1))</f>
        <v>LLJ6024</v>
      </c>
      <c r="B255" s="139" t="s">
        <v>199</v>
      </c>
      <c r="C255" s="139"/>
      <c r="D255" s="139"/>
      <c r="E255" s="139"/>
      <c r="F255" s="139"/>
      <c r="G255" s="139"/>
      <c r="H255" s="139"/>
      <c r="I255" s="139"/>
      <c r="J255" s="15">
        <f>IF(ISNA(INDEX($A$37:$T$229,MATCH($B255,$B$37:$B$229,0),10)),"",INDEX($A$37:$T$229,MATCH($B255,$B$37:$B$229,0),10))</f>
        <v>3</v>
      </c>
      <c r="K255" s="15">
        <f>IF(ISNA(INDEX($A$37:$T$229,MATCH($B255,$B$37:$B$229,0),11)),"",INDEX($A$37:$T$229,MATCH($B255,$B$37:$B$229,0),11))</f>
        <v>0</v>
      </c>
      <c r="L255" s="15">
        <f>IF(ISNA(INDEX($A$37:$T$229,MATCH($B255,$B$37:$B$229,0),12)),"",INDEX($A$37:$T$229,MATCH($B255,$B$37:$B$229,0),12))</f>
        <v>0</v>
      </c>
      <c r="M255" s="15">
        <f>IF(ISNA(INDEX($A$37:$T$229,MATCH($B255,$B$37:$B$229,0),13)),"",INDEX($A$37:$T$229,MATCH($B255,$B$37:$B$229,0),13))</f>
        <v>2</v>
      </c>
      <c r="N255" s="15">
        <f>IF(ISNA(INDEX($A$37:$T$229,MATCH($B255,$B$37:$B$229,0),14)),"",INDEX($A$37:$T$229,MATCH($B255,$B$37:$B$229,0),14))</f>
        <v>2</v>
      </c>
      <c r="O255" s="15">
        <f>IF(ISNA(INDEX($A$37:$T$229,MATCH($B255,$B$37:$B$229,0),15)),"",INDEX($A$37:$T$229,MATCH($B255,$B$37:$B$229,0),15))</f>
        <v>4</v>
      </c>
      <c r="P255" s="15">
        <f>IF(ISNA(INDEX($A$37:$T$229,MATCH($B255,$B$37:$B$229,0),16)),"",INDEX($A$37:$T$229,MATCH($B255,$B$37:$B$229,0),16))</f>
        <v>6</v>
      </c>
      <c r="Q255" s="22">
        <f>IF(ISNA(INDEX($A$37:$T$229,MATCH($B255,$B$37:$B$229,0),17)),"",INDEX($A$37:$T$229,MATCH($B255,$B$37:$B$229,0),17))</f>
        <v>0</v>
      </c>
      <c r="R255" s="22" t="str">
        <f>IF(ISNA(INDEX($A$37:$T$229,MATCH($B255,$B$37:$B$229,0),18)),"",INDEX($A$37:$T$229,MATCH($B255,$B$37:$B$229,0),18))</f>
        <v>C</v>
      </c>
      <c r="S255" s="22">
        <f>IF(ISNA(INDEX($A$37:$T$229,MATCH($B255,$B$37:$B$229,0),19)),"",INDEX($A$37:$T$229,MATCH($B255,$B$37:$B$229,0),19))</f>
        <v>0</v>
      </c>
      <c r="T255" s="22" t="str">
        <f>IF(ISNA(INDEX($A$37:$T$229,MATCH($B255,$B$37:$B$229,0),20)),"",INDEX($A$37:$T$229,MATCH($B255,$B$37:$B$229,0),20))</f>
        <v>DF</v>
      </c>
      <c r="U255" s="83"/>
      <c r="V255" s="68"/>
      <c r="W255" s="68"/>
      <c r="X255" s="68"/>
      <c r="Y255" s="68"/>
      <c r="Z255" s="68"/>
    </row>
    <row r="256" spans="1:26" ht="14.5">
      <c r="A256" s="25" t="str">
        <f>IF(ISNA(INDEX($A$37:$T$229,MATCH($B256,$B$37:$B$229,0),1)),"",INDEX($A$37:$T$229,MATCH($B256,$B$37:$B$229,0),1))</f>
        <v>LLY6002</v>
      </c>
      <c r="B256" s="139" t="s">
        <v>201</v>
      </c>
      <c r="C256" s="139"/>
      <c r="D256" s="139"/>
      <c r="E256" s="139"/>
      <c r="F256" s="139"/>
      <c r="G256" s="139"/>
      <c r="H256" s="139"/>
      <c r="I256" s="139"/>
      <c r="J256" s="15">
        <f>IF(ISNA(INDEX($A$37:$T$229,MATCH($B256,$B$37:$B$229,0),10)),"",INDEX($A$37:$T$229,MATCH($B256,$B$37:$B$229,0),10))</f>
        <v>4</v>
      </c>
      <c r="K256" s="15">
        <f>IF(ISNA(INDEX($A$37:$T$229,MATCH($B256,$B$37:$B$229,0),11)),"",INDEX($A$37:$T$229,MATCH($B256,$B$37:$B$229,0),11))</f>
        <v>2</v>
      </c>
      <c r="L256" s="15">
        <f>IF(ISNA(INDEX($A$37:$T$229,MATCH($B256,$B$37:$B$229,0),12)),"",INDEX($A$37:$T$229,MATCH($B256,$B$37:$B$229,0),12))</f>
        <v>2</v>
      </c>
      <c r="M256" s="15">
        <f>IF(ISNA(INDEX($A$37:$T$229,MATCH($B256,$B$37:$B$229,0),13)),"",INDEX($A$37:$T$229,MATCH($B256,$B$37:$B$229,0),13))</f>
        <v>0</v>
      </c>
      <c r="N256" s="15">
        <f>IF(ISNA(INDEX($A$37:$T$229,MATCH($B256,$B$37:$B$229,0),14)),"",INDEX($A$37:$T$229,MATCH($B256,$B$37:$B$229,0),14))</f>
        <v>4</v>
      </c>
      <c r="O256" s="15">
        <f>IF(ISNA(INDEX($A$37:$T$229,MATCH($B256,$B$37:$B$229,0),15)),"",INDEX($A$37:$T$229,MATCH($B256,$B$37:$B$229,0),15))</f>
        <v>4</v>
      </c>
      <c r="P256" s="15">
        <f>IF(ISNA(INDEX($A$37:$T$229,MATCH($B256,$B$37:$B$229,0),16)),"",INDEX($A$37:$T$229,MATCH($B256,$B$37:$B$229,0),16))</f>
        <v>8</v>
      </c>
      <c r="Q256" s="22" t="str">
        <f>IF(ISNA(INDEX($A$37:$T$229,MATCH($B256,$B$37:$B$229,0),17)),"",INDEX($A$37:$T$229,MATCH($B256,$B$37:$B$229,0),17))</f>
        <v>E</v>
      </c>
      <c r="R256" s="22">
        <f>IF(ISNA(INDEX($A$37:$T$229,MATCH($B256,$B$37:$B$229,0),18)),"",INDEX($A$37:$T$229,MATCH($B256,$B$37:$B$229,0),18))</f>
        <v>0</v>
      </c>
      <c r="S256" s="22">
        <f>IF(ISNA(INDEX($A$37:$T$229,MATCH($B256,$B$37:$B$229,0),19)),"",INDEX($A$37:$T$229,MATCH($B256,$B$37:$B$229,0),19))</f>
        <v>0</v>
      </c>
      <c r="T256" s="22" t="str">
        <f>IF(ISNA(INDEX($A$37:$T$229,MATCH($B256,$B$37:$B$229,0),20)),"",INDEX($A$37:$T$229,MATCH($B256,$B$37:$B$229,0),20))</f>
        <v>DF</v>
      </c>
      <c r="U256" s="83"/>
      <c r="V256" s="68"/>
      <c r="W256" s="68"/>
      <c r="X256" s="68"/>
      <c r="Y256" s="68"/>
      <c r="Z256" s="68"/>
    </row>
    <row r="257" spans="1:26" ht="14.5" hidden="1">
      <c r="A257" s="25" t="str">
        <f>IF(ISNA(INDEX($A$37:$T$229,MATCH($B257,$B$37:$B$229,0),1)),"",INDEX($A$37:$T$229,MATCH($B257,$B$37:$B$229,0),1))</f>
        <v/>
      </c>
      <c r="B257" s="139"/>
      <c r="C257" s="139"/>
      <c r="D257" s="139"/>
      <c r="E257" s="139"/>
      <c r="F257" s="139"/>
      <c r="G257" s="139"/>
      <c r="H257" s="139"/>
      <c r="I257" s="139"/>
      <c r="J257" s="15" t="str">
        <f>IF(ISNA(INDEX($A$37:$T$229,MATCH($B257,$B$37:$B$229,0),10)),"",INDEX($A$37:$T$229,MATCH($B257,$B$37:$B$229,0),10))</f>
        <v/>
      </c>
      <c r="K257" s="15" t="str">
        <f>IF(ISNA(INDEX($A$37:$T$229,MATCH($B257,$B$37:$B$229,0),11)),"",INDEX($A$37:$T$229,MATCH($B257,$B$37:$B$229,0),11))</f>
        <v/>
      </c>
      <c r="L257" s="15" t="str">
        <f>IF(ISNA(INDEX($A$37:$T$229,MATCH($B257,$B$37:$B$229,0),12)),"",INDEX($A$37:$T$229,MATCH($B257,$B$37:$B$229,0),12))</f>
        <v/>
      </c>
      <c r="M257" s="15" t="str">
        <f>IF(ISNA(INDEX($A$37:$T$229,MATCH($B257,$B$37:$B$229,0),13)),"",INDEX($A$37:$T$229,MATCH($B257,$B$37:$B$229,0),13))</f>
        <v/>
      </c>
      <c r="N257" s="15" t="str">
        <f>IF(ISNA(INDEX($A$37:$T$229,MATCH($B257,$B$37:$B$229,0),14)),"",INDEX($A$37:$T$229,MATCH($B257,$B$37:$B$229,0),14))</f>
        <v/>
      </c>
      <c r="O257" s="15" t="str">
        <f>IF(ISNA(INDEX($A$37:$T$229,MATCH($B257,$B$37:$B$229,0),15)),"",INDEX($A$37:$T$229,MATCH($B257,$B$37:$B$229,0),15))</f>
        <v/>
      </c>
      <c r="P257" s="15" t="str">
        <f>IF(ISNA(INDEX($A$37:$T$229,MATCH($B257,$B$37:$B$229,0),16)),"",INDEX($A$37:$T$229,MATCH($B257,$B$37:$B$229,0),16))</f>
        <v/>
      </c>
      <c r="Q257" s="22" t="str">
        <f>IF(ISNA(INDEX($A$37:$T$229,MATCH($B257,$B$37:$B$229,0),17)),"",INDEX($A$37:$T$229,MATCH($B257,$B$37:$B$229,0),17))</f>
        <v/>
      </c>
      <c r="R257" s="22" t="str">
        <f>IF(ISNA(INDEX($A$37:$T$229,MATCH($B257,$B$37:$B$229,0),18)),"",INDEX($A$37:$T$229,MATCH($B257,$B$37:$B$229,0),18))</f>
        <v/>
      </c>
      <c r="S257" s="22" t="str">
        <f>IF(ISNA(INDEX($A$37:$T$229,MATCH($B257,$B$37:$B$229,0),19)),"",INDEX($A$37:$T$229,MATCH($B257,$B$37:$B$229,0),19))</f>
        <v/>
      </c>
      <c r="T257" s="22" t="str">
        <f>IF(ISNA(INDEX($A$37:$T$229,MATCH($B257,$B$37:$B$229,0),20)),"",INDEX($A$37:$T$229,MATCH($B257,$B$37:$B$229,0),20))</f>
        <v/>
      </c>
      <c r="U257" s="83"/>
      <c r="V257" s="68"/>
      <c r="W257" s="68"/>
      <c r="X257" s="68"/>
      <c r="Y257" s="68"/>
      <c r="Z257" s="68"/>
    </row>
    <row r="258" spans="1:26" ht="14.5">
      <c r="A258" s="74" t="s">
        <v>28</v>
      </c>
      <c r="B258" s="198"/>
      <c r="C258" s="198"/>
      <c r="D258" s="198"/>
      <c r="E258" s="198"/>
      <c r="F258" s="198"/>
      <c r="G258" s="198"/>
      <c r="H258" s="198"/>
      <c r="I258" s="198"/>
      <c r="J258" s="17">
        <f t="shared" ref="J258:P258" si="102">SUM(J255:J257)</f>
        <v>7</v>
      </c>
      <c r="K258" s="17">
        <f t="shared" si="102"/>
        <v>2</v>
      </c>
      <c r="L258" s="17">
        <f t="shared" si="102"/>
        <v>2</v>
      </c>
      <c r="M258" s="17">
        <f t="shared" si="102"/>
        <v>2</v>
      </c>
      <c r="N258" s="17">
        <f t="shared" si="102"/>
        <v>6</v>
      </c>
      <c r="O258" s="17">
        <f t="shared" si="102"/>
        <v>8</v>
      </c>
      <c r="P258" s="17">
        <f t="shared" si="102"/>
        <v>14</v>
      </c>
      <c r="Q258" s="74">
        <f>COUNTIF(Q255:Q257,"E")</f>
        <v>1</v>
      </c>
      <c r="R258" s="74">
        <f>COUNTIF(R255:R257,"C")</f>
        <v>1</v>
      </c>
      <c r="S258" s="74">
        <f>COUNTIF(S255:S257,"VP")</f>
        <v>0</v>
      </c>
      <c r="T258" s="75">
        <f>COUNTA(T255:T257)</f>
        <v>3</v>
      </c>
      <c r="U258" s="83"/>
      <c r="V258" s="68"/>
      <c r="W258" s="68"/>
      <c r="X258" s="68"/>
      <c r="Y258" s="68"/>
      <c r="Z258" s="68"/>
    </row>
    <row r="259" spans="1:26" ht="25.5" customHeight="1">
      <c r="A259" s="197" t="s">
        <v>106</v>
      </c>
      <c r="B259" s="197"/>
      <c r="C259" s="197"/>
      <c r="D259" s="197"/>
      <c r="E259" s="197"/>
      <c r="F259" s="197"/>
      <c r="G259" s="197"/>
      <c r="H259" s="197"/>
      <c r="I259" s="197"/>
      <c r="J259" s="17">
        <f t="shared" ref="J259:T259" si="103">SUM(J253,J258)</f>
        <v>30</v>
      </c>
      <c r="K259" s="17">
        <f t="shared" si="103"/>
        <v>12</v>
      </c>
      <c r="L259" s="17">
        <f t="shared" si="103"/>
        <v>9</v>
      </c>
      <c r="M259" s="17">
        <f t="shared" si="103"/>
        <v>5</v>
      </c>
      <c r="N259" s="17">
        <f t="shared" si="103"/>
        <v>26</v>
      </c>
      <c r="O259" s="17">
        <f t="shared" si="103"/>
        <v>28</v>
      </c>
      <c r="P259" s="17">
        <f t="shared" si="103"/>
        <v>54</v>
      </c>
      <c r="Q259" s="17">
        <f t="shared" si="103"/>
        <v>6</v>
      </c>
      <c r="R259" s="17">
        <f t="shared" si="103"/>
        <v>2</v>
      </c>
      <c r="S259" s="17">
        <f t="shared" si="103"/>
        <v>0</v>
      </c>
      <c r="T259" s="81">
        <f t="shared" si="103"/>
        <v>18</v>
      </c>
      <c r="U259" s="83"/>
      <c r="V259" s="68"/>
      <c r="W259" s="68"/>
      <c r="X259" s="68"/>
      <c r="Y259" s="68"/>
      <c r="Z259" s="68"/>
    </row>
    <row r="260" spans="1:26" ht="14.5">
      <c r="A260" s="197" t="s">
        <v>53</v>
      </c>
      <c r="B260" s="197"/>
      <c r="C260" s="197"/>
      <c r="D260" s="197"/>
      <c r="E260" s="197"/>
      <c r="F260" s="197"/>
      <c r="G260" s="197"/>
      <c r="H260" s="197"/>
      <c r="I260" s="197"/>
      <c r="J260" s="197"/>
      <c r="K260" s="17">
        <f t="shared" ref="K260:P260" si="104">K253*14+K258*12</f>
        <v>164</v>
      </c>
      <c r="L260" s="17">
        <f t="shared" si="104"/>
        <v>122</v>
      </c>
      <c r="M260" s="17">
        <f t="shared" si="104"/>
        <v>66</v>
      </c>
      <c r="N260" s="17">
        <f t="shared" si="104"/>
        <v>352</v>
      </c>
      <c r="O260" s="17">
        <f t="shared" si="104"/>
        <v>376</v>
      </c>
      <c r="P260" s="17">
        <f t="shared" si="104"/>
        <v>728</v>
      </c>
      <c r="Q260" s="194"/>
      <c r="R260" s="194"/>
      <c r="S260" s="194"/>
      <c r="T260" s="194"/>
      <c r="U260" s="83"/>
      <c r="V260" s="68"/>
      <c r="W260" s="68"/>
      <c r="X260" s="68"/>
      <c r="Y260" s="68"/>
      <c r="Z260" s="68"/>
    </row>
    <row r="261" spans="1:26" ht="14.5">
      <c r="A261" s="197"/>
      <c r="B261" s="197"/>
      <c r="C261" s="197"/>
      <c r="D261" s="197"/>
      <c r="E261" s="197"/>
      <c r="F261" s="197"/>
      <c r="G261" s="197"/>
      <c r="H261" s="197"/>
      <c r="I261" s="197"/>
      <c r="J261" s="197"/>
      <c r="K261" s="195">
        <f>SUM(K260:M260)</f>
        <v>352</v>
      </c>
      <c r="L261" s="195"/>
      <c r="M261" s="195"/>
      <c r="N261" s="195">
        <f>SUM(N260:O260)</f>
        <v>728</v>
      </c>
      <c r="O261" s="195"/>
      <c r="P261" s="195"/>
      <c r="Q261" s="194"/>
      <c r="R261" s="194"/>
      <c r="S261" s="194"/>
      <c r="T261" s="194"/>
      <c r="U261" s="83"/>
      <c r="V261" s="68"/>
      <c r="W261" s="68"/>
      <c r="X261" s="68"/>
      <c r="Y261" s="68"/>
      <c r="Z261" s="68"/>
    </row>
    <row r="262" spans="1:26" ht="14.5">
      <c r="A262" s="219" t="s">
        <v>104</v>
      </c>
      <c r="B262" s="219"/>
      <c r="C262" s="219"/>
      <c r="D262" s="219"/>
      <c r="E262" s="219"/>
      <c r="F262" s="219"/>
      <c r="G262" s="219"/>
      <c r="H262" s="219"/>
      <c r="I262" s="219"/>
      <c r="J262" s="219"/>
      <c r="K262" s="133">
        <f>T259/SUM(T52,T68,T87,T102,T122,T139)</f>
        <v>0.39130434782608697</v>
      </c>
      <c r="L262" s="134"/>
      <c r="M262" s="134"/>
      <c r="N262" s="134"/>
      <c r="O262" s="134"/>
      <c r="P262" s="134"/>
      <c r="Q262" s="134"/>
      <c r="R262" s="134"/>
      <c r="S262" s="134"/>
      <c r="T262" s="135"/>
      <c r="U262" s="83"/>
      <c r="V262" s="68"/>
      <c r="W262" s="68"/>
      <c r="X262" s="68"/>
      <c r="Y262" s="68"/>
      <c r="Z262" s="68"/>
    </row>
    <row r="263" spans="1:26" ht="14.5">
      <c r="A263" s="254" t="s">
        <v>107</v>
      </c>
      <c r="B263" s="254"/>
      <c r="C263" s="254"/>
      <c r="D263" s="254"/>
      <c r="E263" s="254"/>
      <c r="F263" s="254"/>
      <c r="G263" s="254"/>
      <c r="H263" s="254"/>
      <c r="I263" s="254"/>
      <c r="J263" s="254"/>
      <c r="K263" s="133">
        <f>K261/(SUM(N52,N68,N87,N102,N122)*14+N139*12)</f>
        <v>0.17886178861788618</v>
      </c>
      <c r="L263" s="134"/>
      <c r="M263" s="134"/>
      <c r="N263" s="134"/>
      <c r="O263" s="134"/>
      <c r="P263" s="134"/>
      <c r="Q263" s="134"/>
      <c r="R263" s="134"/>
      <c r="S263" s="134"/>
      <c r="T263" s="135"/>
      <c r="U263" s="83"/>
      <c r="V263" s="68"/>
      <c r="W263" s="68"/>
      <c r="X263" s="68"/>
      <c r="Y263" s="68"/>
      <c r="Z263" s="68"/>
    </row>
    <row r="264" spans="1:26" s="44" customFormat="1" ht="7.5" customHeight="1">
      <c r="A264" s="49"/>
      <c r="B264" s="49"/>
      <c r="C264" s="49"/>
      <c r="D264" s="49"/>
      <c r="E264" s="49"/>
      <c r="F264" s="49"/>
      <c r="G264" s="49"/>
      <c r="H264" s="49"/>
      <c r="I264" s="49"/>
      <c r="J264" s="49"/>
      <c r="K264" s="49"/>
      <c r="L264" s="49"/>
      <c r="M264" s="49"/>
      <c r="N264" s="49"/>
      <c r="O264" s="49"/>
      <c r="P264" s="49"/>
      <c r="Q264" s="49"/>
      <c r="R264" s="49"/>
      <c r="S264" s="49"/>
      <c r="T264" s="49"/>
    </row>
    <row r="265" spans="1:26" ht="23.25" customHeight="1">
      <c r="A265" s="159" t="s">
        <v>64</v>
      </c>
      <c r="B265" s="160"/>
      <c r="C265" s="160"/>
      <c r="D265" s="160"/>
      <c r="E265" s="160"/>
      <c r="F265" s="160"/>
      <c r="G265" s="160"/>
      <c r="H265" s="160"/>
      <c r="I265" s="160"/>
      <c r="J265" s="160"/>
      <c r="K265" s="160"/>
      <c r="L265" s="160"/>
      <c r="M265" s="160"/>
      <c r="N265" s="160"/>
      <c r="O265" s="160"/>
      <c r="P265" s="160"/>
      <c r="Q265" s="160"/>
      <c r="R265" s="160"/>
      <c r="S265" s="160"/>
      <c r="T265" s="161"/>
    </row>
    <row r="266" spans="1:26" ht="26.25" customHeight="1">
      <c r="A266" s="198" t="s">
        <v>30</v>
      </c>
      <c r="B266" s="198" t="s">
        <v>29</v>
      </c>
      <c r="C266" s="198"/>
      <c r="D266" s="198"/>
      <c r="E266" s="198"/>
      <c r="F266" s="198"/>
      <c r="G266" s="198"/>
      <c r="H266" s="198"/>
      <c r="I266" s="198"/>
      <c r="J266" s="196" t="s">
        <v>43</v>
      </c>
      <c r="K266" s="196" t="s">
        <v>27</v>
      </c>
      <c r="L266" s="196"/>
      <c r="M266" s="196"/>
      <c r="N266" s="196" t="s">
        <v>44</v>
      </c>
      <c r="O266" s="196"/>
      <c r="P266" s="196"/>
      <c r="Q266" s="196" t="s">
        <v>26</v>
      </c>
      <c r="R266" s="196"/>
      <c r="S266" s="196"/>
      <c r="T266" s="196" t="s">
        <v>25</v>
      </c>
    </row>
    <row r="267" spans="1:26">
      <c r="A267" s="198"/>
      <c r="B267" s="198"/>
      <c r="C267" s="198"/>
      <c r="D267" s="198"/>
      <c r="E267" s="198"/>
      <c r="F267" s="198"/>
      <c r="G267" s="198"/>
      <c r="H267" s="198"/>
      <c r="I267" s="198"/>
      <c r="J267" s="196"/>
      <c r="K267" s="76" t="s">
        <v>31</v>
      </c>
      <c r="L267" s="76" t="s">
        <v>32</v>
      </c>
      <c r="M267" s="76" t="s">
        <v>33</v>
      </c>
      <c r="N267" s="76" t="s">
        <v>37</v>
      </c>
      <c r="O267" s="76" t="s">
        <v>8</v>
      </c>
      <c r="P267" s="76" t="s">
        <v>34</v>
      </c>
      <c r="Q267" s="76" t="s">
        <v>35</v>
      </c>
      <c r="R267" s="76" t="s">
        <v>31</v>
      </c>
      <c r="S267" s="76" t="s">
        <v>36</v>
      </c>
      <c r="T267" s="196"/>
    </row>
    <row r="268" spans="1:26">
      <c r="A268" s="159" t="s">
        <v>62</v>
      </c>
      <c r="B268" s="160"/>
      <c r="C268" s="160"/>
      <c r="D268" s="160"/>
      <c r="E268" s="160"/>
      <c r="F268" s="160"/>
      <c r="G268" s="160"/>
      <c r="H268" s="160"/>
      <c r="I268" s="160"/>
      <c r="J268" s="160"/>
      <c r="K268" s="160"/>
      <c r="L268" s="160"/>
      <c r="M268" s="160"/>
      <c r="N268" s="160"/>
      <c r="O268" s="160"/>
      <c r="P268" s="160"/>
      <c r="Q268" s="160"/>
      <c r="R268" s="160"/>
      <c r="S268" s="160"/>
      <c r="T268" s="161"/>
      <c r="U268" s="49"/>
    </row>
    <row r="269" spans="1:26">
      <c r="A269" s="25" t="str">
        <f t="shared" ref="A269:A298" si="105">IF(ISNA(INDEX($A$37:$T$229,MATCH($B269,$B$37:$B$229,0),1)),"",INDEX($A$37:$T$229,MATCH($B269,$B$37:$B$229,0),1))</f>
        <v>LLJ1121</v>
      </c>
      <c r="B269" s="139" t="s">
        <v>131</v>
      </c>
      <c r="C269" s="139"/>
      <c r="D269" s="139"/>
      <c r="E269" s="139"/>
      <c r="F269" s="139"/>
      <c r="G269" s="139"/>
      <c r="H269" s="139"/>
      <c r="I269" s="139"/>
      <c r="J269" s="15">
        <f t="shared" ref="J269:J298" si="106">IF(ISNA(INDEX($A$37:$T$229,MATCH($B269,$B$37:$B$229,0),10)),"",INDEX($A$37:$T$229,MATCH($B269,$B$37:$B$229,0),10))</f>
        <v>6</v>
      </c>
      <c r="K269" s="15">
        <f t="shared" ref="K269:K298" si="107">IF(ISNA(INDEX($A$37:$T$229,MATCH($B269,$B$37:$B$229,0),11)),"",INDEX($A$37:$T$229,MATCH($B269,$B$37:$B$229,0),11))</f>
        <v>2</v>
      </c>
      <c r="L269" s="15">
        <f t="shared" ref="L269:L298" si="108">IF(ISNA(INDEX($A$37:$T$229,MATCH($B269,$B$37:$B$229,0),12)),"",INDEX($A$37:$T$229,MATCH($B269,$B$37:$B$229,0),12))</f>
        <v>2</v>
      </c>
      <c r="M269" s="15">
        <f t="shared" ref="M269:M298" si="109">IF(ISNA(INDEX($A$37:$T$229,MATCH($B269,$B$37:$B$229,0),13)),"",INDEX($A$37:$T$229,MATCH($B269,$B$37:$B$229,0),13))</f>
        <v>2</v>
      </c>
      <c r="N269" s="15">
        <f t="shared" ref="N269:N298" si="110">IF(ISNA(INDEX($A$37:$T$229,MATCH($B269,$B$37:$B$229,0),14)),"",INDEX($A$37:$T$229,MATCH($B269,$B$37:$B$229,0),14))</f>
        <v>6</v>
      </c>
      <c r="O269" s="15">
        <f t="shared" ref="O269:O298" si="111">IF(ISNA(INDEX($A$37:$T$229,MATCH($B269,$B$37:$B$229,0),15)),"",INDEX($A$37:$T$229,MATCH($B269,$B$37:$B$229,0),15))</f>
        <v>5</v>
      </c>
      <c r="P269" s="15">
        <f t="shared" ref="P269:P298" si="112">IF(ISNA(INDEX($A$37:$T$229,MATCH($B269,$B$37:$B$229,0),16)),"",INDEX($A$37:$T$229,MATCH($B269,$B$37:$B$229,0),16))</f>
        <v>11</v>
      </c>
      <c r="Q269" s="22" t="str">
        <f t="shared" ref="Q269:Q298" si="113">IF(ISNA(INDEX($A$37:$T$229,MATCH($B269,$B$37:$B$229,0),17)),"",INDEX($A$37:$T$229,MATCH($B269,$B$37:$B$229,0),17))</f>
        <v>E</v>
      </c>
      <c r="R269" s="22">
        <f t="shared" ref="R269:R298" si="114">IF(ISNA(INDEX($A$37:$T$229,MATCH($B269,$B$37:$B$229,0),18)),"",INDEX($A$37:$T$229,MATCH($B269,$B$37:$B$229,0),18))</f>
        <v>0</v>
      </c>
      <c r="S269" s="22">
        <f t="shared" ref="S269:S298" si="115">IF(ISNA(INDEX($A$37:$T$229,MATCH($B269,$B$37:$B$229,0),19)),"",INDEX($A$37:$T$229,MATCH($B269,$B$37:$B$229,0),19))</f>
        <v>0</v>
      </c>
      <c r="T269" s="22" t="str">
        <f t="shared" ref="T269:T298" si="116">IF(ISNA(INDEX($A$37:$T$229,MATCH($B269,$B$37:$B$229,0),20)),"",INDEX($A$37:$T$229,MATCH($B269,$B$37:$B$229,0),20))</f>
        <v>DS</v>
      </c>
      <c r="U269" s="49"/>
    </row>
    <row r="270" spans="1:26">
      <c r="A270" s="25" t="str">
        <f t="shared" si="105"/>
        <v>LLJ1161</v>
      </c>
      <c r="B270" s="139" t="s">
        <v>133</v>
      </c>
      <c r="C270" s="139"/>
      <c r="D270" s="139"/>
      <c r="E270" s="139"/>
      <c r="F270" s="139"/>
      <c r="G270" s="139"/>
      <c r="H270" s="139"/>
      <c r="I270" s="139"/>
      <c r="J270" s="15">
        <f t="shared" si="106"/>
        <v>6</v>
      </c>
      <c r="K270" s="15">
        <f t="shared" si="107"/>
        <v>2</v>
      </c>
      <c r="L270" s="15">
        <f t="shared" si="108"/>
        <v>0</v>
      </c>
      <c r="M270" s="15">
        <f t="shared" si="109"/>
        <v>2</v>
      </c>
      <c r="N270" s="15">
        <f t="shared" si="110"/>
        <v>4</v>
      </c>
      <c r="O270" s="15">
        <f t="shared" si="111"/>
        <v>7</v>
      </c>
      <c r="P270" s="15">
        <f t="shared" si="112"/>
        <v>11</v>
      </c>
      <c r="Q270" s="22" t="str">
        <f t="shared" si="113"/>
        <v>E</v>
      </c>
      <c r="R270" s="22">
        <f t="shared" si="114"/>
        <v>0</v>
      </c>
      <c r="S270" s="22">
        <f t="shared" si="115"/>
        <v>0</v>
      </c>
      <c r="T270" s="22" t="str">
        <f t="shared" si="116"/>
        <v>DS</v>
      </c>
      <c r="U270" s="49"/>
    </row>
    <row r="271" spans="1:26" ht="14.5">
      <c r="A271" s="25" t="str">
        <f t="shared" si="105"/>
        <v>LLJ1221</v>
      </c>
      <c r="B271" s="139" t="s">
        <v>137</v>
      </c>
      <c r="C271" s="139"/>
      <c r="D271" s="139"/>
      <c r="E271" s="139"/>
      <c r="F271" s="139"/>
      <c r="G271" s="139"/>
      <c r="H271" s="139"/>
      <c r="I271" s="139"/>
      <c r="J271" s="15">
        <f t="shared" si="106"/>
        <v>6</v>
      </c>
      <c r="K271" s="15">
        <f t="shared" si="107"/>
        <v>1</v>
      </c>
      <c r="L271" s="15">
        <f t="shared" si="108"/>
        <v>2</v>
      </c>
      <c r="M271" s="15">
        <f t="shared" si="109"/>
        <v>2</v>
      </c>
      <c r="N271" s="15">
        <f t="shared" si="110"/>
        <v>5</v>
      </c>
      <c r="O271" s="15">
        <f t="shared" si="111"/>
        <v>6</v>
      </c>
      <c r="P271" s="15">
        <f t="shared" si="112"/>
        <v>11</v>
      </c>
      <c r="Q271" s="22" t="str">
        <f t="shared" si="113"/>
        <v>E</v>
      </c>
      <c r="R271" s="22">
        <f t="shared" si="114"/>
        <v>0</v>
      </c>
      <c r="S271" s="22">
        <f t="shared" si="115"/>
        <v>0</v>
      </c>
      <c r="T271" s="22" t="str">
        <f t="shared" si="116"/>
        <v>DS</v>
      </c>
      <c r="U271" s="58"/>
      <c r="V271" s="59"/>
    </row>
    <row r="272" spans="1:26" ht="14.5">
      <c r="A272" s="25" t="str">
        <f t="shared" si="105"/>
        <v>LLJ1261</v>
      </c>
      <c r="B272" s="139" t="s">
        <v>139</v>
      </c>
      <c r="C272" s="139"/>
      <c r="D272" s="139"/>
      <c r="E272" s="139"/>
      <c r="F272" s="139"/>
      <c r="G272" s="139"/>
      <c r="H272" s="139"/>
      <c r="I272" s="139"/>
      <c r="J272" s="15">
        <f t="shared" si="106"/>
        <v>5</v>
      </c>
      <c r="K272" s="15">
        <f t="shared" si="107"/>
        <v>2</v>
      </c>
      <c r="L272" s="15">
        <f t="shared" si="108"/>
        <v>0</v>
      </c>
      <c r="M272" s="15">
        <f t="shared" si="109"/>
        <v>0</v>
      </c>
      <c r="N272" s="15">
        <f t="shared" si="110"/>
        <v>2</v>
      </c>
      <c r="O272" s="15">
        <f t="shared" si="111"/>
        <v>7</v>
      </c>
      <c r="P272" s="15">
        <f t="shared" si="112"/>
        <v>9</v>
      </c>
      <c r="Q272" s="22" t="str">
        <f t="shared" si="113"/>
        <v>E</v>
      </c>
      <c r="R272" s="22">
        <f t="shared" si="114"/>
        <v>0</v>
      </c>
      <c r="S272" s="22">
        <f t="shared" si="115"/>
        <v>0</v>
      </c>
      <c r="T272" s="22" t="str">
        <f t="shared" si="116"/>
        <v>DS</v>
      </c>
      <c r="U272" s="80"/>
      <c r="V272" s="59"/>
      <c r="W272" s="59"/>
      <c r="X272" s="59"/>
      <c r="Y272" s="59"/>
      <c r="Z272" s="59"/>
    </row>
    <row r="273" spans="1:26" ht="14.5">
      <c r="A273" s="25" t="str">
        <f t="shared" si="105"/>
        <v>LLJ2121</v>
      </c>
      <c r="B273" s="139" t="s">
        <v>141</v>
      </c>
      <c r="C273" s="139"/>
      <c r="D273" s="139"/>
      <c r="E273" s="139"/>
      <c r="F273" s="139"/>
      <c r="G273" s="139"/>
      <c r="H273" s="139"/>
      <c r="I273" s="139"/>
      <c r="J273" s="15">
        <f t="shared" si="106"/>
        <v>6</v>
      </c>
      <c r="K273" s="15">
        <f t="shared" si="107"/>
        <v>2</v>
      </c>
      <c r="L273" s="15">
        <f t="shared" si="108"/>
        <v>2</v>
      </c>
      <c r="M273" s="15">
        <f t="shared" si="109"/>
        <v>2</v>
      </c>
      <c r="N273" s="15">
        <f t="shared" si="110"/>
        <v>6</v>
      </c>
      <c r="O273" s="15">
        <f t="shared" si="111"/>
        <v>5</v>
      </c>
      <c r="P273" s="15">
        <f t="shared" si="112"/>
        <v>11</v>
      </c>
      <c r="Q273" s="22" t="str">
        <f t="shared" si="113"/>
        <v>E</v>
      </c>
      <c r="R273" s="22">
        <f t="shared" si="114"/>
        <v>0</v>
      </c>
      <c r="S273" s="22">
        <f t="shared" si="115"/>
        <v>0</v>
      </c>
      <c r="T273" s="22" t="str">
        <f t="shared" si="116"/>
        <v>DS</v>
      </c>
      <c r="U273" s="80"/>
      <c r="V273" s="59"/>
      <c r="W273" s="59"/>
      <c r="X273" s="59"/>
      <c r="Y273" s="59"/>
      <c r="Z273" s="59"/>
    </row>
    <row r="274" spans="1:26" ht="14.5">
      <c r="A274" s="25" t="str">
        <f t="shared" si="105"/>
        <v>LLJ2161</v>
      </c>
      <c r="B274" s="139" t="s">
        <v>143</v>
      </c>
      <c r="C274" s="139"/>
      <c r="D274" s="139"/>
      <c r="E274" s="139"/>
      <c r="F274" s="139"/>
      <c r="G274" s="139"/>
      <c r="H274" s="139"/>
      <c r="I274" s="139"/>
      <c r="J274" s="15">
        <f t="shared" si="106"/>
        <v>6</v>
      </c>
      <c r="K274" s="15">
        <f t="shared" si="107"/>
        <v>2</v>
      </c>
      <c r="L274" s="15">
        <f t="shared" si="108"/>
        <v>0</v>
      </c>
      <c r="M274" s="15">
        <f t="shared" si="109"/>
        <v>2</v>
      </c>
      <c r="N274" s="15">
        <f t="shared" si="110"/>
        <v>4</v>
      </c>
      <c r="O274" s="15">
        <f t="shared" si="111"/>
        <v>7</v>
      </c>
      <c r="P274" s="15">
        <f t="shared" si="112"/>
        <v>11</v>
      </c>
      <c r="Q274" s="22" t="str">
        <f t="shared" si="113"/>
        <v>E</v>
      </c>
      <c r="R274" s="22">
        <f t="shared" si="114"/>
        <v>0</v>
      </c>
      <c r="S274" s="22">
        <f t="shared" si="115"/>
        <v>0</v>
      </c>
      <c r="T274" s="22" t="str">
        <f t="shared" si="116"/>
        <v>DS</v>
      </c>
      <c r="U274" s="80"/>
      <c r="V274" s="59"/>
      <c r="W274" s="59"/>
      <c r="X274" s="59"/>
      <c r="Y274" s="59"/>
      <c r="Z274" s="59"/>
    </row>
    <row r="275" spans="1:26" ht="14.5">
      <c r="A275" s="25" t="str">
        <f t="shared" si="105"/>
        <v>LLJ2221</v>
      </c>
      <c r="B275" s="139" t="s">
        <v>146</v>
      </c>
      <c r="C275" s="139"/>
      <c r="D275" s="139"/>
      <c r="E275" s="139"/>
      <c r="F275" s="139"/>
      <c r="G275" s="139"/>
      <c r="H275" s="139"/>
      <c r="I275" s="139"/>
      <c r="J275" s="15">
        <f t="shared" si="106"/>
        <v>6</v>
      </c>
      <c r="K275" s="15">
        <f t="shared" si="107"/>
        <v>2</v>
      </c>
      <c r="L275" s="15">
        <f t="shared" si="108"/>
        <v>2</v>
      </c>
      <c r="M275" s="15">
        <f t="shared" si="109"/>
        <v>2</v>
      </c>
      <c r="N275" s="15">
        <f t="shared" si="110"/>
        <v>6</v>
      </c>
      <c r="O275" s="15">
        <f t="shared" si="111"/>
        <v>5</v>
      </c>
      <c r="P275" s="15">
        <f t="shared" si="112"/>
        <v>11</v>
      </c>
      <c r="Q275" s="22" t="str">
        <f t="shared" si="113"/>
        <v>E</v>
      </c>
      <c r="R275" s="22">
        <f t="shared" si="114"/>
        <v>0</v>
      </c>
      <c r="S275" s="22">
        <f t="shared" si="115"/>
        <v>0</v>
      </c>
      <c r="T275" s="22" t="str">
        <f t="shared" si="116"/>
        <v>DS</v>
      </c>
      <c r="U275" s="80"/>
      <c r="V275" s="59"/>
      <c r="W275" s="59"/>
      <c r="X275" s="59"/>
      <c r="Y275" s="59"/>
      <c r="Z275" s="59"/>
    </row>
    <row r="276" spans="1:26" s="57" customFormat="1" ht="14.5">
      <c r="A276" s="25" t="str">
        <f t="shared" si="105"/>
        <v>LLJ2261</v>
      </c>
      <c r="B276" s="139" t="s">
        <v>148</v>
      </c>
      <c r="C276" s="139"/>
      <c r="D276" s="139"/>
      <c r="E276" s="139"/>
      <c r="F276" s="139"/>
      <c r="G276" s="139"/>
      <c r="H276" s="139"/>
      <c r="I276" s="139"/>
      <c r="J276" s="15">
        <f t="shared" si="106"/>
        <v>5</v>
      </c>
      <c r="K276" s="15">
        <f t="shared" si="107"/>
        <v>2</v>
      </c>
      <c r="L276" s="15">
        <f t="shared" si="108"/>
        <v>0</v>
      </c>
      <c r="M276" s="15">
        <f t="shared" si="109"/>
        <v>0</v>
      </c>
      <c r="N276" s="15">
        <f t="shared" si="110"/>
        <v>2</v>
      </c>
      <c r="O276" s="15">
        <f t="shared" si="111"/>
        <v>7</v>
      </c>
      <c r="P276" s="15">
        <f t="shared" si="112"/>
        <v>9</v>
      </c>
      <c r="Q276" s="22" t="str">
        <f t="shared" si="113"/>
        <v>E</v>
      </c>
      <c r="R276" s="22">
        <f t="shared" si="114"/>
        <v>0</v>
      </c>
      <c r="S276" s="22">
        <f t="shared" si="115"/>
        <v>0</v>
      </c>
      <c r="T276" s="22" t="str">
        <f t="shared" si="116"/>
        <v>DS</v>
      </c>
      <c r="U276" s="80"/>
      <c r="V276" s="59"/>
      <c r="W276" s="59"/>
      <c r="X276" s="59"/>
      <c r="Y276" s="59"/>
      <c r="Z276" s="59"/>
    </row>
    <row r="277" spans="1:26" s="57" customFormat="1" ht="14.5">
      <c r="A277" s="25" t="str">
        <f t="shared" si="105"/>
        <v>LLJ3121</v>
      </c>
      <c r="B277" s="139" t="s">
        <v>150</v>
      </c>
      <c r="C277" s="139"/>
      <c r="D277" s="139"/>
      <c r="E277" s="139"/>
      <c r="F277" s="139"/>
      <c r="G277" s="139"/>
      <c r="H277" s="139"/>
      <c r="I277" s="139"/>
      <c r="J277" s="15">
        <f t="shared" si="106"/>
        <v>5</v>
      </c>
      <c r="K277" s="15">
        <f t="shared" si="107"/>
        <v>2</v>
      </c>
      <c r="L277" s="15">
        <f t="shared" si="108"/>
        <v>2</v>
      </c>
      <c r="M277" s="15">
        <f t="shared" si="109"/>
        <v>0</v>
      </c>
      <c r="N277" s="15">
        <f t="shared" si="110"/>
        <v>4</v>
      </c>
      <c r="O277" s="15">
        <f t="shared" si="111"/>
        <v>5</v>
      </c>
      <c r="P277" s="15">
        <f t="shared" si="112"/>
        <v>9</v>
      </c>
      <c r="Q277" s="22" t="str">
        <f t="shared" si="113"/>
        <v>E</v>
      </c>
      <c r="R277" s="22">
        <f t="shared" si="114"/>
        <v>0</v>
      </c>
      <c r="S277" s="22">
        <f t="shared" si="115"/>
        <v>0</v>
      </c>
      <c r="T277" s="22" t="str">
        <f t="shared" si="116"/>
        <v>DS</v>
      </c>
      <c r="U277" s="80"/>
      <c r="V277" s="59"/>
      <c r="W277" s="59"/>
      <c r="X277" s="59"/>
      <c r="Y277" s="59"/>
      <c r="Z277" s="59"/>
    </row>
    <row r="278" spans="1:26" s="57" customFormat="1" ht="14.5">
      <c r="A278" s="25" t="str">
        <f t="shared" si="105"/>
        <v>LLJ3161</v>
      </c>
      <c r="B278" s="139" t="s">
        <v>152</v>
      </c>
      <c r="C278" s="139"/>
      <c r="D278" s="139"/>
      <c r="E278" s="139"/>
      <c r="F278" s="139"/>
      <c r="G278" s="139"/>
      <c r="H278" s="139"/>
      <c r="I278" s="139"/>
      <c r="J278" s="15">
        <f t="shared" si="106"/>
        <v>7</v>
      </c>
      <c r="K278" s="15">
        <f t="shared" si="107"/>
        <v>1</v>
      </c>
      <c r="L278" s="15">
        <f t="shared" si="108"/>
        <v>1</v>
      </c>
      <c r="M278" s="15">
        <f t="shared" si="109"/>
        <v>2</v>
      </c>
      <c r="N278" s="15">
        <f t="shared" si="110"/>
        <v>4</v>
      </c>
      <c r="O278" s="15">
        <f t="shared" si="111"/>
        <v>9</v>
      </c>
      <c r="P278" s="15">
        <f t="shared" si="112"/>
        <v>13</v>
      </c>
      <c r="Q278" s="22" t="str">
        <f t="shared" si="113"/>
        <v>E</v>
      </c>
      <c r="R278" s="22">
        <f t="shared" si="114"/>
        <v>0</v>
      </c>
      <c r="S278" s="22">
        <f t="shared" si="115"/>
        <v>0</v>
      </c>
      <c r="T278" s="22" t="str">
        <f t="shared" si="116"/>
        <v>DS</v>
      </c>
      <c r="U278" s="80"/>
      <c r="V278" s="59"/>
      <c r="W278" s="59"/>
      <c r="X278" s="59"/>
      <c r="Y278" s="59"/>
      <c r="Z278" s="59"/>
    </row>
    <row r="279" spans="1:26" s="57" customFormat="1" ht="14.5">
      <c r="A279" s="25" t="str">
        <f t="shared" si="105"/>
        <v>LLY3024</v>
      </c>
      <c r="B279" s="139" t="s">
        <v>161</v>
      </c>
      <c r="C279" s="139"/>
      <c r="D279" s="139"/>
      <c r="E279" s="139"/>
      <c r="F279" s="139"/>
      <c r="G279" s="139"/>
      <c r="H279" s="139"/>
      <c r="I279" s="139"/>
      <c r="J279" s="15">
        <f t="shared" si="106"/>
        <v>3</v>
      </c>
      <c r="K279" s="15">
        <f t="shared" si="107"/>
        <v>0</v>
      </c>
      <c r="L279" s="15">
        <f t="shared" si="108"/>
        <v>0</v>
      </c>
      <c r="M279" s="15">
        <f t="shared" si="109"/>
        <v>2</v>
      </c>
      <c r="N279" s="15">
        <f t="shared" si="110"/>
        <v>2</v>
      </c>
      <c r="O279" s="15">
        <f t="shared" si="111"/>
        <v>3</v>
      </c>
      <c r="P279" s="15">
        <f t="shared" si="112"/>
        <v>5</v>
      </c>
      <c r="Q279" s="22">
        <f t="shared" si="113"/>
        <v>0</v>
      </c>
      <c r="R279" s="22" t="str">
        <f t="shared" si="114"/>
        <v>C</v>
      </c>
      <c r="S279" s="22">
        <f t="shared" si="115"/>
        <v>0</v>
      </c>
      <c r="T279" s="22" t="str">
        <f t="shared" si="116"/>
        <v>DS</v>
      </c>
      <c r="U279" s="80"/>
      <c r="V279" s="59"/>
      <c r="W279" s="59"/>
      <c r="X279" s="59"/>
      <c r="Y279" s="59"/>
      <c r="Z279" s="59"/>
    </row>
    <row r="280" spans="1:26" s="57" customFormat="1" ht="14.5">
      <c r="A280" s="25" t="str">
        <f t="shared" si="105"/>
        <v>LLJ3221</v>
      </c>
      <c r="B280" s="139" t="s">
        <v>163</v>
      </c>
      <c r="C280" s="139"/>
      <c r="D280" s="139"/>
      <c r="E280" s="139"/>
      <c r="F280" s="139"/>
      <c r="G280" s="139"/>
      <c r="H280" s="139"/>
      <c r="I280" s="139"/>
      <c r="J280" s="15">
        <f t="shared" si="106"/>
        <v>4</v>
      </c>
      <c r="K280" s="15">
        <f t="shared" si="107"/>
        <v>2</v>
      </c>
      <c r="L280" s="15">
        <f t="shared" si="108"/>
        <v>2</v>
      </c>
      <c r="M280" s="15">
        <f t="shared" si="109"/>
        <v>0</v>
      </c>
      <c r="N280" s="15">
        <f t="shared" si="110"/>
        <v>4</v>
      </c>
      <c r="O280" s="15">
        <f t="shared" si="111"/>
        <v>3</v>
      </c>
      <c r="P280" s="15">
        <f t="shared" si="112"/>
        <v>7</v>
      </c>
      <c r="Q280" s="22" t="str">
        <f t="shared" si="113"/>
        <v>E</v>
      </c>
      <c r="R280" s="22">
        <f t="shared" si="114"/>
        <v>0</v>
      </c>
      <c r="S280" s="22">
        <f t="shared" si="115"/>
        <v>0</v>
      </c>
      <c r="T280" s="22" t="str">
        <f t="shared" si="116"/>
        <v>DS</v>
      </c>
      <c r="U280" s="80"/>
      <c r="V280" s="59"/>
      <c r="W280" s="59"/>
      <c r="X280" s="59"/>
      <c r="Y280" s="59"/>
      <c r="Z280" s="59"/>
    </row>
    <row r="281" spans="1:26" s="57" customFormat="1" ht="14.5">
      <c r="A281" s="25" t="str">
        <f t="shared" si="105"/>
        <v>LLJ3261</v>
      </c>
      <c r="B281" s="139" t="s">
        <v>165</v>
      </c>
      <c r="C281" s="139"/>
      <c r="D281" s="139"/>
      <c r="E281" s="139"/>
      <c r="F281" s="139"/>
      <c r="G281" s="139"/>
      <c r="H281" s="139"/>
      <c r="I281" s="139"/>
      <c r="J281" s="15">
        <f t="shared" si="106"/>
        <v>5</v>
      </c>
      <c r="K281" s="15">
        <f t="shared" si="107"/>
        <v>1</v>
      </c>
      <c r="L281" s="15">
        <f t="shared" si="108"/>
        <v>1</v>
      </c>
      <c r="M281" s="15">
        <f t="shared" si="109"/>
        <v>0</v>
      </c>
      <c r="N281" s="15">
        <f t="shared" si="110"/>
        <v>2</v>
      </c>
      <c r="O281" s="15">
        <f t="shared" si="111"/>
        <v>7</v>
      </c>
      <c r="P281" s="15">
        <f t="shared" si="112"/>
        <v>9</v>
      </c>
      <c r="Q281" s="22" t="str">
        <f t="shared" si="113"/>
        <v>E</v>
      </c>
      <c r="R281" s="22">
        <f t="shared" si="114"/>
        <v>0</v>
      </c>
      <c r="S281" s="22">
        <f t="shared" si="115"/>
        <v>0</v>
      </c>
      <c r="T281" s="22" t="str">
        <f t="shared" si="116"/>
        <v>DS</v>
      </c>
      <c r="U281" s="80"/>
      <c r="V281" s="59"/>
      <c r="W281" s="59"/>
      <c r="X281" s="59"/>
      <c r="Y281" s="59"/>
      <c r="Z281" s="59"/>
    </row>
    <row r="282" spans="1:26" s="57" customFormat="1" ht="14.5">
      <c r="A282" s="25" t="str">
        <f t="shared" si="105"/>
        <v>LLJ4121</v>
      </c>
      <c r="B282" s="139" t="s">
        <v>167</v>
      </c>
      <c r="C282" s="139"/>
      <c r="D282" s="139"/>
      <c r="E282" s="139"/>
      <c r="F282" s="139"/>
      <c r="G282" s="139"/>
      <c r="H282" s="139"/>
      <c r="I282" s="139"/>
      <c r="J282" s="15">
        <f t="shared" si="106"/>
        <v>5</v>
      </c>
      <c r="K282" s="15">
        <f t="shared" si="107"/>
        <v>2</v>
      </c>
      <c r="L282" s="15">
        <f t="shared" si="108"/>
        <v>2</v>
      </c>
      <c r="M282" s="15">
        <f t="shared" si="109"/>
        <v>0</v>
      </c>
      <c r="N282" s="15">
        <f t="shared" si="110"/>
        <v>4</v>
      </c>
      <c r="O282" s="15">
        <f t="shared" si="111"/>
        <v>5</v>
      </c>
      <c r="P282" s="15">
        <f t="shared" si="112"/>
        <v>9</v>
      </c>
      <c r="Q282" s="22" t="str">
        <f t="shared" si="113"/>
        <v>E</v>
      </c>
      <c r="R282" s="22">
        <f t="shared" si="114"/>
        <v>0</v>
      </c>
      <c r="S282" s="22">
        <f t="shared" si="115"/>
        <v>0</v>
      </c>
      <c r="T282" s="22" t="str">
        <f t="shared" si="116"/>
        <v>DS</v>
      </c>
      <c r="U282" s="80"/>
      <c r="V282" s="59"/>
      <c r="W282" s="59"/>
      <c r="X282" s="59"/>
      <c r="Y282" s="59"/>
      <c r="Z282" s="59"/>
    </row>
    <row r="283" spans="1:26" s="57" customFormat="1" ht="14.5">
      <c r="A283" s="25" t="str">
        <f t="shared" si="105"/>
        <v>LLJ4161</v>
      </c>
      <c r="B283" s="139" t="s">
        <v>169</v>
      </c>
      <c r="C283" s="139"/>
      <c r="D283" s="139"/>
      <c r="E283" s="139"/>
      <c r="F283" s="139"/>
      <c r="G283" s="139"/>
      <c r="H283" s="139"/>
      <c r="I283" s="139"/>
      <c r="J283" s="15">
        <f t="shared" si="106"/>
        <v>7</v>
      </c>
      <c r="K283" s="15">
        <f t="shared" si="107"/>
        <v>1</v>
      </c>
      <c r="L283" s="15">
        <f t="shared" si="108"/>
        <v>1</v>
      </c>
      <c r="M283" s="15">
        <f t="shared" si="109"/>
        <v>2</v>
      </c>
      <c r="N283" s="15">
        <f t="shared" si="110"/>
        <v>4</v>
      </c>
      <c r="O283" s="15">
        <f t="shared" si="111"/>
        <v>9</v>
      </c>
      <c r="P283" s="15">
        <f t="shared" si="112"/>
        <v>13</v>
      </c>
      <c r="Q283" s="22" t="str">
        <f t="shared" si="113"/>
        <v>E</v>
      </c>
      <c r="R283" s="22">
        <f t="shared" si="114"/>
        <v>0</v>
      </c>
      <c r="S283" s="22">
        <f t="shared" si="115"/>
        <v>0</v>
      </c>
      <c r="T283" s="22" t="str">
        <f t="shared" si="116"/>
        <v>DS</v>
      </c>
      <c r="U283" s="80"/>
      <c r="V283" s="59"/>
      <c r="W283" s="59"/>
      <c r="X283" s="59"/>
      <c r="Y283" s="59"/>
      <c r="Z283" s="59"/>
    </row>
    <row r="284" spans="1:26" s="57" customFormat="1" ht="14.5">
      <c r="A284" s="25" t="str">
        <f t="shared" si="105"/>
        <v>LLY4024</v>
      </c>
      <c r="B284" s="139" t="s">
        <v>173</v>
      </c>
      <c r="C284" s="139"/>
      <c r="D284" s="139"/>
      <c r="E284" s="139"/>
      <c r="F284" s="139"/>
      <c r="G284" s="139"/>
      <c r="H284" s="139"/>
      <c r="I284" s="139"/>
      <c r="J284" s="15">
        <f t="shared" si="106"/>
        <v>3</v>
      </c>
      <c r="K284" s="15">
        <f t="shared" si="107"/>
        <v>0</v>
      </c>
      <c r="L284" s="15">
        <f t="shared" si="108"/>
        <v>0</v>
      </c>
      <c r="M284" s="15">
        <f t="shared" si="109"/>
        <v>2</v>
      </c>
      <c r="N284" s="15">
        <f t="shared" si="110"/>
        <v>2</v>
      </c>
      <c r="O284" s="15">
        <f t="shared" si="111"/>
        <v>3</v>
      </c>
      <c r="P284" s="15">
        <f t="shared" si="112"/>
        <v>5</v>
      </c>
      <c r="Q284" s="22">
        <f t="shared" si="113"/>
        <v>0</v>
      </c>
      <c r="R284" s="22" t="str">
        <f t="shared" si="114"/>
        <v>C</v>
      </c>
      <c r="S284" s="22">
        <f t="shared" si="115"/>
        <v>0</v>
      </c>
      <c r="T284" s="22" t="str">
        <f t="shared" si="116"/>
        <v>DS</v>
      </c>
      <c r="U284" s="80"/>
      <c r="V284" s="59"/>
      <c r="W284" s="59"/>
      <c r="X284" s="59"/>
      <c r="Y284" s="59"/>
      <c r="Z284" s="59"/>
    </row>
    <row r="285" spans="1:26" s="57" customFormat="1" ht="14.5">
      <c r="A285" s="25" t="str">
        <f t="shared" si="105"/>
        <v>LLJ4221</v>
      </c>
      <c r="B285" s="139" t="s">
        <v>175</v>
      </c>
      <c r="C285" s="139"/>
      <c r="D285" s="139"/>
      <c r="E285" s="139"/>
      <c r="F285" s="139"/>
      <c r="G285" s="139"/>
      <c r="H285" s="139"/>
      <c r="I285" s="139"/>
      <c r="J285" s="15">
        <f t="shared" si="106"/>
        <v>4</v>
      </c>
      <c r="K285" s="15">
        <f t="shared" si="107"/>
        <v>2</v>
      </c>
      <c r="L285" s="15">
        <f t="shared" si="108"/>
        <v>2</v>
      </c>
      <c r="M285" s="15">
        <f t="shared" si="109"/>
        <v>0</v>
      </c>
      <c r="N285" s="15">
        <f t="shared" si="110"/>
        <v>4</v>
      </c>
      <c r="O285" s="15">
        <f t="shared" si="111"/>
        <v>3</v>
      </c>
      <c r="P285" s="15">
        <f t="shared" si="112"/>
        <v>7</v>
      </c>
      <c r="Q285" s="22" t="str">
        <f t="shared" si="113"/>
        <v>E</v>
      </c>
      <c r="R285" s="22">
        <f t="shared" si="114"/>
        <v>0</v>
      </c>
      <c r="S285" s="22">
        <f t="shared" si="115"/>
        <v>0</v>
      </c>
      <c r="T285" s="22" t="str">
        <f t="shared" si="116"/>
        <v>DS</v>
      </c>
      <c r="U285" s="80"/>
      <c r="V285" s="59"/>
      <c r="W285" s="59"/>
      <c r="X285" s="59"/>
      <c r="Y285" s="59"/>
      <c r="Z285" s="59"/>
    </row>
    <row r="286" spans="1:26" ht="14.5">
      <c r="A286" s="25" t="str">
        <f t="shared" si="105"/>
        <v>LLJ4261</v>
      </c>
      <c r="B286" s="139" t="s">
        <v>177</v>
      </c>
      <c r="C286" s="139"/>
      <c r="D286" s="139"/>
      <c r="E286" s="139"/>
      <c r="F286" s="139"/>
      <c r="G286" s="139"/>
      <c r="H286" s="139"/>
      <c r="I286" s="139"/>
      <c r="J286" s="15">
        <f t="shared" si="106"/>
        <v>5</v>
      </c>
      <c r="K286" s="15">
        <f t="shared" si="107"/>
        <v>1</v>
      </c>
      <c r="L286" s="15">
        <f t="shared" si="108"/>
        <v>1</v>
      </c>
      <c r="M286" s="15">
        <f t="shared" si="109"/>
        <v>0</v>
      </c>
      <c r="N286" s="15">
        <f t="shared" si="110"/>
        <v>2</v>
      </c>
      <c r="O286" s="15">
        <f t="shared" si="111"/>
        <v>7</v>
      </c>
      <c r="P286" s="15">
        <f t="shared" si="112"/>
        <v>9</v>
      </c>
      <c r="Q286" s="22" t="str">
        <f t="shared" si="113"/>
        <v>E</v>
      </c>
      <c r="R286" s="22">
        <f t="shared" si="114"/>
        <v>0</v>
      </c>
      <c r="S286" s="22">
        <f t="shared" si="115"/>
        <v>0</v>
      </c>
      <c r="T286" s="22" t="str">
        <f t="shared" si="116"/>
        <v>DS</v>
      </c>
      <c r="U286" s="80"/>
      <c r="V286" s="59"/>
      <c r="W286" s="59"/>
      <c r="X286" s="59"/>
      <c r="Y286" s="59"/>
      <c r="Z286" s="59"/>
    </row>
    <row r="287" spans="1:26" ht="14.5">
      <c r="A287" s="25" t="str">
        <f t="shared" si="105"/>
        <v>LLJ5121</v>
      </c>
      <c r="B287" s="139" t="s">
        <v>179</v>
      </c>
      <c r="C287" s="139"/>
      <c r="D287" s="139"/>
      <c r="E287" s="139"/>
      <c r="F287" s="139"/>
      <c r="G287" s="139"/>
      <c r="H287" s="139"/>
      <c r="I287" s="139"/>
      <c r="J287" s="15">
        <f t="shared" si="106"/>
        <v>6</v>
      </c>
      <c r="K287" s="15">
        <f t="shared" si="107"/>
        <v>1</v>
      </c>
      <c r="L287" s="15">
        <f t="shared" si="108"/>
        <v>2</v>
      </c>
      <c r="M287" s="15">
        <f t="shared" si="109"/>
        <v>0</v>
      </c>
      <c r="N287" s="15">
        <f t="shared" si="110"/>
        <v>3</v>
      </c>
      <c r="O287" s="15">
        <f t="shared" si="111"/>
        <v>8</v>
      </c>
      <c r="P287" s="15">
        <f t="shared" si="112"/>
        <v>11</v>
      </c>
      <c r="Q287" s="22" t="str">
        <f t="shared" si="113"/>
        <v>E</v>
      </c>
      <c r="R287" s="22">
        <f t="shared" si="114"/>
        <v>0</v>
      </c>
      <c r="S287" s="22">
        <f t="shared" si="115"/>
        <v>0</v>
      </c>
      <c r="T287" s="22" t="str">
        <f t="shared" si="116"/>
        <v>DS</v>
      </c>
      <c r="U287" s="80"/>
      <c r="V287" s="59"/>
      <c r="W287" s="59"/>
      <c r="X287" s="59"/>
      <c r="Y287" s="59"/>
      <c r="Z287" s="59"/>
    </row>
    <row r="288" spans="1:26" ht="14.5">
      <c r="A288" s="25" t="str">
        <f t="shared" si="105"/>
        <v>LLJ5161</v>
      </c>
      <c r="B288" s="139" t="s">
        <v>181</v>
      </c>
      <c r="C288" s="139"/>
      <c r="D288" s="139"/>
      <c r="E288" s="139"/>
      <c r="F288" s="139"/>
      <c r="G288" s="139"/>
      <c r="H288" s="139"/>
      <c r="I288" s="139"/>
      <c r="J288" s="15">
        <f t="shared" si="106"/>
        <v>5</v>
      </c>
      <c r="K288" s="15">
        <f t="shared" si="107"/>
        <v>1</v>
      </c>
      <c r="L288" s="15">
        <f t="shared" si="108"/>
        <v>2</v>
      </c>
      <c r="M288" s="15">
        <f t="shared" si="109"/>
        <v>2</v>
      </c>
      <c r="N288" s="15">
        <f t="shared" si="110"/>
        <v>5</v>
      </c>
      <c r="O288" s="15">
        <f t="shared" si="111"/>
        <v>4</v>
      </c>
      <c r="P288" s="15">
        <f t="shared" si="112"/>
        <v>9</v>
      </c>
      <c r="Q288" s="22" t="str">
        <f t="shared" si="113"/>
        <v>E</v>
      </c>
      <c r="R288" s="22">
        <f t="shared" si="114"/>
        <v>0</v>
      </c>
      <c r="S288" s="22">
        <f t="shared" si="115"/>
        <v>0</v>
      </c>
      <c r="T288" s="22" t="str">
        <f t="shared" si="116"/>
        <v>DS</v>
      </c>
      <c r="U288" s="80"/>
      <c r="V288" s="59"/>
      <c r="W288" s="59"/>
      <c r="X288" s="59"/>
      <c r="Y288" s="59"/>
      <c r="Z288" s="59"/>
    </row>
    <row r="289" spans="1:26" ht="14.5">
      <c r="A289" s="25" t="str">
        <f t="shared" si="105"/>
        <v>LLX3104</v>
      </c>
      <c r="B289" s="139" t="s">
        <v>262</v>
      </c>
      <c r="C289" s="139"/>
      <c r="D289" s="139"/>
      <c r="E289" s="139"/>
      <c r="F289" s="139"/>
      <c r="G289" s="139"/>
      <c r="H289" s="139"/>
      <c r="I289" s="139"/>
      <c r="J289" s="15">
        <f t="shared" si="106"/>
        <v>3</v>
      </c>
      <c r="K289" s="15">
        <f t="shared" si="107"/>
        <v>0</v>
      </c>
      <c r="L289" s="15">
        <f t="shared" si="108"/>
        <v>0</v>
      </c>
      <c r="M289" s="15">
        <f t="shared" si="109"/>
        <v>2</v>
      </c>
      <c r="N289" s="15">
        <f t="shared" si="110"/>
        <v>2</v>
      </c>
      <c r="O289" s="15">
        <f t="shared" si="111"/>
        <v>3</v>
      </c>
      <c r="P289" s="15">
        <f t="shared" si="112"/>
        <v>5</v>
      </c>
      <c r="Q289" s="22">
        <f t="shared" si="113"/>
        <v>0</v>
      </c>
      <c r="R289" s="22" t="str">
        <f t="shared" si="114"/>
        <v>C</v>
      </c>
      <c r="S289" s="22">
        <f t="shared" si="115"/>
        <v>0</v>
      </c>
      <c r="T289" s="22" t="str">
        <f t="shared" si="116"/>
        <v>DS</v>
      </c>
      <c r="U289" s="80"/>
      <c r="V289" s="59"/>
      <c r="W289" s="59"/>
      <c r="X289" s="59"/>
      <c r="Y289" s="59"/>
      <c r="Z289" s="59"/>
    </row>
    <row r="290" spans="1:26" ht="13" customHeight="1">
      <c r="A290" s="25" t="str">
        <f t="shared" si="105"/>
        <v>LLJ5221</v>
      </c>
      <c r="B290" s="139" t="s">
        <v>187</v>
      </c>
      <c r="C290" s="139"/>
      <c r="D290" s="139"/>
      <c r="E290" s="139"/>
      <c r="F290" s="139"/>
      <c r="G290" s="139"/>
      <c r="H290" s="139"/>
      <c r="I290" s="139"/>
      <c r="J290" s="15">
        <f t="shared" si="106"/>
        <v>4</v>
      </c>
      <c r="K290" s="15">
        <f t="shared" si="107"/>
        <v>1</v>
      </c>
      <c r="L290" s="15">
        <f t="shared" si="108"/>
        <v>2</v>
      </c>
      <c r="M290" s="15">
        <f t="shared" si="109"/>
        <v>0</v>
      </c>
      <c r="N290" s="15">
        <f t="shared" si="110"/>
        <v>3</v>
      </c>
      <c r="O290" s="15">
        <f t="shared" si="111"/>
        <v>4</v>
      </c>
      <c r="P290" s="15">
        <f t="shared" si="112"/>
        <v>7</v>
      </c>
      <c r="Q290" s="22" t="str">
        <f t="shared" si="113"/>
        <v>E</v>
      </c>
      <c r="R290" s="22">
        <f t="shared" si="114"/>
        <v>0</v>
      </c>
      <c r="S290" s="22">
        <f t="shared" si="115"/>
        <v>0</v>
      </c>
      <c r="T290" s="22" t="str">
        <f t="shared" si="116"/>
        <v>DS</v>
      </c>
      <c r="U290" s="80"/>
      <c r="V290" s="59"/>
      <c r="W290" s="59"/>
      <c r="X290" s="59"/>
      <c r="Y290" s="59"/>
      <c r="Z290" s="59"/>
    </row>
    <row r="291" spans="1:26" s="38" customFormat="1" ht="14.5">
      <c r="A291" s="25" t="str">
        <f t="shared" si="105"/>
        <v>LLJ5261</v>
      </c>
      <c r="B291" s="139" t="s">
        <v>189</v>
      </c>
      <c r="C291" s="139"/>
      <c r="D291" s="139"/>
      <c r="E291" s="139"/>
      <c r="F291" s="139"/>
      <c r="G291" s="139"/>
      <c r="H291" s="139"/>
      <c r="I291" s="139"/>
      <c r="J291" s="15">
        <f t="shared" si="106"/>
        <v>4</v>
      </c>
      <c r="K291" s="15">
        <f t="shared" si="107"/>
        <v>1</v>
      </c>
      <c r="L291" s="15">
        <f t="shared" si="108"/>
        <v>2</v>
      </c>
      <c r="M291" s="15">
        <f t="shared" si="109"/>
        <v>0</v>
      </c>
      <c r="N291" s="15">
        <f t="shared" si="110"/>
        <v>3</v>
      </c>
      <c r="O291" s="15">
        <f t="shared" si="111"/>
        <v>4</v>
      </c>
      <c r="P291" s="15">
        <f t="shared" si="112"/>
        <v>7</v>
      </c>
      <c r="Q291" s="22" t="str">
        <f t="shared" si="113"/>
        <v>E</v>
      </c>
      <c r="R291" s="22">
        <f t="shared" si="114"/>
        <v>0</v>
      </c>
      <c r="S291" s="22">
        <f t="shared" si="115"/>
        <v>0</v>
      </c>
      <c r="T291" s="22" t="str">
        <f t="shared" si="116"/>
        <v>DS</v>
      </c>
      <c r="U291" s="80"/>
      <c r="V291" s="59"/>
      <c r="W291" s="59"/>
      <c r="X291" s="59"/>
      <c r="Y291" s="59"/>
      <c r="Z291" s="59"/>
    </row>
    <row r="292" spans="1:26" s="38" customFormat="1" ht="14.5">
      <c r="A292" s="25" t="str">
        <f t="shared" si="105"/>
        <v>LLX3204</v>
      </c>
      <c r="B292" s="139" t="s">
        <v>263</v>
      </c>
      <c r="C292" s="139"/>
      <c r="D292" s="139"/>
      <c r="E292" s="139"/>
      <c r="F292" s="139"/>
      <c r="G292" s="139"/>
      <c r="H292" s="139"/>
      <c r="I292" s="139"/>
      <c r="J292" s="15">
        <f t="shared" si="106"/>
        <v>2</v>
      </c>
      <c r="K292" s="15">
        <f t="shared" si="107"/>
        <v>0</v>
      </c>
      <c r="L292" s="15">
        <f t="shared" si="108"/>
        <v>0</v>
      </c>
      <c r="M292" s="15">
        <f t="shared" si="109"/>
        <v>2</v>
      </c>
      <c r="N292" s="15">
        <f t="shared" si="110"/>
        <v>2</v>
      </c>
      <c r="O292" s="15">
        <f t="shared" si="111"/>
        <v>2</v>
      </c>
      <c r="P292" s="15">
        <f t="shared" si="112"/>
        <v>4</v>
      </c>
      <c r="Q292" s="22">
        <f t="shared" si="113"/>
        <v>0</v>
      </c>
      <c r="R292" s="22" t="str">
        <f t="shared" si="114"/>
        <v>C</v>
      </c>
      <c r="S292" s="22">
        <f t="shared" si="115"/>
        <v>0</v>
      </c>
      <c r="T292" s="22" t="str">
        <f t="shared" si="116"/>
        <v>DS</v>
      </c>
      <c r="U292" s="80"/>
      <c r="V292" s="59"/>
      <c r="W292" s="59"/>
      <c r="X292" s="59"/>
      <c r="Y292" s="59"/>
      <c r="Z292" s="59"/>
    </row>
    <row r="293" spans="1:26" s="38" customFormat="1" ht="14.5">
      <c r="A293" s="25" t="str">
        <f t="shared" si="105"/>
        <v>LLX4105</v>
      </c>
      <c r="B293" s="139" t="s">
        <v>264</v>
      </c>
      <c r="C293" s="139"/>
      <c r="D293" s="139"/>
      <c r="E293" s="139"/>
      <c r="F293" s="139"/>
      <c r="G293" s="139"/>
      <c r="H293" s="139"/>
      <c r="I293" s="139"/>
      <c r="J293" s="15">
        <f t="shared" si="106"/>
        <v>3</v>
      </c>
      <c r="K293" s="15">
        <f t="shared" si="107"/>
        <v>0</v>
      </c>
      <c r="L293" s="15">
        <f t="shared" si="108"/>
        <v>0</v>
      </c>
      <c r="M293" s="15">
        <f t="shared" si="109"/>
        <v>2</v>
      </c>
      <c r="N293" s="15">
        <f t="shared" si="110"/>
        <v>2</v>
      </c>
      <c r="O293" s="15">
        <f t="shared" si="111"/>
        <v>3</v>
      </c>
      <c r="P293" s="15">
        <f t="shared" si="112"/>
        <v>5</v>
      </c>
      <c r="Q293" s="22">
        <f t="shared" si="113"/>
        <v>0</v>
      </c>
      <c r="R293" s="22" t="str">
        <f t="shared" si="114"/>
        <v>C</v>
      </c>
      <c r="S293" s="22">
        <f t="shared" si="115"/>
        <v>0</v>
      </c>
      <c r="T293" s="22" t="str">
        <f t="shared" si="116"/>
        <v>DS</v>
      </c>
      <c r="U293" s="80"/>
      <c r="V293" s="59"/>
      <c r="W293" s="59"/>
      <c r="X293" s="59"/>
      <c r="Y293" s="59"/>
      <c r="Z293" s="59"/>
    </row>
    <row r="294" spans="1:26" ht="14.5">
      <c r="A294" s="25" t="str">
        <f t="shared" si="105"/>
        <v>LLX4207</v>
      </c>
      <c r="B294" s="139" t="s">
        <v>265</v>
      </c>
      <c r="C294" s="139"/>
      <c r="D294" s="139"/>
      <c r="E294" s="139"/>
      <c r="F294" s="139"/>
      <c r="G294" s="139"/>
      <c r="H294" s="139"/>
      <c r="I294" s="139"/>
      <c r="J294" s="15">
        <f t="shared" si="106"/>
        <v>2</v>
      </c>
      <c r="K294" s="15">
        <f t="shared" si="107"/>
        <v>0</v>
      </c>
      <c r="L294" s="15">
        <f t="shared" si="108"/>
        <v>0</v>
      </c>
      <c r="M294" s="15">
        <f t="shared" si="109"/>
        <v>2</v>
      </c>
      <c r="N294" s="15">
        <f t="shared" si="110"/>
        <v>2</v>
      </c>
      <c r="O294" s="15">
        <f t="shared" si="111"/>
        <v>2</v>
      </c>
      <c r="P294" s="15">
        <f t="shared" si="112"/>
        <v>4</v>
      </c>
      <c r="Q294" s="22">
        <f t="shared" si="113"/>
        <v>0</v>
      </c>
      <c r="R294" s="22" t="str">
        <f t="shared" si="114"/>
        <v>C</v>
      </c>
      <c r="S294" s="22">
        <f t="shared" si="115"/>
        <v>0</v>
      </c>
      <c r="T294" s="22" t="str">
        <f t="shared" si="116"/>
        <v>DS</v>
      </c>
      <c r="U294" s="80"/>
      <c r="V294" s="59"/>
      <c r="W294" s="59"/>
      <c r="X294" s="59"/>
      <c r="Y294" s="59"/>
      <c r="Z294" s="59"/>
    </row>
    <row r="295" spans="1:26" s="123" customFormat="1" ht="14.5">
      <c r="A295" s="25" t="str">
        <f t="shared" si="105"/>
        <v>LLX5003</v>
      </c>
      <c r="B295" s="139" t="s">
        <v>266</v>
      </c>
      <c r="C295" s="139"/>
      <c r="D295" s="139"/>
      <c r="E295" s="139"/>
      <c r="F295" s="139"/>
      <c r="G295" s="139"/>
      <c r="H295" s="139"/>
      <c r="I295" s="139"/>
      <c r="J295" s="15">
        <f t="shared" si="106"/>
        <v>4</v>
      </c>
      <c r="K295" s="15">
        <f t="shared" si="107"/>
        <v>2</v>
      </c>
      <c r="L295" s="15">
        <f t="shared" si="108"/>
        <v>0</v>
      </c>
      <c r="M295" s="15">
        <f t="shared" si="109"/>
        <v>0</v>
      </c>
      <c r="N295" s="15">
        <f t="shared" si="110"/>
        <v>2</v>
      </c>
      <c r="O295" s="15">
        <f t="shared" si="111"/>
        <v>5</v>
      </c>
      <c r="P295" s="15">
        <f t="shared" si="112"/>
        <v>7</v>
      </c>
      <c r="Q295" s="22">
        <f t="shared" si="113"/>
        <v>0</v>
      </c>
      <c r="R295" s="22" t="str">
        <f t="shared" si="114"/>
        <v>C</v>
      </c>
      <c r="S295" s="22">
        <f t="shared" si="115"/>
        <v>0</v>
      </c>
      <c r="T295" s="22" t="str">
        <f t="shared" si="116"/>
        <v>DS</v>
      </c>
      <c r="U295" s="80"/>
      <c r="V295" s="59"/>
      <c r="W295" s="59"/>
      <c r="X295" s="59"/>
      <c r="Y295" s="59"/>
      <c r="Z295" s="59"/>
    </row>
    <row r="296" spans="1:26" s="123" customFormat="1" ht="14.5">
      <c r="A296" s="25" t="str">
        <f t="shared" si="105"/>
        <v>LLX5201</v>
      </c>
      <c r="B296" s="139" t="s">
        <v>267</v>
      </c>
      <c r="C296" s="139"/>
      <c r="D296" s="139"/>
      <c r="E296" s="139"/>
      <c r="F296" s="139"/>
      <c r="G296" s="139"/>
      <c r="H296" s="139"/>
      <c r="I296" s="139"/>
      <c r="J296" s="15">
        <f t="shared" si="106"/>
        <v>3</v>
      </c>
      <c r="K296" s="15">
        <f t="shared" si="107"/>
        <v>2</v>
      </c>
      <c r="L296" s="15">
        <f t="shared" si="108"/>
        <v>0</v>
      </c>
      <c r="M296" s="15">
        <f t="shared" si="109"/>
        <v>0</v>
      </c>
      <c r="N296" s="15">
        <f t="shared" si="110"/>
        <v>2</v>
      </c>
      <c r="O296" s="15">
        <f t="shared" si="111"/>
        <v>3</v>
      </c>
      <c r="P296" s="15">
        <f t="shared" si="112"/>
        <v>5</v>
      </c>
      <c r="Q296" s="22">
        <f t="shared" si="113"/>
        <v>0</v>
      </c>
      <c r="R296" s="22" t="str">
        <f t="shared" si="114"/>
        <v>C</v>
      </c>
      <c r="S296" s="22">
        <f t="shared" si="115"/>
        <v>0</v>
      </c>
      <c r="T296" s="22" t="str">
        <f t="shared" si="116"/>
        <v>DS</v>
      </c>
      <c r="U296" s="80"/>
      <c r="V296" s="59"/>
      <c r="W296" s="59"/>
      <c r="X296" s="59"/>
      <c r="Y296" s="59"/>
      <c r="Z296" s="59"/>
    </row>
    <row r="297" spans="1:26" s="123" customFormat="1" ht="14.5">
      <c r="A297" s="25" t="str">
        <f t="shared" si="105"/>
        <v>LLX6101</v>
      </c>
      <c r="B297" s="139" t="s">
        <v>268</v>
      </c>
      <c r="C297" s="139"/>
      <c r="D297" s="139"/>
      <c r="E297" s="139"/>
      <c r="F297" s="139"/>
      <c r="G297" s="139"/>
      <c r="H297" s="139"/>
      <c r="I297" s="139"/>
      <c r="J297" s="15">
        <f t="shared" si="106"/>
        <v>4</v>
      </c>
      <c r="K297" s="15">
        <f t="shared" si="107"/>
        <v>0</v>
      </c>
      <c r="L297" s="15">
        <f t="shared" si="108"/>
        <v>0</v>
      </c>
      <c r="M297" s="15">
        <f t="shared" si="109"/>
        <v>2</v>
      </c>
      <c r="N297" s="15">
        <f t="shared" si="110"/>
        <v>2</v>
      </c>
      <c r="O297" s="15">
        <f t="shared" si="111"/>
        <v>6</v>
      </c>
      <c r="P297" s="15">
        <f t="shared" si="112"/>
        <v>8</v>
      </c>
      <c r="Q297" s="22">
        <f t="shared" si="113"/>
        <v>0</v>
      </c>
      <c r="R297" s="22">
        <f t="shared" si="114"/>
        <v>0</v>
      </c>
      <c r="S297" s="22" t="str">
        <f t="shared" si="115"/>
        <v>VP</v>
      </c>
      <c r="T297" s="22" t="str">
        <f t="shared" si="116"/>
        <v>DS</v>
      </c>
      <c r="U297" s="80"/>
      <c r="V297" s="59"/>
      <c r="W297" s="59"/>
      <c r="X297" s="59"/>
      <c r="Y297" s="59"/>
      <c r="Z297" s="59"/>
    </row>
    <row r="298" spans="1:26" ht="14.5">
      <c r="A298" s="25" t="str">
        <f t="shared" si="105"/>
        <v>LLX6201</v>
      </c>
      <c r="B298" s="139" t="s">
        <v>269</v>
      </c>
      <c r="C298" s="139"/>
      <c r="D298" s="139"/>
      <c r="E298" s="139"/>
      <c r="F298" s="139"/>
      <c r="G298" s="139"/>
      <c r="H298" s="139"/>
      <c r="I298" s="139"/>
      <c r="J298" s="15">
        <f t="shared" si="106"/>
        <v>3</v>
      </c>
      <c r="K298" s="15">
        <f t="shared" si="107"/>
        <v>0</v>
      </c>
      <c r="L298" s="15">
        <f t="shared" si="108"/>
        <v>0</v>
      </c>
      <c r="M298" s="15">
        <f t="shared" si="109"/>
        <v>2</v>
      </c>
      <c r="N298" s="15">
        <f t="shared" si="110"/>
        <v>2</v>
      </c>
      <c r="O298" s="15">
        <f t="shared" si="111"/>
        <v>4</v>
      </c>
      <c r="P298" s="15">
        <f t="shared" si="112"/>
        <v>6</v>
      </c>
      <c r="Q298" s="22">
        <f t="shared" si="113"/>
        <v>0</v>
      </c>
      <c r="R298" s="22">
        <f t="shared" si="114"/>
        <v>0</v>
      </c>
      <c r="S298" s="22" t="str">
        <f t="shared" si="115"/>
        <v>VP</v>
      </c>
      <c r="T298" s="22" t="str">
        <f t="shared" si="116"/>
        <v>DS</v>
      </c>
      <c r="U298" s="80"/>
      <c r="V298" s="59"/>
      <c r="W298" s="59"/>
      <c r="X298" s="59"/>
      <c r="Y298" s="59"/>
      <c r="Z298" s="59"/>
    </row>
    <row r="299" spans="1:26" ht="14.5">
      <c r="A299" s="74" t="s">
        <v>28</v>
      </c>
      <c r="B299" s="205"/>
      <c r="C299" s="205"/>
      <c r="D299" s="205"/>
      <c r="E299" s="205"/>
      <c r="F299" s="205"/>
      <c r="G299" s="205"/>
      <c r="H299" s="205"/>
      <c r="I299" s="205"/>
      <c r="J299" s="17">
        <f t="shared" ref="J299:P299" si="117">SUM(J269:J298)</f>
        <v>137</v>
      </c>
      <c r="K299" s="17">
        <f t="shared" si="117"/>
        <v>35</v>
      </c>
      <c r="L299" s="17">
        <f t="shared" si="117"/>
        <v>28</v>
      </c>
      <c r="M299" s="17">
        <f t="shared" si="117"/>
        <v>34</v>
      </c>
      <c r="N299" s="17">
        <f t="shared" si="117"/>
        <v>97</v>
      </c>
      <c r="O299" s="17">
        <f t="shared" si="117"/>
        <v>151</v>
      </c>
      <c r="P299" s="17">
        <f t="shared" si="117"/>
        <v>248</v>
      </c>
      <c r="Q299" s="74">
        <f>COUNTIF(Q269:Q298,"E")</f>
        <v>20</v>
      </c>
      <c r="R299" s="74">
        <f>COUNTIF(R269:R298,"C")</f>
        <v>8</v>
      </c>
      <c r="S299" s="74">
        <f>COUNTIF(S269:S298,"VP")</f>
        <v>2</v>
      </c>
      <c r="T299" s="75">
        <f>COUNTA(T269:T298)</f>
        <v>30</v>
      </c>
      <c r="U299" s="80"/>
      <c r="V299" s="59"/>
      <c r="W299" s="59"/>
      <c r="X299" s="59"/>
      <c r="Y299" s="59"/>
      <c r="Z299" s="59"/>
    </row>
    <row r="300" spans="1:26" ht="14.5">
      <c r="A300" s="159" t="s">
        <v>76</v>
      </c>
      <c r="B300" s="160"/>
      <c r="C300" s="160"/>
      <c r="D300" s="160"/>
      <c r="E300" s="160"/>
      <c r="F300" s="160"/>
      <c r="G300" s="160"/>
      <c r="H300" s="160"/>
      <c r="I300" s="160"/>
      <c r="J300" s="160"/>
      <c r="K300" s="160"/>
      <c r="L300" s="160"/>
      <c r="M300" s="160"/>
      <c r="N300" s="160"/>
      <c r="O300" s="160"/>
      <c r="P300" s="160"/>
      <c r="Q300" s="160"/>
      <c r="R300" s="160"/>
      <c r="S300" s="160"/>
      <c r="T300" s="161"/>
      <c r="U300" s="80"/>
      <c r="V300" s="59"/>
      <c r="W300" s="59"/>
      <c r="X300" s="59"/>
      <c r="Y300" s="59"/>
      <c r="Z300" s="59"/>
    </row>
    <row r="301" spans="1:26" ht="14.5">
      <c r="A301" s="25" t="str">
        <f t="shared" ref="A301:A307" si="118">IF(ISNA(INDEX($A$37:$T$229,MATCH($B301,$B$37:$B$229,0),1)),"",INDEX($A$37:$T$229,MATCH($B301,$B$37:$B$229,0),1))</f>
        <v>LLJ6121</v>
      </c>
      <c r="B301" s="139" t="s">
        <v>193</v>
      </c>
      <c r="C301" s="139"/>
      <c r="D301" s="139"/>
      <c r="E301" s="139"/>
      <c r="F301" s="139"/>
      <c r="G301" s="139"/>
      <c r="H301" s="139"/>
      <c r="I301" s="139"/>
      <c r="J301" s="15">
        <f t="shared" ref="J301:J307" si="119">IF(ISNA(INDEX($A$37:$T$229,MATCH($B301,$B$37:$B$229,0),10)),"",INDEX($A$37:$T$229,MATCH($B301,$B$37:$B$229,0),10))</f>
        <v>6</v>
      </c>
      <c r="K301" s="15">
        <f t="shared" ref="K301:K307" si="120">IF(ISNA(INDEX($A$37:$T$229,MATCH($B301,$B$37:$B$229,0),11)),"",INDEX($A$37:$T$229,MATCH($B301,$B$37:$B$229,0),11))</f>
        <v>1</v>
      </c>
      <c r="L301" s="15">
        <f t="shared" ref="L301:L307" si="121">IF(ISNA(INDEX($A$37:$T$229,MATCH($B301,$B$37:$B$229,0),12)),"",INDEX($A$37:$T$229,MATCH($B301,$B$37:$B$229,0),12))</f>
        <v>2</v>
      </c>
      <c r="M301" s="15">
        <f t="shared" ref="M301:M307" si="122">IF(ISNA(INDEX($A$37:$T$229,MATCH($B301,$B$37:$B$229,0),13)),"",INDEX($A$37:$T$229,MATCH($B301,$B$37:$B$229,0),13))</f>
        <v>0</v>
      </c>
      <c r="N301" s="15">
        <f t="shared" ref="N301:N307" si="123">IF(ISNA(INDEX($A$37:$T$229,MATCH($B301,$B$37:$B$229,0),14)),"",INDEX($A$37:$T$229,MATCH($B301,$B$37:$B$229,0),14))</f>
        <v>3</v>
      </c>
      <c r="O301" s="15">
        <f t="shared" ref="O301:O307" si="124">IF(ISNA(INDEX($A$37:$T$229,MATCH($B301,$B$37:$B$229,0),15)),"",INDEX($A$37:$T$229,MATCH($B301,$B$37:$B$229,0),15))</f>
        <v>10</v>
      </c>
      <c r="P301" s="15">
        <f t="shared" ref="P301:P307" si="125">IF(ISNA(INDEX($A$37:$T$229,MATCH($B301,$B$37:$B$229,0),16)),"",INDEX($A$37:$T$229,MATCH($B301,$B$37:$B$229,0),16))</f>
        <v>13</v>
      </c>
      <c r="Q301" s="22" t="str">
        <f t="shared" ref="Q301:Q307" si="126">IF(ISNA(INDEX($A$37:$T$229,MATCH($B301,$B$37:$B$229,0),17)),"",INDEX($A$37:$T$229,MATCH($B301,$B$37:$B$229,0),17))</f>
        <v>E</v>
      </c>
      <c r="R301" s="22">
        <f t="shared" ref="R301:R307" si="127">IF(ISNA(INDEX($A$37:$T$229,MATCH($B301,$B$37:$B$229,0),18)),"",INDEX($A$37:$T$229,MATCH($B301,$B$37:$B$229,0),18))</f>
        <v>0</v>
      </c>
      <c r="S301" s="22">
        <f t="shared" ref="S301:S307" si="128">IF(ISNA(INDEX($A$37:$T$229,MATCH($B301,$B$37:$B$229,0),19)),"",INDEX($A$37:$T$229,MATCH($B301,$B$37:$B$229,0),19))</f>
        <v>0</v>
      </c>
      <c r="T301" s="22" t="str">
        <f t="shared" ref="T301:T307" si="129">IF(ISNA(INDEX($A$37:$T$229,MATCH($B301,$B$37:$B$229,0),20)),"",INDEX($A$37:$T$229,MATCH($B301,$B$37:$B$229,0),20))</f>
        <v>DS</v>
      </c>
      <c r="U301" s="80"/>
      <c r="V301" s="59"/>
      <c r="W301" s="59"/>
      <c r="X301" s="59"/>
      <c r="Y301" s="59"/>
      <c r="Z301" s="59"/>
    </row>
    <row r="302" spans="1:26">
      <c r="A302" s="25" t="str">
        <f t="shared" si="118"/>
        <v>LLJ6161</v>
      </c>
      <c r="B302" s="139" t="s">
        <v>195</v>
      </c>
      <c r="C302" s="139"/>
      <c r="D302" s="139"/>
      <c r="E302" s="139"/>
      <c r="F302" s="139"/>
      <c r="G302" s="139"/>
      <c r="H302" s="139"/>
      <c r="I302" s="139"/>
      <c r="J302" s="15">
        <f t="shared" si="119"/>
        <v>5</v>
      </c>
      <c r="K302" s="15">
        <f t="shared" si="120"/>
        <v>1</v>
      </c>
      <c r="L302" s="15">
        <f t="shared" si="121"/>
        <v>2</v>
      </c>
      <c r="M302" s="15">
        <f t="shared" si="122"/>
        <v>2</v>
      </c>
      <c r="N302" s="15">
        <f t="shared" si="123"/>
        <v>5</v>
      </c>
      <c r="O302" s="15">
        <f t="shared" si="124"/>
        <v>5</v>
      </c>
      <c r="P302" s="15">
        <f t="shared" si="125"/>
        <v>10</v>
      </c>
      <c r="Q302" s="22" t="str">
        <f t="shared" si="126"/>
        <v>E</v>
      </c>
      <c r="R302" s="22">
        <f t="shared" si="127"/>
        <v>0</v>
      </c>
      <c r="S302" s="22">
        <f t="shared" si="128"/>
        <v>0</v>
      </c>
      <c r="T302" s="22" t="str">
        <f t="shared" si="129"/>
        <v>DS</v>
      </c>
      <c r="U302" s="49"/>
    </row>
    <row r="303" spans="1:26" s="57" customFormat="1">
      <c r="A303" s="25" t="str">
        <f t="shared" si="118"/>
        <v/>
      </c>
      <c r="B303" s="139" t="s">
        <v>191</v>
      </c>
      <c r="C303" s="139"/>
      <c r="D303" s="139"/>
      <c r="E303" s="139"/>
      <c r="F303" s="139"/>
      <c r="G303" s="139"/>
      <c r="H303" s="139"/>
      <c r="I303" s="139"/>
      <c r="J303" s="15" t="str">
        <f t="shared" si="119"/>
        <v/>
      </c>
      <c r="K303" s="15" t="str">
        <f t="shared" si="120"/>
        <v/>
      </c>
      <c r="L303" s="15" t="str">
        <f t="shared" si="121"/>
        <v/>
      </c>
      <c r="M303" s="15" t="str">
        <f t="shared" si="122"/>
        <v/>
      </c>
      <c r="N303" s="15" t="str">
        <f t="shared" si="123"/>
        <v/>
      </c>
      <c r="O303" s="15" t="str">
        <f t="shared" si="124"/>
        <v/>
      </c>
      <c r="P303" s="15" t="str">
        <f t="shared" si="125"/>
        <v/>
      </c>
      <c r="Q303" s="22" t="str">
        <f t="shared" si="126"/>
        <v/>
      </c>
      <c r="R303" s="22" t="str">
        <f t="shared" si="127"/>
        <v/>
      </c>
      <c r="S303" s="22" t="str">
        <f t="shared" si="128"/>
        <v/>
      </c>
      <c r="T303" s="22" t="str">
        <f t="shared" si="129"/>
        <v/>
      </c>
      <c r="U303" s="49"/>
    </row>
    <row r="304" spans="1:26" s="69" customFormat="1">
      <c r="A304" s="25" t="str">
        <f t="shared" si="118"/>
        <v>LLJ6221</v>
      </c>
      <c r="B304" s="139" t="s">
        <v>204</v>
      </c>
      <c r="C304" s="139"/>
      <c r="D304" s="139"/>
      <c r="E304" s="139"/>
      <c r="F304" s="139"/>
      <c r="G304" s="139"/>
      <c r="H304" s="139"/>
      <c r="I304" s="139"/>
      <c r="J304" s="15">
        <f t="shared" si="119"/>
        <v>4</v>
      </c>
      <c r="K304" s="15">
        <f t="shared" si="120"/>
        <v>1</v>
      </c>
      <c r="L304" s="15">
        <f t="shared" si="121"/>
        <v>2</v>
      </c>
      <c r="M304" s="15">
        <f t="shared" si="122"/>
        <v>0</v>
      </c>
      <c r="N304" s="15">
        <f t="shared" si="123"/>
        <v>3</v>
      </c>
      <c r="O304" s="15">
        <f t="shared" si="124"/>
        <v>5</v>
      </c>
      <c r="P304" s="15">
        <f t="shared" si="125"/>
        <v>8</v>
      </c>
      <c r="Q304" s="22" t="str">
        <f t="shared" si="126"/>
        <v>E</v>
      </c>
      <c r="R304" s="22">
        <f t="shared" si="127"/>
        <v>0</v>
      </c>
      <c r="S304" s="22">
        <f t="shared" si="128"/>
        <v>0</v>
      </c>
      <c r="T304" s="22" t="str">
        <f t="shared" si="129"/>
        <v>DS</v>
      </c>
      <c r="U304" s="49"/>
    </row>
    <row r="305" spans="1:26">
      <c r="A305" s="25" t="str">
        <f t="shared" si="118"/>
        <v>LLJ6261</v>
      </c>
      <c r="B305" s="139" t="s">
        <v>206</v>
      </c>
      <c r="C305" s="139"/>
      <c r="D305" s="139"/>
      <c r="E305" s="139"/>
      <c r="F305" s="139"/>
      <c r="G305" s="139"/>
      <c r="H305" s="139"/>
      <c r="I305" s="139"/>
      <c r="J305" s="15">
        <f t="shared" si="119"/>
        <v>4</v>
      </c>
      <c r="K305" s="15">
        <f t="shared" si="120"/>
        <v>1</v>
      </c>
      <c r="L305" s="15">
        <f t="shared" si="121"/>
        <v>2</v>
      </c>
      <c r="M305" s="15">
        <f t="shared" si="122"/>
        <v>0</v>
      </c>
      <c r="N305" s="15">
        <f t="shared" si="123"/>
        <v>3</v>
      </c>
      <c r="O305" s="15">
        <f t="shared" si="124"/>
        <v>5</v>
      </c>
      <c r="P305" s="15">
        <f t="shared" si="125"/>
        <v>8</v>
      </c>
      <c r="Q305" s="22" t="str">
        <f t="shared" si="126"/>
        <v>E</v>
      </c>
      <c r="R305" s="22">
        <f t="shared" si="127"/>
        <v>0</v>
      </c>
      <c r="S305" s="22">
        <f t="shared" si="128"/>
        <v>0</v>
      </c>
      <c r="T305" s="22" t="str">
        <f t="shared" si="129"/>
        <v>DS</v>
      </c>
      <c r="U305" s="49"/>
    </row>
    <row r="306" spans="1:26" s="69" customFormat="1">
      <c r="A306" s="25" t="str">
        <f t="shared" si="118"/>
        <v/>
      </c>
      <c r="B306" s="139" t="s">
        <v>197</v>
      </c>
      <c r="C306" s="139"/>
      <c r="D306" s="139"/>
      <c r="E306" s="139"/>
      <c r="F306" s="139"/>
      <c r="G306" s="139"/>
      <c r="H306" s="139"/>
      <c r="I306" s="139"/>
      <c r="J306" s="15" t="str">
        <f t="shared" si="119"/>
        <v/>
      </c>
      <c r="K306" s="15" t="str">
        <f t="shared" si="120"/>
        <v/>
      </c>
      <c r="L306" s="15" t="str">
        <f t="shared" si="121"/>
        <v/>
      </c>
      <c r="M306" s="15" t="str">
        <f t="shared" si="122"/>
        <v/>
      </c>
      <c r="N306" s="15" t="str">
        <f t="shared" si="123"/>
        <v/>
      </c>
      <c r="O306" s="15" t="str">
        <f t="shared" si="124"/>
        <v/>
      </c>
      <c r="P306" s="15" t="str">
        <f t="shared" si="125"/>
        <v/>
      </c>
      <c r="Q306" s="22" t="str">
        <f t="shared" si="126"/>
        <v/>
      </c>
      <c r="R306" s="22" t="str">
        <f t="shared" si="127"/>
        <v/>
      </c>
      <c r="S306" s="22" t="str">
        <f t="shared" si="128"/>
        <v/>
      </c>
      <c r="T306" s="22" t="str">
        <f t="shared" si="129"/>
        <v/>
      </c>
      <c r="U306" s="49"/>
    </row>
    <row r="307" spans="1:26" hidden="1">
      <c r="A307" s="25" t="str">
        <f t="shared" si="118"/>
        <v/>
      </c>
      <c r="B307" s="139"/>
      <c r="C307" s="139"/>
      <c r="D307" s="139"/>
      <c r="E307" s="139"/>
      <c r="F307" s="139"/>
      <c r="G307" s="139"/>
      <c r="H307" s="139"/>
      <c r="I307" s="139"/>
      <c r="J307" s="15" t="str">
        <f t="shared" si="119"/>
        <v/>
      </c>
      <c r="K307" s="15" t="str">
        <f t="shared" si="120"/>
        <v/>
      </c>
      <c r="L307" s="15" t="str">
        <f t="shared" si="121"/>
        <v/>
      </c>
      <c r="M307" s="15" t="str">
        <f t="shared" si="122"/>
        <v/>
      </c>
      <c r="N307" s="15" t="str">
        <f t="shared" si="123"/>
        <v/>
      </c>
      <c r="O307" s="15" t="str">
        <f t="shared" si="124"/>
        <v/>
      </c>
      <c r="P307" s="15" t="str">
        <f t="shared" si="125"/>
        <v/>
      </c>
      <c r="Q307" s="22" t="str">
        <f t="shared" si="126"/>
        <v/>
      </c>
      <c r="R307" s="22" t="str">
        <f t="shared" si="127"/>
        <v/>
      </c>
      <c r="S307" s="22" t="str">
        <f t="shared" si="128"/>
        <v/>
      </c>
      <c r="T307" s="22" t="str">
        <f t="shared" si="129"/>
        <v/>
      </c>
      <c r="U307" s="49"/>
    </row>
    <row r="308" spans="1:26">
      <c r="A308" s="74" t="s">
        <v>28</v>
      </c>
      <c r="B308" s="198"/>
      <c r="C308" s="198"/>
      <c r="D308" s="198"/>
      <c r="E308" s="198"/>
      <c r="F308" s="198"/>
      <c r="G308" s="198"/>
      <c r="H308" s="198"/>
      <c r="I308" s="198"/>
      <c r="J308" s="17">
        <f t="shared" ref="J308:P308" si="130">SUM(J301:J307)</f>
        <v>19</v>
      </c>
      <c r="K308" s="17">
        <f t="shared" si="130"/>
        <v>4</v>
      </c>
      <c r="L308" s="17">
        <f t="shared" si="130"/>
        <v>8</v>
      </c>
      <c r="M308" s="17">
        <f t="shared" si="130"/>
        <v>2</v>
      </c>
      <c r="N308" s="17">
        <f t="shared" si="130"/>
        <v>14</v>
      </c>
      <c r="O308" s="17">
        <f t="shared" si="130"/>
        <v>25</v>
      </c>
      <c r="P308" s="17">
        <f t="shared" si="130"/>
        <v>39</v>
      </c>
      <c r="Q308" s="74">
        <f>COUNTIF(Q301:Q307,"E")</f>
        <v>4</v>
      </c>
      <c r="R308" s="74">
        <f>COUNTIF(R301:R307,"C")</f>
        <v>0</v>
      </c>
      <c r="S308" s="74">
        <f>COUNTIF(S301:S307,"VP")</f>
        <v>0</v>
      </c>
      <c r="T308" s="75">
        <f>COUNTA(T301:T307)</f>
        <v>7</v>
      </c>
      <c r="U308" s="49"/>
    </row>
    <row r="309" spans="1:26" ht="29.25" customHeight="1">
      <c r="A309" s="197" t="s">
        <v>106</v>
      </c>
      <c r="B309" s="197"/>
      <c r="C309" s="197"/>
      <c r="D309" s="197"/>
      <c r="E309" s="197"/>
      <c r="F309" s="197"/>
      <c r="G309" s="197"/>
      <c r="H309" s="197"/>
      <c r="I309" s="197"/>
      <c r="J309" s="17">
        <f t="shared" ref="J309:S309" si="131">SUM(J299,J308)</f>
        <v>156</v>
      </c>
      <c r="K309" s="17">
        <f t="shared" si="131"/>
        <v>39</v>
      </c>
      <c r="L309" s="17">
        <f t="shared" si="131"/>
        <v>36</v>
      </c>
      <c r="M309" s="17">
        <f t="shared" si="131"/>
        <v>36</v>
      </c>
      <c r="N309" s="17">
        <f t="shared" si="131"/>
        <v>111</v>
      </c>
      <c r="O309" s="17">
        <f t="shared" si="131"/>
        <v>176</v>
      </c>
      <c r="P309" s="17">
        <f t="shared" si="131"/>
        <v>287</v>
      </c>
      <c r="Q309" s="17">
        <f t="shared" si="131"/>
        <v>24</v>
      </c>
      <c r="R309" s="17">
        <f t="shared" si="131"/>
        <v>8</v>
      </c>
      <c r="S309" s="17">
        <f t="shared" si="131"/>
        <v>2</v>
      </c>
      <c r="T309" s="81">
        <f>SUM(T299,T308)</f>
        <v>37</v>
      </c>
    </row>
    <row r="310" spans="1:26" ht="13.5" customHeight="1">
      <c r="A310" s="246" t="s">
        <v>53</v>
      </c>
      <c r="B310" s="247"/>
      <c r="C310" s="247"/>
      <c r="D310" s="247"/>
      <c r="E310" s="247"/>
      <c r="F310" s="247"/>
      <c r="G310" s="247"/>
      <c r="H310" s="247"/>
      <c r="I310" s="247"/>
      <c r="J310" s="248"/>
      <c r="K310" s="17">
        <f t="shared" ref="K310:P310" si="132">K299*14+K308*12</f>
        <v>538</v>
      </c>
      <c r="L310" s="17">
        <f t="shared" si="132"/>
        <v>488</v>
      </c>
      <c r="M310" s="17">
        <f t="shared" si="132"/>
        <v>500</v>
      </c>
      <c r="N310" s="17">
        <f t="shared" si="132"/>
        <v>1526</v>
      </c>
      <c r="O310" s="17">
        <f t="shared" si="132"/>
        <v>2414</v>
      </c>
      <c r="P310" s="17">
        <f t="shared" si="132"/>
        <v>3940</v>
      </c>
      <c r="Q310" s="162"/>
      <c r="R310" s="163"/>
      <c r="S310" s="163"/>
      <c r="T310" s="164"/>
    </row>
    <row r="311" spans="1:26" ht="16.5" customHeight="1">
      <c r="A311" s="249"/>
      <c r="B311" s="250"/>
      <c r="C311" s="250"/>
      <c r="D311" s="250"/>
      <c r="E311" s="250"/>
      <c r="F311" s="250"/>
      <c r="G311" s="250"/>
      <c r="H311" s="250"/>
      <c r="I311" s="250"/>
      <c r="J311" s="251"/>
      <c r="K311" s="255">
        <f>SUM(K310:M310)</f>
        <v>1526</v>
      </c>
      <c r="L311" s="256"/>
      <c r="M311" s="257"/>
      <c r="N311" s="255">
        <f>SUM(N310:O310)</f>
        <v>3940</v>
      </c>
      <c r="O311" s="256"/>
      <c r="P311" s="257"/>
      <c r="Q311" s="165"/>
      <c r="R311" s="166"/>
      <c r="S311" s="166"/>
      <c r="T311" s="167"/>
    </row>
    <row r="312" spans="1:26" ht="18" customHeight="1">
      <c r="A312" s="140" t="s">
        <v>104</v>
      </c>
      <c r="B312" s="141"/>
      <c r="C312" s="141"/>
      <c r="D312" s="141"/>
      <c r="E312" s="141"/>
      <c r="F312" s="141"/>
      <c r="G312" s="141"/>
      <c r="H312" s="141"/>
      <c r="I312" s="141"/>
      <c r="J312" s="142"/>
      <c r="K312" s="133">
        <f>T309/SUM(T52,T68,T87,T102,T122,T139)</f>
        <v>0.80434782608695654</v>
      </c>
      <c r="L312" s="134"/>
      <c r="M312" s="134"/>
      <c r="N312" s="134"/>
      <c r="O312" s="134"/>
      <c r="P312" s="134"/>
      <c r="Q312" s="134"/>
      <c r="R312" s="134"/>
      <c r="S312" s="134"/>
      <c r="T312" s="135"/>
    </row>
    <row r="313" spans="1:26" s="44" customFormat="1" ht="18" customHeight="1">
      <c r="A313" s="168" t="s">
        <v>107</v>
      </c>
      <c r="B313" s="169"/>
      <c r="C313" s="169"/>
      <c r="D313" s="169"/>
      <c r="E313" s="169"/>
      <c r="F313" s="169"/>
      <c r="G313" s="169"/>
      <c r="H313" s="169"/>
      <c r="I313" s="169"/>
      <c r="J313" s="170"/>
      <c r="K313" s="133">
        <f>K311/(SUM(N52,N68,N87,N102,N122)*14+N139*12)</f>
        <v>0.77540650406504064</v>
      </c>
      <c r="L313" s="134"/>
      <c r="M313" s="134"/>
      <c r="N313" s="134"/>
      <c r="O313" s="134"/>
      <c r="P313" s="134"/>
      <c r="Q313" s="134"/>
      <c r="R313" s="134"/>
      <c r="S313" s="134"/>
      <c r="T313" s="135"/>
    </row>
    <row r="314" spans="1:26" s="69" customFormat="1" ht="18" customHeight="1">
      <c r="A314" s="70"/>
      <c r="B314" s="70"/>
      <c r="C314" s="70"/>
      <c r="D314" s="70"/>
      <c r="E314" s="70"/>
      <c r="F314" s="70"/>
      <c r="G314" s="70"/>
      <c r="H314" s="70"/>
      <c r="I314" s="70"/>
      <c r="J314" s="70"/>
      <c r="K314" s="71"/>
      <c r="L314" s="71"/>
      <c r="M314" s="71"/>
      <c r="N314" s="71"/>
      <c r="O314" s="71"/>
      <c r="P314" s="71"/>
      <c r="Q314" s="71"/>
      <c r="R314" s="71"/>
      <c r="S314" s="71"/>
      <c r="T314" s="71"/>
    </row>
    <row r="315" spans="1:26" ht="15" customHeight="1"/>
    <row r="316" spans="1:26" ht="22.5" customHeight="1">
      <c r="A316" s="159" t="s">
        <v>74</v>
      </c>
      <c r="B316" s="160"/>
      <c r="C316" s="160"/>
      <c r="D316" s="160"/>
      <c r="E316" s="160"/>
      <c r="F316" s="160"/>
      <c r="G316" s="160"/>
      <c r="H316" s="160"/>
      <c r="I316" s="160"/>
      <c r="J316" s="160"/>
      <c r="K316" s="160"/>
      <c r="L316" s="160"/>
      <c r="M316" s="160"/>
      <c r="N316" s="160"/>
      <c r="O316" s="160"/>
      <c r="P316" s="160"/>
      <c r="Q316" s="160"/>
      <c r="R316" s="160"/>
      <c r="S316" s="160"/>
      <c r="T316" s="161"/>
    </row>
    <row r="317" spans="1:26" ht="25.5" customHeight="1">
      <c r="A317" s="198" t="s">
        <v>30</v>
      </c>
      <c r="B317" s="198" t="s">
        <v>29</v>
      </c>
      <c r="C317" s="198"/>
      <c r="D317" s="198"/>
      <c r="E317" s="198"/>
      <c r="F317" s="198"/>
      <c r="G317" s="198"/>
      <c r="H317" s="198"/>
      <c r="I317" s="198"/>
      <c r="J317" s="196" t="s">
        <v>43</v>
      </c>
      <c r="K317" s="196" t="s">
        <v>27</v>
      </c>
      <c r="L317" s="196"/>
      <c r="M317" s="196"/>
      <c r="N317" s="196" t="s">
        <v>44</v>
      </c>
      <c r="O317" s="196"/>
      <c r="P317" s="196"/>
      <c r="Q317" s="196" t="s">
        <v>26</v>
      </c>
      <c r="R317" s="196"/>
      <c r="S317" s="196"/>
      <c r="T317" s="196" t="s">
        <v>25</v>
      </c>
    </row>
    <row r="318" spans="1:26">
      <c r="A318" s="198"/>
      <c r="B318" s="198"/>
      <c r="C318" s="198"/>
      <c r="D318" s="198"/>
      <c r="E318" s="198"/>
      <c r="F318" s="198"/>
      <c r="G318" s="198"/>
      <c r="H318" s="198"/>
      <c r="I318" s="198"/>
      <c r="J318" s="196"/>
      <c r="K318" s="76" t="s">
        <v>31</v>
      </c>
      <c r="L318" s="76" t="s">
        <v>32</v>
      </c>
      <c r="M318" s="76" t="s">
        <v>33</v>
      </c>
      <c r="N318" s="76" t="s">
        <v>37</v>
      </c>
      <c r="O318" s="76" t="s">
        <v>8</v>
      </c>
      <c r="P318" s="76" t="s">
        <v>34</v>
      </c>
      <c r="Q318" s="76" t="s">
        <v>35</v>
      </c>
      <c r="R318" s="76" t="s">
        <v>31</v>
      </c>
      <c r="S318" s="76" t="s">
        <v>36</v>
      </c>
      <c r="T318" s="196"/>
    </row>
    <row r="319" spans="1:26" ht="14.5">
      <c r="A319" s="159" t="s">
        <v>62</v>
      </c>
      <c r="B319" s="160"/>
      <c r="C319" s="160"/>
      <c r="D319" s="160"/>
      <c r="E319" s="160"/>
      <c r="F319" s="160"/>
      <c r="G319" s="160"/>
      <c r="H319" s="160"/>
      <c r="I319" s="160"/>
      <c r="J319" s="160"/>
      <c r="K319" s="160"/>
      <c r="L319" s="160"/>
      <c r="M319" s="160"/>
      <c r="N319" s="160"/>
      <c r="O319" s="160"/>
      <c r="P319" s="160"/>
      <c r="Q319" s="160"/>
      <c r="R319" s="160"/>
      <c r="S319" s="160"/>
      <c r="T319" s="161"/>
      <c r="U319" s="58"/>
      <c r="V319" s="59"/>
    </row>
    <row r="320" spans="1:26" ht="14.5">
      <c r="A320" s="25" t="str">
        <f t="shared" ref="A320:A330" si="133">IF(ISNA(INDEX($A$37:$T$229,MATCH($B320,$B$37:$B$229,0),1)),"",INDEX($A$37:$T$229,MATCH($B320,$B$37:$B$229,0),1))</f>
        <v>LLX1002</v>
      </c>
      <c r="B320" s="139" t="s">
        <v>100</v>
      </c>
      <c r="C320" s="139"/>
      <c r="D320" s="139"/>
      <c r="E320" s="139"/>
      <c r="F320" s="139"/>
      <c r="G320" s="139"/>
      <c r="H320" s="139"/>
      <c r="I320" s="139"/>
      <c r="J320" s="15">
        <f t="shared" ref="J320:J330" si="134">IF(ISNA(INDEX($A$37:$T$229,MATCH($B320,$B$37:$B$229,0),10)),"",INDEX($A$37:$T$229,MATCH($B320,$B$37:$B$229,0),10))</f>
        <v>3</v>
      </c>
      <c r="K320" s="15">
        <f t="shared" ref="K320:K330" si="135">IF(ISNA(INDEX($A$37:$T$229,MATCH($B320,$B$37:$B$229,0),11)),"",INDEX($A$37:$T$229,MATCH($B320,$B$37:$B$229,0),11))</f>
        <v>0</v>
      </c>
      <c r="L320" s="15">
        <f t="shared" ref="L320:L330" si="136">IF(ISNA(INDEX($A$37:$T$229,MATCH($B320,$B$37:$B$229,0),12)),"",INDEX($A$37:$T$229,MATCH($B320,$B$37:$B$229,0),12))</f>
        <v>0</v>
      </c>
      <c r="M320" s="15">
        <f t="shared" ref="M320:M330" si="137">IF(ISNA(INDEX($A$37:$T$229,MATCH($B320,$B$37:$B$229,0),13)),"",INDEX($A$37:$T$229,MATCH($B320,$B$37:$B$229,0),13))</f>
        <v>2</v>
      </c>
      <c r="N320" s="15">
        <f t="shared" ref="N320:N330" si="138">IF(ISNA(INDEX($A$37:$T$229,MATCH($B320,$B$37:$B$229,0),14)),"",INDEX($A$37:$T$229,MATCH($B320,$B$37:$B$229,0),14))</f>
        <v>2</v>
      </c>
      <c r="O320" s="15">
        <f t="shared" ref="O320:O330" si="139">IF(ISNA(INDEX($A$37:$T$229,MATCH($B320,$B$37:$B$229,0),15)),"",INDEX($A$37:$T$229,MATCH($B320,$B$37:$B$229,0),15))</f>
        <v>3</v>
      </c>
      <c r="P320" s="15">
        <f t="shared" ref="P320:P330" si="140">IF(ISNA(INDEX($A$37:$T$229,MATCH($B320,$B$37:$B$229,0),16)),"",INDEX($A$37:$T$229,MATCH($B320,$B$37:$B$229,0),16))</f>
        <v>5</v>
      </c>
      <c r="Q320" s="22">
        <f t="shared" ref="Q320:Q330" si="141">IF(ISNA(INDEX($A$37:$T$229,MATCH($B320,$B$37:$B$229,0),17)),"",INDEX($A$37:$T$229,MATCH($B320,$B$37:$B$229,0),17))</f>
        <v>0</v>
      </c>
      <c r="R320" s="22">
        <f t="shared" ref="R320:R330" si="142">IF(ISNA(INDEX($A$37:$T$229,MATCH($B320,$B$37:$B$229,0),18)),"",INDEX($A$37:$T$229,MATCH($B320,$B$37:$B$229,0),18))</f>
        <v>0</v>
      </c>
      <c r="S320" s="22" t="str">
        <f t="shared" ref="S320:S330" si="143">IF(ISNA(INDEX($A$37:$T$229,MATCH($B320,$B$37:$B$229,0),19)),"",INDEX($A$37:$T$229,MATCH($B320,$B$37:$B$229,0),19))</f>
        <v>VP</v>
      </c>
      <c r="T320" s="22" t="str">
        <f t="shared" ref="T320:T330" si="144">IF(ISNA(INDEX($A$37:$T$229,MATCH($B320,$B$37:$B$229,0),20)),"",INDEX($A$37:$T$229,MATCH($B320,$B$37:$B$229,0),20))</f>
        <v>DC</v>
      </c>
      <c r="U320" s="80"/>
      <c r="V320" s="59"/>
      <c r="W320" s="59"/>
      <c r="X320" s="59"/>
      <c r="Y320" s="59"/>
      <c r="Z320" s="59"/>
    </row>
    <row r="321" spans="1:26" ht="14.5">
      <c r="A321" s="25" t="str">
        <f t="shared" si="133"/>
        <v>YLU0011</v>
      </c>
      <c r="B321" s="139" t="s">
        <v>78</v>
      </c>
      <c r="C321" s="139"/>
      <c r="D321" s="139"/>
      <c r="E321" s="139"/>
      <c r="F321" s="139"/>
      <c r="G321" s="139"/>
      <c r="H321" s="139"/>
      <c r="I321" s="139"/>
      <c r="J321" s="15">
        <f t="shared" si="134"/>
        <v>2</v>
      </c>
      <c r="K321" s="15">
        <f t="shared" si="135"/>
        <v>0</v>
      </c>
      <c r="L321" s="15">
        <f t="shared" si="136"/>
        <v>2</v>
      </c>
      <c r="M321" s="15">
        <f t="shared" si="137"/>
        <v>0</v>
      </c>
      <c r="N321" s="15">
        <f t="shared" si="138"/>
        <v>2</v>
      </c>
      <c r="O321" s="15">
        <f t="shared" si="139"/>
        <v>2</v>
      </c>
      <c r="P321" s="15">
        <f t="shared" si="140"/>
        <v>4</v>
      </c>
      <c r="Q321" s="22">
        <f t="shared" si="141"/>
        <v>0</v>
      </c>
      <c r="R321" s="22">
        <f t="shared" si="142"/>
        <v>0</v>
      </c>
      <c r="S321" s="22" t="str">
        <f t="shared" si="143"/>
        <v>VP</v>
      </c>
      <c r="T321" s="22" t="str">
        <f t="shared" si="144"/>
        <v>DC</v>
      </c>
      <c r="U321" s="80"/>
      <c r="V321" s="59"/>
      <c r="W321" s="59"/>
      <c r="X321" s="59"/>
      <c r="Y321" s="59"/>
      <c r="Z321" s="59"/>
    </row>
    <row r="322" spans="1:26" ht="14.5">
      <c r="A322" s="25" t="str">
        <f t="shared" si="133"/>
        <v>YLU0012</v>
      </c>
      <c r="B322" s="139" t="s">
        <v>79</v>
      </c>
      <c r="C322" s="139"/>
      <c r="D322" s="139"/>
      <c r="E322" s="139"/>
      <c r="F322" s="139"/>
      <c r="G322" s="139"/>
      <c r="H322" s="139"/>
      <c r="I322" s="139"/>
      <c r="J322" s="15">
        <f t="shared" si="134"/>
        <v>2</v>
      </c>
      <c r="K322" s="15">
        <f t="shared" si="135"/>
        <v>0</v>
      </c>
      <c r="L322" s="15">
        <f t="shared" si="136"/>
        <v>2</v>
      </c>
      <c r="M322" s="15">
        <f t="shared" si="137"/>
        <v>0</v>
      </c>
      <c r="N322" s="15">
        <f t="shared" si="138"/>
        <v>2</v>
      </c>
      <c r="O322" s="15">
        <f t="shared" si="139"/>
        <v>2</v>
      </c>
      <c r="P322" s="15">
        <f t="shared" si="140"/>
        <v>4</v>
      </c>
      <c r="Q322" s="22">
        <f t="shared" si="141"/>
        <v>0</v>
      </c>
      <c r="R322" s="22">
        <f t="shared" si="142"/>
        <v>0</v>
      </c>
      <c r="S322" s="22" t="str">
        <f t="shared" si="143"/>
        <v>VP</v>
      </c>
      <c r="T322" s="22" t="str">
        <f t="shared" si="144"/>
        <v>DC</v>
      </c>
      <c r="U322" s="80"/>
      <c r="V322" s="59"/>
      <c r="W322" s="59"/>
      <c r="X322" s="59"/>
      <c r="Y322" s="59"/>
      <c r="Z322" s="59"/>
    </row>
    <row r="323" spans="1:26" ht="14.5">
      <c r="A323" s="25" t="str">
        <f t="shared" si="133"/>
        <v>LLY2002</v>
      </c>
      <c r="B323" s="139" t="s">
        <v>157</v>
      </c>
      <c r="C323" s="139"/>
      <c r="D323" s="139"/>
      <c r="E323" s="139"/>
      <c r="F323" s="139"/>
      <c r="G323" s="139"/>
      <c r="H323" s="139"/>
      <c r="I323" s="139"/>
      <c r="J323" s="15">
        <f t="shared" si="134"/>
        <v>3</v>
      </c>
      <c r="K323" s="15">
        <f t="shared" si="135"/>
        <v>1</v>
      </c>
      <c r="L323" s="15">
        <f t="shared" si="136"/>
        <v>0</v>
      </c>
      <c r="M323" s="15">
        <f t="shared" si="137"/>
        <v>0</v>
      </c>
      <c r="N323" s="15">
        <f t="shared" si="138"/>
        <v>1</v>
      </c>
      <c r="O323" s="15">
        <f t="shared" si="139"/>
        <v>4</v>
      </c>
      <c r="P323" s="15">
        <f t="shared" si="140"/>
        <v>5</v>
      </c>
      <c r="Q323" s="22">
        <f t="shared" si="141"/>
        <v>0</v>
      </c>
      <c r="R323" s="22" t="str">
        <f t="shared" si="142"/>
        <v>C</v>
      </c>
      <c r="S323" s="22">
        <f t="shared" si="143"/>
        <v>0</v>
      </c>
      <c r="T323" s="22" t="str">
        <f t="shared" si="144"/>
        <v>DC</v>
      </c>
      <c r="U323" s="80"/>
      <c r="V323" s="59"/>
      <c r="W323" s="59"/>
      <c r="X323" s="59"/>
      <c r="Y323" s="59"/>
      <c r="Z323" s="59"/>
    </row>
    <row r="324" spans="1:26" ht="14.5" hidden="1">
      <c r="A324" s="25" t="str">
        <f t="shared" si="133"/>
        <v/>
      </c>
      <c r="B324" s="139"/>
      <c r="C324" s="139"/>
      <c r="D324" s="139"/>
      <c r="E324" s="139"/>
      <c r="F324" s="139"/>
      <c r="G324" s="139"/>
      <c r="H324" s="139"/>
      <c r="I324" s="139"/>
      <c r="J324" s="15" t="str">
        <f t="shared" si="134"/>
        <v/>
      </c>
      <c r="K324" s="15" t="str">
        <f t="shared" si="135"/>
        <v/>
      </c>
      <c r="L324" s="15" t="str">
        <f t="shared" si="136"/>
        <v/>
      </c>
      <c r="M324" s="15" t="str">
        <f t="shared" si="137"/>
        <v/>
      </c>
      <c r="N324" s="15" t="str">
        <f t="shared" si="138"/>
        <v/>
      </c>
      <c r="O324" s="15" t="str">
        <f t="shared" si="139"/>
        <v/>
      </c>
      <c r="P324" s="15" t="str">
        <f t="shared" si="140"/>
        <v/>
      </c>
      <c r="Q324" s="22" t="str">
        <f t="shared" si="141"/>
        <v/>
      </c>
      <c r="R324" s="22" t="str">
        <f t="shared" si="142"/>
        <v/>
      </c>
      <c r="S324" s="22" t="str">
        <f t="shared" si="143"/>
        <v/>
      </c>
      <c r="T324" s="22" t="str">
        <f t="shared" si="144"/>
        <v/>
      </c>
      <c r="U324" s="80"/>
      <c r="V324" s="59"/>
      <c r="W324" s="59"/>
      <c r="X324" s="59"/>
      <c r="Y324" s="59"/>
      <c r="Z324" s="59"/>
    </row>
    <row r="325" spans="1:26" s="69" customFormat="1" ht="14.5" hidden="1">
      <c r="A325" s="25" t="str">
        <f t="shared" si="133"/>
        <v/>
      </c>
      <c r="B325" s="139"/>
      <c r="C325" s="139"/>
      <c r="D325" s="139"/>
      <c r="E325" s="139"/>
      <c r="F325" s="139"/>
      <c r="G325" s="139"/>
      <c r="H325" s="139"/>
      <c r="I325" s="139"/>
      <c r="J325" s="15" t="str">
        <f t="shared" si="134"/>
        <v/>
      </c>
      <c r="K325" s="15" t="str">
        <f t="shared" si="135"/>
        <v/>
      </c>
      <c r="L325" s="15" t="str">
        <f t="shared" si="136"/>
        <v/>
      </c>
      <c r="M325" s="15" t="str">
        <f t="shared" si="137"/>
        <v/>
      </c>
      <c r="N325" s="15" t="str">
        <f t="shared" si="138"/>
        <v/>
      </c>
      <c r="O325" s="15" t="str">
        <f t="shared" si="139"/>
        <v/>
      </c>
      <c r="P325" s="15" t="str">
        <f t="shared" si="140"/>
        <v/>
      </c>
      <c r="Q325" s="22" t="str">
        <f t="shared" si="141"/>
        <v/>
      </c>
      <c r="R325" s="22" t="str">
        <f t="shared" si="142"/>
        <v/>
      </c>
      <c r="S325" s="22" t="str">
        <f t="shared" si="143"/>
        <v/>
      </c>
      <c r="T325" s="22" t="str">
        <f t="shared" si="144"/>
        <v/>
      </c>
      <c r="U325" s="80"/>
      <c r="V325" s="59"/>
      <c r="W325" s="59"/>
      <c r="X325" s="59"/>
      <c r="Y325" s="59"/>
      <c r="Z325" s="59"/>
    </row>
    <row r="326" spans="1:26" ht="14.5" hidden="1">
      <c r="A326" s="25" t="str">
        <f t="shared" si="133"/>
        <v/>
      </c>
      <c r="B326" s="139"/>
      <c r="C326" s="139"/>
      <c r="D326" s="139"/>
      <c r="E326" s="139"/>
      <c r="F326" s="139"/>
      <c r="G326" s="139"/>
      <c r="H326" s="139"/>
      <c r="I326" s="139"/>
      <c r="J326" s="15" t="str">
        <f t="shared" si="134"/>
        <v/>
      </c>
      <c r="K326" s="15" t="str">
        <f t="shared" si="135"/>
        <v/>
      </c>
      <c r="L326" s="15" t="str">
        <f t="shared" si="136"/>
        <v/>
      </c>
      <c r="M326" s="15" t="str">
        <f t="shared" si="137"/>
        <v/>
      </c>
      <c r="N326" s="15" t="str">
        <f t="shared" si="138"/>
        <v/>
      </c>
      <c r="O326" s="15" t="str">
        <f t="shared" si="139"/>
        <v/>
      </c>
      <c r="P326" s="15" t="str">
        <f t="shared" si="140"/>
        <v/>
      </c>
      <c r="Q326" s="22" t="str">
        <f t="shared" si="141"/>
        <v/>
      </c>
      <c r="R326" s="22" t="str">
        <f t="shared" si="142"/>
        <v/>
      </c>
      <c r="S326" s="22" t="str">
        <f t="shared" si="143"/>
        <v/>
      </c>
      <c r="T326" s="22" t="str">
        <f t="shared" si="144"/>
        <v/>
      </c>
      <c r="U326" s="80"/>
      <c r="V326" s="59"/>
      <c r="W326" s="59"/>
      <c r="X326" s="59"/>
      <c r="Y326" s="59"/>
      <c r="Z326" s="59"/>
    </row>
    <row r="327" spans="1:26" s="69" customFormat="1" ht="14.5" hidden="1">
      <c r="A327" s="25" t="str">
        <f t="shared" si="133"/>
        <v/>
      </c>
      <c r="B327" s="139"/>
      <c r="C327" s="139"/>
      <c r="D327" s="139"/>
      <c r="E327" s="139"/>
      <c r="F327" s="139"/>
      <c r="G327" s="139"/>
      <c r="H327" s="139"/>
      <c r="I327" s="139"/>
      <c r="J327" s="15" t="str">
        <f t="shared" si="134"/>
        <v/>
      </c>
      <c r="K327" s="15" t="str">
        <f t="shared" si="135"/>
        <v/>
      </c>
      <c r="L327" s="15" t="str">
        <f t="shared" si="136"/>
        <v/>
      </c>
      <c r="M327" s="15" t="str">
        <f t="shared" si="137"/>
        <v/>
      </c>
      <c r="N327" s="15" t="str">
        <f t="shared" si="138"/>
        <v/>
      </c>
      <c r="O327" s="15" t="str">
        <f t="shared" si="139"/>
        <v/>
      </c>
      <c r="P327" s="15" t="str">
        <f t="shared" si="140"/>
        <v/>
      </c>
      <c r="Q327" s="22" t="str">
        <f t="shared" si="141"/>
        <v/>
      </c>
      <c r="R327" s="22" t="str">
        <f t="shared" si="142"/>
        <v/>
      </c>
      <c r="S327" s="22" t="str">
        <f t="shared" si="143"/>
        <v/>
      </c>
      <c r="T327" s="22" t="str">
        <f t="shared" si="144"/>
        <v/>
      </c>
      <c r="U327" s="80"/>
      <c r="V327" s="59"/>
      <c r="W327" s="59"/>
      <c r="X327" s="59"/>
      <c r="Y327" s="59"/>
      <c r="Z327" s="59"/>
    </row>
    <row r="328" spans="1:26" s="69" customFormat="1" ht="14.5" hidden="1">
      <c r="A328" s="25" t="str">
        <f t="shared" si="133"/>
        <v/>
      </c>
      <c r="B328" s="139"/>
      <c r="C328" s="139"/>
      <c r="D328" s="139"/>
      <c r="E328" s="139"/>
      <c r="F328" s="139"/>
      <c r="G328" s="139"/>
      <c r="H328" s="139"/>
      <c r="I328" s="139"/>
      <c r="J328" s="15" t="str">
        <f t="shared" si="134"/>
        <v/>
      </c>
      <c r="K328" s="15" t="str">
        <f t="shared" si="135"/>
        <v/>
      </c>
      <c r="L328" s="15" t="str">
        <f t="shared" si="136"/>
        <v/>
      </c>
      <c r="M328" s="15" t="str">
        <f t="shared" si="137"/>
        <v/>
      </c>
      <c r="N328" s="15" t="str">
        <f t="shared" si="138"/>
        <v/>
      </c>
      <c r="O328" s="15" t="str">
        <f t="shared" si="139"/>
        <v/>
      </c>
      <c r="P328" s="15" t="str">
        <f t="shared" si="140"/>
        <v/>
      </c>
      <c r="Q328" s="22" t="str">
        <f t="shared" si="141"/>
        <v/>
      </c>
      <c r="R328" s="22" t="str">
        <f t="shared" si="142"/>
        <v/>
      </c>
      <c r="S328" s="22" t="str">
        <f t="shared" si="143"/>
        <v/>
      </c>
      <c r="T328" s="22" t="str">
        <f t="shared" si="144"/>
        <v/>
      </c>
      <c r="U328" s="80"/>
      <c r="V328" s="59"/>
      <c r="W328" s="59"/>
      <c r="X328" s="59"/>
      <c r="Y328" s="59"/>
      <c r="Z328" s="59"/>
    </row>
    <row r="329" spans="1:26" s="69" customFormat="1" ht="14.5" hidden="1">
      <c r="A329" s="25" t="str">
        <f t="shared" si="133"/>
        <v/>
      </c>
      <c r="B329" s="139"/>
      <c r="C329" s="139"/>
      <c r="D329" s="139"/>
      <c r="E329" s="139"/>
      <c r="F329" s="139"/>
      <c r="G329" s="139"/>
      <c r="H329" s="139"/>
      <c r="I329" s="139"/>
      <c r="J329" s="15" t="str">
        <f t="shared" si="134"/>
        <v/>
      </c>
      <c r="K329" s="15" t="str">
        <f t="shared" si="135"/>
        <v/>
      </c>
      <c r="L329" s="15" t="str">
        <f t="shared" si="136"/>
        <v/>
      </c>
      <c r="M329" s="15" t="str">
        <f t="shared" si="137"/>
        <v/>
      </c>
      <c r="N329" s="15" t="str">
        <f t="shared" si="138"/>
        <v/>
      </c>
      <c r="O329" s="15" t="str">
        <f t="shared" si="139"/>
        <v/>
      </c>
      <c r="P329" s="15" t="str">
        <f t="shared" si="140"/>
        <v/>
      </c>
      <c r="Q329" s="22" t="str">
        <f t="shared" si="141"/>
        <v/>
      </c>
      <c r="R329" s="22" t="str">
        <f t="shared" si="142"/>
        <v/>
      </c>
      <c r="S329" s="22" t="str">
        <f t="shared" si="143"/>
        <v/>
      </c>
      <c r="T329" s="22" t="str">
        <f t="shared" si="144"/>
        <v/>
      </c>
      <c r="U329" s="80"/>
      <c r="V329" s="59"/>
      <c r="W329" s="59"/>
      <c r="X329" s="59"/>
      <c r="Y329" s="59"/>
      <c r="Z329" s="59"/>
    </row>
    <row r="330" spans="1:26" ht="14.5" hidden="1">
      <c r="A330" s="25" t="str">
        <f t="shared" si="133"/>
        <v/>
      </c>
      <c r="B330" s="139"/>
      <c r="C330" s="139"/>
      <c r="D330" s="139"/>
      <c r="E330" s="139"/>
      <c r="F330" s="139"/>
      <c r="G330" s="139"/>
      <c r="H330" s="139"/>
      <c r="I330" s="139"/>
      <c r="J330" s="15" t="str">
        <f t="shared" si="134"/>
        <v/>
      </c>
      <c r="K330" s="15" t="str">
        <f t="shared" si="135"/>
        <v/>
      </c>
      <c r="L330" s="15" t="str">
        <f t="shared" si="136"/>
        <v/>
      </c>
      <c r="M330" s="15" t="str">
        <f t="shared" si="137"/>
        <v/>
      </c>
      <c r="N330" s="15" t="str">
        <f t="shared" si="138"/>
        <v/>
      </c>
      <c r="O330" s="15" t="str">
        <f t="shared" si="139"/>
        <v/>
      </c>
      <c r="P330" s="15" t="str">
        <f t="shared" si="140"/>
        <v/>
      </c>
      <c r="Q330" s="22" t="str">
        <f t="shared" si="141"/>
        <v/>
      </c>
      <c r="R330" s="22" t="str">
        <f t="shared" si="142"/>
        <v/>
      </c>
      <c r="S330" s="22" t="str">
        <f t="shared" si="143"/>
        <v/>
      </c>
      <c r="T330" s="22" t="str">
        <f t="shared" si="144"/>
        <v/>
      </c>
      <c r="U330" s="80"/>
      <c r="V330" s="59"/>
      <c r="W330" s="59"/>
      <c r="X330" s="59"/>
      <c r="Y330" s="59"/>
      <c r="Z330" s="59"/>
    </row>
    <row r="331" spans="1:26" ht="14.5">
      <c r="A331" s="74" t="s">
        <v>28</v>
      </c>
      <c r="B331" s="205"/>
      <c r="C331" s="205"/>
      <c r="D331" s="205"/>
      <c r="E331" s="205"/>
      <c r="F331" s="205"/>
      <c r="G331" s="205"/>
      <c r="H331" s="205"/>
      <c r="I331" s="205"/>
      <c r="J331" s="17">
        <f t="shared" ref="J331:P331" si="145">SUM(J320:J330)</f>
        <v>10</v>
      </c>
      <c r="K331" s="17">
        <f t="shared" si="145"/>
        <v>1</v>
      </c>
      <c r="L331" s="17">
        <f t="shared" si="145"/>
        <v>4</v>
      </c>
      <c r="M331" s="17">
        <f t="shared" si="145"/>
        <v>2</v>
      </c>
      <c r="N331" s="17">
        <f t="shared" si="145"/>
        <v>7</v>
      </c>
      <c r="O331" s="17">
        <f t="shared" si="145"/>
        <v>11</v>
      </c>
      <c r="P331" s="17">
        <f t="shared" si="145"/>
        <v>18</v>
      </c>
      <c r="Q331" s="74">
        <f>COUNTIF(Q320:Q330,"E")</f>
        <v>0</v>
      </c>
      <c r="R331" s="74">
        <f>COUNTIF(R320:R330,"C")</f>
        <v>1</v>
      </c>
      <c r="S331" s="74">
        <f>COUNTIF(S320:S330,"VP")</f>
        <v>3</v>
      </c>
      <c r="T331" s="75">
        <f>COUNTA(T320:T330)</f>
        <v>11</v>
      </c>
      <c r="U331" s="80"/>
      <c r="V331" s="59"/>
      <c r="W331" s="59"/>
      <c r="X331" s="59"/>
      <c r="Y331" s="59"/>
      <c r="Z331" s="59"/>
    </row>
    <row r="332" spans="1:26" ht="14.5" hidden="1">
      <c r="A332" s="159" t="s">
        <v>76</v>
      </c>
      <c r="B332" s="160"/>
      <c r="C332" s="160"/>
      <c r="D332" s="160"/>
      <c r="E332" s="160"/>
      <c r="F332" s="160"/>
      <c r="G332" s="160"/>
      <c r="H332" s="160"/>
      <c r="I332" s="160"/>
      <c r="J332" s="160"/>
      <c r="K332" s="160"/>
      <c r="L332" s="160"/>
      <c r="M332" s="160"/>
      <c r="N332" s="160"/>
      <c r="O332" s="160"/>
      <c r="P332" s="160"/>
      <c r="Q332" s="160"/>
      <c r="R332" s="160"/>
      <c r="S332" s="160"/>
      <c r="T332" s="161"/>
      <c r="U332" s="80"/>
      <c r="V332" s="59"/>
      <c r="W332" s="59"/>
      <c r="X332" s="59"/>
      <c r="Y332" s="59"/>
      <c r="Z332" s="59"/>
    </row>
    <row r="333" spans="1:26" s="69" customFormat="1" ht="14.5" hidden="1">
      <c r="A333" s="25" t="str">
        <f t="shared" ref="A333:A338" si="146">IF(ISNA(INDEX($A$37:$T$229,MATCH($B333,$B$37:$B$229,0),1)),"",INDEX($A$37:$T$229,MATCH($B333,$B$37:$B$229,0),1))</f>
        <v/>
      </c>
      <c r="B333" s="139"/>
      <c r="C333" s="139"/>
      <c r="D333" s="139"/>
      <c r="E333" s="139"/>
      <c r="F333" s="139"/>
      <c r="G333" s="139"/>
      <c r="H333" s="139"/>
      <c r="I333" s="139"/>
      <c r="J333" s="15" t="str">
        <f t="shared" ref="J333:J338" si="147">IF(ISNA(INDEX($A$37:$T$229,MATCH($B333,$B$37:$B$229,0),10)),"",INDEX($A$37:$T$229,MATCH($B333,$B$37:$B$229,0),10))</f>
        <v/>
      </c>
      <c r="K333" s="15" t="str">
        <f t="shared" ref="K333:K338" si="148">IF(ISNA(INDEX($A$37:$T$229,MATCH($B333,$B$37:$B$229,0),11)),"",INDEX($A$37:$T$229,MATCH($B333,$B$37:$B$229,0),11))</f>
        <v/>
      </c>
      <c r="L333" s="15" t="str">
        <f t="shared" ref="L333:L338" si="149">IF(ISNA(INDEX($A$37:$T$229,MATCH($B333,$B$37:$B$229,0),12)),"",INDEX($A$37:$T$229,MATCH($B333,$B$37:$B$229,0),12))</f>
        <v/>
      </c>
      <c r="M333" s="15" t="str">
        <f t="shared" ref="M333:M338" si="150">IF(ISNA(INDEX($A$37:$T$229,MATCH($B333,$B$37:$B$229,0),13)),"",INDEX($A$37:$T$229,MATCH($B333,$B$37:$B$229,0),13))</f>
        <v/>
      </c>
      <c r="N333" s="15" t="str">
        <f t="shared" ref="N333:N338" si="151">IF(ISNA(INDEX($A$37:$T$229,MATCH($B333,$B$37:$B$229,0),14)),"",INDEX($A$37:$T$229,MATCH($B333,$B$37:$B$229,0),14))</f>
        <v/>
      </c>
      <c r="O333" s="15" t="str">
        <f t="shared" ref="O333:O338" si="152">IF(ISNA(INDEX($A$37:$T$229,MATCH($B333,$B$37:$B$229,0),15)),"",INDEX($A$37:$T$229,MATCH($B333,$B$37:$B$229,0),15))</f>
        <v/>
      </c>
      <c r="P333" s="15" t="str">
        <f t="shared" ref="P333:P338" si="153">IF(ISNA(INDEX($A$37:$T$229,MATCH($B333,$B$37:$B$229,0),16)),"",INDEX($A$37:$T$229,MATCH($B333,$B$37:$B$229,0),16))</f>
        <v/>
      </c>
      <c r="Q333" s="22" t="str">
        <f t="shared" ref="Q333:Q338" si="154">IF(ISNA(INDEX($A$37:$T$229,MATCH($B333,$B$37:$B$229,0),17)),"",INDEX($A$37:$T$229,MATCH($B333,$B$37:$B$229,0),17))</f>
        <v/>
      </c>
      <c r="R333" s="22" t="str">
        <f t="shared" ref="R333:R338" si="155">IF(ISNA(INDEX($A$37:$T$229,MATCH($B333,$B$37:$B$229,0),18)),"",INDEX($A$37:$T$229,MATCH($B333,$B$37:$B$229,0),18))</f>
        <v/>
      </c>
      <c r="S333" s="22" t="str">
        <f t="shared" ref="S333:S338" si="156">IF(ISNA(INDEX($A$37:$T$229,MATCH($B333,$B$37:$B$229,0),19)),"",INDEX($A$37:$T$229,MATCH($B333,$B$37:$B$229,0),19))</f>
        <v/>
      </c>
      <c r="T333" s="22" t="str">
        <f t="shared" ref="T333:T338" si="157">IF(ISNA(INDEX($A$37:$T$229,MATCH($B333,$B$37:$B$229,0),20)),"",INDEX($A$37:$T$229,MATCH($B333,$B$37:$B$229,0),20))</f>
        <v/>
      </c>
      <c r="U333" s="80"/>
      <c r="V333" s="59"/>
      <c r="W333" s="59"/>
      <c r="X333" s="59"/>
      <c r="Y333" s="59"/>
      <c r="Z333" s="59"/>
    </row>
    <row r="334" spans="1:26" s="69" customFormat="1" ht="14.5" hidden="1">
      <c r="A334" s="25" t="str">
        <f t="shared" si="146"/>
        <v/>
      </c>
      <c r="B334" s="139"/>
      <c r="C334" s="139"/>
      <c r="D334" s="139"/>
      <c r="E334" s="139"/>
      <c r="F334" s="139"/>
      <c r="G334" s="139"/>
      <c r="H334" s="139"/>
      <c r="I334" s="139"/>
      <c r="J334" s="15" t="str">
        <f t="shared" si="147"/>
        <v/>
      </c>
      <c r="K334" s="15" t="str">
        <f t="shared" si="148"/>
        <v/>
      </c>
      <c r="L334" s="15" t="str">
        <f t="shared" si="149"/>
        <v/>
      </c>
      <c r="M334" s="15" t="str">
        <f t="shared" si="150"/>
        <v/>
      </c>
      <c r="N334" s="15" t="str">
        <f t="shared" si="151"/>
        <v/>
      </c>
      <c r="O334" s="15" t="str">
        <f t="shared" si="152"/>
        <v/>
      </c>
      <c r="P334" s="15" t="str">
        <f t="shared" si="153"/>
        <v/>
      </c>
      <c r="Q334" s="22" t="str">
        <f t="shared" si="154"/>
        <v/>
      </c>
      <c r="R334" s="22" t="str">
        <f t="shared" si="155"/>
        <v/>
      </c>
      <c r="S334" s="22" t="str">
        <f t="shared" si="156"/>
        <v/>
      </c>
      <c r="T334" s="22" t="str">
        <f t="shared" si="157"/>
        <v/>
      </c>
      <c r="U334" s="80"/>
      <c r="V334" s="59"/>
      <c r="W334" s="59"/>
      <c r="X334" s="59"/>
      <c r="Y334" s="59"/>
      <c r="Z334" s="59"/>
    </row>
    <row r="335" spans="1:26" s="69" customFormat="1" ht="14.5" hidden="1">
      <c r="A335" s="25" t="str">
        <f t="shared" si="146"/>
        <v/>
      </c>
      <c r="B335" s="139"/>
      <c r="C335" s="139"/>
      <c r="D335" s="139"/>
      <c r="E335" s="139"/>
      <c r="F335" s="139"/>
      <c r="G335" s="139"/>
      <c r="H335" s="139"/>
      <c r="I335" s="139"/>
      <c r="J335" s="15" t="str">
        <f t="shared" si="147"/>
        <v/>
      </c>
      <c r="K335" s="15" t="str">
        <f t="shared" si="148"/>
        <v/>
      </c>
      <c r="L335" s="15" t="str">
        <f t="shared" si="149"/>
        <v/>
      </c>
      <c r="M335" s="15" t="str">
        <f t="shared" si="150"/>
        <v/>
      </c>
      <c r="N335" s="15" t="str">
        <f t="shared" si="151"/>
        <v/>
      </c>
      <c r="O335" s="15" t="str">
        <f t="shared" si="152"/>
        <v/>
      </c>
      <c r="P335" s="15" t="str">
        <f t="shared" si="153"/>
        <v/>
      </c>
      <c r="Q335" s="22" t="str">
        <f t="shared" si="154"/>
        <v/>
      </c>
      <c r="R335" s="22" t="str">
        <f t="shared" si="155"/>
        <v/>
      </c>
      <c r="S335" s="22" t="str">
        <f t="shared" si="156"/>
        <v/>
      </c>
      <c r="T335" s="22" t="str">
        <f t="shared" si="157"/>
        <v/>
      </c>
      <c r="U335" s="80"/>
      <c r="V335" s="59"/>
      <c r="W335" s="59"/>
      <c r="X335" s="59"/>
      <c r="Y335" s="59"/>
      <c r="Z335" s="59"/>
    </row>
    <row r="336" spans="1:26" s="69" customFormat="1" ht="14.5" hidden="1">
      <c r="A336" s="25" t="str">
        <f t="shared" si="146"/>
        <v/>
      </c>
      <c r="B336" s="139"/>
      <c r="C336" s="139"/>
      <c r="D336" s="139"/>
      <c r="E336" s="139"/>
      <c r="F336" s="139"/>
      <c r="G336" s="139"/>
      <c r="H336" s="139"/>
      <c r="I336" s="139"/>
      <c r="J336" s="15" t="str">
        <f t="shared" si="147"/>
        <v/>
      </c>
      <c r="K336" s="15" t="str">
        <f t="shared" si="148"/>
        <v/>
      </c>
      <c r="L336" s="15" t="str">
        <f t="shared" si="149"/>
        <v/>
      </c>
      <c r="M336" s="15" t="str">
        <f t="shared" si="150"/>
        <v/>
      </c>
      <c r="N336" s="15" t="str">
        <f t="shared" si="151"/>
        <v/>
      </c>
      <c r="O336" s="15" t="str">
        <f t="shared" si="152"/>
        <v/>
      </c>
      <c r="P336" s="15" t="str">
        <f t="shared" si="153"/>
        <v/>
      </c>
      <c r="Q336" s="22" t="str">
        <f t="shared" si="154"/>
        <v/>
      </c>
      <c r="R336" s="22" t="str">
        <f t="shared" si="155"/>
        <v/>
      </c>
      <c r="S336" s="22" t="str">
        <f t="shared" si="156"/>
        <v/>
      </c>
      <c r="T336" s="22" t="str">
        <f t="shared" si="157"/>
        <v/>
      </c>
      <c r="U336" s="80"/>
      <c r="V336" s="59"/>
      <c r="W336" s="59"/>
      <c r="X336" s="59"/>
      <c r="Y336" s="59"/>
      <c r="Z336" s="59"/>
    </row>
    <row r="337" spans="1:26" ht="14.5" hidden="1">
      <c r="A337" s="25" t="str">
        <f t="shared" si="146"/>
        <v/>
      </c>
      <c r="B337" s="139"/>
      <c r="C337" s="139"/>
      <c r="D337" s="139"/>
      <c r="E337" s="139"/>
      <c r="F337" s="139"/>
      <c r="G337" s="139"/>
      <c r="H337" s="139"/>
      <c r="I337" s="139"/>
      <c r="J337" s="15" t="str">
        <f t="shared" si="147"/>
        <v/>
      </c>
      <c r="K337" s="15" t="str">
        <f t="shared" si="148"/>
        <v/>
      </c>
      <c r="L337" s="15" t="str">
        <f t="shared" si="149"/>
        <v/>
      </c>
      <c r="M337" s="15" t="str">
        <f t="shared" si="150"/>
        <v/>
      </c>
      <c r="N337" s="15" t="str">
        <f t="shared" si="151"/>
        <v/>
      </c>
      <c r="O337" s="15" t="str">
        <f t="shared" si="152"/>
        <v/>
      </c>
      <c r="P337" s="15" t="str">
        <f t="shared" si="153"/>
        <v/>
      </c>
      <c r="Q337" s="22" t="str">
        <f t="shared" si="154"/>
        <v/>
      </c>
      <c r="R337" s="22" t="str">
        <f t="shared" si="155"/>
        <v/>
      </c>
      <c r="S337" s="22" t="str">
        <f t="shared" si="156"/>
        <v/>
      </c>
      <c r="T337" s="22" t="str">
        <f t="shared" si="157"/>
        <v/>
      </c>
      <c r="U337" s="80"/>
      <c r="V337" s="59"/>
      <c r="W337" s="59"/>
      <c r="X337" s="59"/>
      <c r="Y337" s="59"/>
      <c r="Z337" s="59"/>
    </row>
    <row r="338" spans="1:26" s="57" customFormat="1" ht="14.5" hidden="1">
      <c r="A338" s="25" t="str">
        <f t="shared" si="146"/>
        <v/>
      </c>
      <c r="B338" s="139"/>
      <c r="C338" s="139"/>
      <c r="D338" s="139"/>
      <c r="E338" s="139"/>
      <c r="F338" s="139"/>
      <c r="G338" s="139"/>
      <c r="H338" s="139"/>
      <c r="I338" s="139"/>
      <c r="J338" s="15" t="str">
        <f t="shared" si="147"/>
        <v/>
      </c>
      <c r="K338" s="15" t="str">
        <f t="shared" si="148"/>
        <v/>
      </c>
      <c r="L338" s="15" t="str">
        <f t="shared" si="149"/>
        <v/>
      </c>
      <c r="M338" s="15" t="str">
        <f t="shared" si="150"/>
        <v/>
      </c>
      <c r="N338" s="15" t="str">
        <f t="shared" si="151"/>
        <v/>
      </c>
      <c r="O338" s="15" t="str">
        <f t="shared" si="152"/>
        <v/>
      </c>
      <c r="P338" s="15" t="str">
        <f t="shared" si="153"/>
        <v/>
      </c>
      <c r="Q338" s="22" t="str">
        <f t="shared" si="154"/>
        <v/>
      </c>
      <c r="R338" s="22" t="str">
        <f t="shared" si="155"/>
        <v/>
      </c>
      <c r="S338" s="22" t="str">
        <f t="shared" si="156"/>
        <v/>
      </c>
      <c r="T338" s="22" t="str">
        <f t="shared" si="157"/>
        <v/>
      </c>
      <c r="U338" s="80"/>
      <c r="V338" s="59"/>
      <c r="W338" s="59"/>
      <c r="X338" s="59"/>
      <c r="Y338" s="59"/>
      <c r="Z338" s="59"/>
    </row>
    <row r="339" spans="1:26" ht="14.5">
      <c r="A339" s="74" t="s">
        <v>28</v>
      </c>
      <c r="B339" s="198"/>
      <c r="C339" s="198"/>
      <c r="D339" s="198"/>
      <c r="E339" s="198"/>
      <c r="F339" s="198"/>
      <c r="G339" s="198"/>
      <c r="H339" s="198"/>
      <c r="I339" s="198"/>
      <c r="J339" s="17">
        <f t="shared" ref="J339:P339" si="158">SUM(J337:J338)</f>
        <v>0</v>
      </c>
      <c r="K339" s="17">
        <f t="shared" si="158"/>
        <v>0</v>
      </c>
      <c r="L339" s="17">
        <f t="shared" si="158"/>
        <v>0</v>
      </c>
      <c r="M339" s="17">
        <f t="shared" si="158"/>
        <v>0</v>
      </c>
      <c r="N339" s="17">
        <f t="shared" si="158"/>
        <v>0</v>
      </c>
      <c r="O339" s="17">
        <f t="shared" si="158"/>
        <v>0</v>
      </c>
      <c r="P339" s="17">
        <f t="shared" si="158"/>
        <v>0</v>
      </c>
      <c r="Q339" s="74">
        <f>COUNTIF(Q337:Q338,"E")</f>
        <v>0</v>
      </c>
      <c r="R339" s="74">
        <f>COUNTIF(R337:R338,"C")</f>
        <v>0</v>
      </c>
      <c r="S339" s="74">
        <f>COUNTIF(S337:S338,"VP")</f>
        <v>0</v>
      </c>
      <c r="T339" s="75">
        <f>COUNTA(T337:T338)</f>
        <v>2</v>
      </c>
      <c r="U339" s="80"/>
      <c r="V339" s="59"/>
      <c r="W339" s="59"/>
      <c r="X339" s="59"/>
      <c r="Y339" s="59"/>
      <c r="Z339" s="59"/>
    </row>
    <row r="340" spans="1:26" ht="29.25" customHeight="1">
      <c r="A340" s="197" t="s">
        <v>106</v>
      </c>
      <c r="B340" s="197"/>
      <c r="C340" s="197"/>
      <c r="D340" s="197"/>
      <c r="E340" s="197"/>
      <c r="F340" s="197"/>
      <c r="G340" s="197"/>
      <c r="H340" s="197"/>
      <c r="I340" s="197"/>
      <c r="J340" s="17">
        <f t="shared" ref="J340:T340" si="159">SUM(J331,J339)</f>
        <v>10</v>
      </c>
      <c r="K340" s="17">
        <f t="shared" si="159"/>
        <v>1</v>
      </c>
      <c r="L340" s="17">
        <f t="shared" si="159"/>
        <v>4</v>
      </c>
      <c r="M340" s="17">
        <f t="shared" si="159"/>
        <v>2</v>
      </c>
      <c r="N340" s="17">
        <f t="shared" si="159"/>
        <v>7</v>
      </c>
      <c r="O340" s="17">
        <f t="shared" si="159"/>
        <v>11</v>
      </c>
      <c r="P340" s="17">
        <f t="shared" si="159"/>
        <v>18</v>
      </c>
      <c r="Q340" s="17">
        <f t="shared" si="159"/>
        <v>0</v>
      </c>
      <c r="R340" s="17">
        <f t="shared" si="159"/>
        <v>1</v>
      </c>
      <c r="S340" s="17">
        <f t="shared" si="159"/>
        <v>3</v>
      </c>
      <c r="T340" s="81">
        <f t="shared" si="159"/>
        <v>13</v>
      </c>
    </row>
    <row r="341" spans="1:26">
      <c r="A341" s="246" t="s">
        <v>53</v>
      </c>
      <c r="B341" s="247"/>
      <c r="C341" s="247"/>
      <c r="D341" s="247"/>
      <c r="E341" s="247"/>
      <c r="F341" s="247"/>
      <c r="G341" s="247"/>
      <c r="H341" s="247"/>
      <c r="I341" s="247"/>
      <c r="J341" s="248"/>
      <c r="K341" s="17">
        <f t="shared" ref="K341:P341" si="160">K331*14+K339*12</f>
        <v>14</v>
      </c>
      <c r="L341" s="17">
        <f t="shared" si="160"/>
        <v>56</v>
      </c>
      <c r="M341" s="17">
        <f t="shared" si="160"/>
        <v>28</v>
      </c>
      <c r="N341" s="17">
        <f t="shared" si="160"/>
        <v>98</v>
      </c>
      <c r="O341" s="17">
        <f t="shared" si="160"/>
        <v>154</v>
      </c>
      <c r="P341" s="17">
        <f t="shared" si="160"/>
        <v>252</v>
      </c>
      <c r="Q341" s="162"/>
      <c r="R341" s="163"/>
      <c r="S341" s="163"/>
      <c r="T341" s="164"/>
    </row>
    <row r="342" spans="1:26">
      <c r="A342" s="249"/>
      <c r="B342" s="250"/>
      <c r="C342" s="250"/>
      <c r="D342" s="250"/>
      <c r="E342" s="250"/>
      <c r="F342" s="250"/>
      <c r="G342" s="250"/>
      <c r="H342" s="250"/>
      <c r="I342" s="250"/>
      <c r="J342" s="251"/>
      <c r="K342" s="255">
        <f>SUM(K341:M341)</f>
        <v>98</v>
      </c>
      <c r="L342" s="256"/>
      <c r="M342" s="257"/>
      <c r="N342" s="255">
        <f>SUM(N341:O341)</f>
        <v>252</v>
      </c>
      <c r="O342" s="256"/>
      <c r="P342" s="257"/>
      <c r="Q342" s="165"/>
      <c r="R342" s="166"/>
      <c r="S342" s="166"/>
      <c r="T342" s="167"/>
    </row>
    <row r="343" spans="1:26" ht="17.25" customHeight="1">
      <c r="A343" s="140" t="s">
        <v>104</v>
      </c>
      <c r="B343" s="141"/>
      <c r="C343" s="141"/>
      <c r="D343" s="141"/>
      <c r="E343" s="141"/>
      <c r="F343" s="141"/>
      <c r="G343" s="141"/>
      <c r="H343" s="141"/>
      <c r="I343" s="141"/>
      <c r="J343" s="142"/>
      <c r="K343" s="133">
        <f>T340/SUM(T52,T68,T87,T102,T122,T139)</f>
        <v>0.28260869565217389</v>
      </c>
      <c r="L343" s="134"/>
      <c r="M343" s="134"/>
      <c r="N343" s="134"/>
      <c r="O343" s="134"/>
      <c r="P343" s="134"/>
      <c r="Q343" s="134"/>
      <c r="R343" s="134"/>
      <c r="S343" s="134"/>
      <c r="T343" s="135"/>
    </row>
    <row r="344" spans="1:26" ht="17.25" customHeight="1">
      <c r="A344" s="168" t="s">
        <v>107</v>
      </c>
      <c r="B344" s="169"/>
      <c r="C344" s="169"/>
      <c r="D344" s="169"/>
      <c r="E344" s="169"/>
      <c r="F344" s="169"/>
      <c r="G344" s="169"/>
      <c r="H344" s="169"/>
      <c r="I344" s="169"/>
      <c r="J344" s="170"/>
      <c r="K344" s="133">
        <f>K342/(SUM(N52,N68,N87,N102,N122)*14+N139*12)</f>
        <v>4.9796747967479675E-2</v>
      </c>
      <c r="L344" s="134"/>
      <c r="M344" s="134"/>
      <c r="N344" s="134"/>
      <c r="O344" s="134"/>
      <c r="P344" s="134"/>
      <c r="Q344" s="134"/>
      <c r="R344" s="134"/>
      <c r="S344" s="134"/>
      <c r="T344" s="135"/>
    </row>
    <row r="345" spans="1:26" ht="8.25" customHeight="1"/>
    <row r="346" spans="1:26" s="69" customFormat="1" ht="15.5" customHeight="1"/>
    <row r="347" spans="1:26" s="69" customFormat="1" ht="15.75" hidden="1" customHeight="1"/>
    <row r="348" spans="1:26" ht="15" hidden="1" customHeight="1"/>
    <row r="349" spans="1:26">
      <c r="A349" s="245" t="s">
        <v>77</v>
      </c>
      <c r="B349" s="245"/>
      <c r="U349" s="38"/>
    </row>
    <row r="350" spans="1:26" ht="13" customHeight="1">
      <c r="A350" s="196" t="s">
        <v>30</v>
      </c>
      <c r="B350" s="199" t="s">
        <v>65</v>
      </c>
      <c r="C350" s="200"/>
      <c r="D350" s="200"/>
      <c r="E350" s="200"/>
      <c r="F350" s="200"/>
      <c r="G350" s="201"/>
      <c r="H350" s="199" t="s">
        <v>68</v>
      </c>
      <c r="I350" s="201"/>
      <c r="J350" s="210" t="s">
        <v>69</v>
      </c>
      <c r="K350" s="212"/>
      <c r="L350" s="212"/>
      <c r="M350" s="212"/>
      <c r="N350" s="212"/>
      <c r="O350" s="211"/>
      <c r="P350" s="199" t="s">
        <v>52</v>
      </c>
      <c r="Q350" s="201"/>
      <c r="R350" s="210" t="s">
        <v>70</v>
      </c>
      <c r="S350" s="212"/>
      <c r="T350" s="211"/>
      <c r="U350" s="38"/>
      <c r="V350" s="38"/>
    </row>
    <row r="351" spans="1:26">
      <c r="A351" s="196"/>
      <c r="B351" s="202"/>
      <c r="C351" s="203"/>
      <c r="D351" s="203"/>
      <c r="E351" s="203"/>
      <c r="F351" s="203"/>
      <c r="G351" s="204"/>
      <c r="H351" s="202"/>
      <c r="I351" s="204"/>
      <c r="J351" s="210" t="s">
        <v>37</v>
      </c>
      <c r="K351" s="211"/>
      <c r="L351" s="210" t="s">
        <v>8</v>
      </c>
      <c r="M351" s="211"/>
      <c r="N351" s="210" t="s">
        <v>34</v>
      </c>
      <c r="O351" s="211"/>
      <c r="P351" s="202"/>
      <c r="Q351" s="204"/>
      <c r="R351" s="23" t="s">
        <v>71</v>
      </c>
      <c r="S351" s="23" t="s">
        <v>72</v>
      </c>
      <c r="T351" s="23" t="s">
        <v>73</v>
      </c>
    </row>
    <row r="352" spans="1:26">
      <c r="A352" s="23">
        <v>1</v>
      </c>
      <c r="B352" s="210" t="s">
        <v>66</v>
      </c>
      <c r="C352" s="212"/>
      <c r="D352" s="212"/>
      <c r="E352" s="212"/>
      <c r="F352" s="212"/>
      <c r="G352" s="211"/>
      <c r="H352" s="295">
        <f>J352</f>
        <v>1570</v>
      </c>
      <c r="I352" s="295"/>
      <c r="J352" s="213">
        <f>(SUM(N52+N68+N87+N102+N122)*14+N139*12)-J353</f>
        <v>1570</v>
      </c>
      <c r="K352" s="214"/>
      <c r="L352" s="213">
        <f>(SUM(O52+O68+O87+O102+O122)*14+O139*12)-L353</f>
        <v>2370</v>
      </c>
      <c r="M352" s="214"/>
      <c r="N352" s="213">
        <f>(SUM(P52+P68+P87+P102+P122)*14+P139*12)-N353</f>
        <v>3940</v>
      </c>
      <c r="O352" s="214"/>
      <c r="P352" s="208">
        <f>H352/H354</f>
        <v>0.79776422764227639</v>
      </c>
      <c r="Q352" s="209"/>
      <c r="R352" s="14">
        <f>J52+J68-R353</f>
        <v>61</v>
      </c>
      <c r="S352" s="14">
        <f>J87+J102-S353</f>
        <v>49</v>
      </c>
      <c r="T352" s="14">
        <f>J122+J139-T353</f>
        <v>48</v>
      </c>
    </row>
    <row r="353" spans="1:28" ht="12.75" customHeight="1">
      <c r="A353" s="23">
        <v>2</v>
      </c>
      <c r="B353" s="210" t="s">
        <v>67</v>
      </c>
      <c r="C353" s="212"/>
      <c r="D353" s="212"/>
      <c r="E353" s="212"/>
      <c r="F353" s="212"/>
      <c r="G353" s="211"/>
      <c r="H353" s="295">
        <f>J353</f>
        <v>398</v>
      </c>
      <c r="I353" s="295"/>
      <c r="J353" s="252">
        <f>N195</f>
        <v>398</v>
      </c>
      <c r="K353" s="253"/>
      <c r="L353" s="252">
        <f>O195</f>
        <v>554</v>
      </c>
      <c r="M353" s="253"/>
      <c r="N353" s="206">
        <f>SUM(J353:M353)</f>
        <v>952</v>
      </c>
      <c r="O353" s="207"/>
      <c r="P353" s="208">
        <f>H353/H354</f>
        <v>0.20223577235772358</v>
      </c>
      <c r="Q353" s="209"/>
      <c r="R353" s="13">
        <v>3</v>
      </c>
      <c r="S353" s="13">
        <v>17</v>
      </c>
      <c r="T353" s="13">
        <v>18</v>
      </c>
      <c r="U353" s="192" t="str">
        <f>IF(N353=P195,"Corect","Nu corespunde cu tabelul de opționale")</f>
        <v>Corect</v>
      </c>
      <c r="V353" s="193"/>
      <c r="W353" s="193"/>
      <c r="X353" s="193"/>
    </row>
    <row r="354" spans="1:28">
      <c r="A354" s="210" t="s">
        <v>28</v>
      </c>
      <c r="B354" s="212"/>
      <c r="C354" s="212"/>
      <c r="D354" s="212"/>
      <c r="E354" s="212"/>
      <c r="F354" s="212"/>
      <c r="G354" s="211"/>
      <c r="H354" s="196">
        <f>SUM(H352:I353)</f>
        <v>1968</v>
      </c>
      <c r="I354" s="196"/>
      <c r="J354" s="196">
        <f>SUM(J352:K353)</f>
        <v>1968</v>
      </c>
      <c r="K354" s="196"/>
      <c r="L354" s="159">
        <f>SUM(L352:M353)</f>
        <v>2924</v>
      </c>
      <c r="M354" s="161"/>
      <c r="N354" s="159">
        <f>SUM(N352:O353)</f>
        <v>4892</v>
      </c>
      <c r="O354" s="161"/>
      <c r="P354" s="293">
        <f>SUM(P352:Q353)</f>
        <v>1</v>
      </c>
      <c r="Q354" s="294"/>
      <c r="R354" s="16">
        <f>SUM(R352:R353)</f>
        <v>64</v>
      </c>
      <c r="S354" s="16">
        <f>SUM(S352:S353)</f>
        <v>66</v>
      </c>
      <c r="T354" s="16">
        <f>SUM(T352:T353)</f>
        <v>66</v>
      </c>
    </row>
    <row r="355" spans="1:28" s="69" customFormat="1">
      <c r="A355" s="72"/>
      <c r="B355" s="72"/>
      <c r="C355" s="72"/>
      <c r="D355" s="72"/>
      <c r="E355" s="72"/>
      <c r="F355" s="72"/>
      <c r="G355" s="72"/>
      <c r="H355" s="72"/>
      <c r="I355" s="72"/>
      <c r="J355" s="72"/>
      <c r="K355" s="72"/>
      <c r="L355" s="52"/>
      <c r="M355" s="52"/>
      <c r="N355" s="52"/>
      <c r="O355" s="52"/>
      <c r="P355" s="73"/>
      <c r="Q355" s="73"/>
      <c r="R355" s="52"/>
      <c r="S355" s="52"/>
      <c r="T355" s="52"/>
    </row>
    <row r="356" spans="1:28" s="69" customFormat="1">
      <c r="A356" s="72"/>
      <c r="B356" s="72"/>
      <c r="C356" s="72"/>
      <c r="D356" s="72"/>
      <c r="E356" s="72"/>
      <c r="F356" s="72"/>
      <c r="G356" s="72"/>
      <c r="H356" s="72"/>
      <c r="I356" s="72"/>
      <c r="J356" s="72"/>
      <c r="K356" s="72"/>
      <c r="L356" s="52"/>
      <c r="M356" s="52"/>
      <c r="N356" s="52"/>
      <c r="O356" s="52"/>
      <c r="P356" s="73"/>
      <c r="Q356" s="73"/>
      <c r="R356" s="52"/>
      <c r="S356" s="52"/>
      <c r="T356" s="52"/>
    </row>
    <row r="357" spans="1:28" s="69" customFormat="1" hidden="1">
      <c r="A357" s="72"/>
      <c r="B357" s="72"/>
      <c r="C357" s="72"/>
      <c r="D357" s="72"/>
      <c r="E357" s="72"/>
      <c r="F357" s="72"/>
      <c r="G357" s="72"/>
      <c r="H357" s="72"/>
      <c r="I357" s="72"/>
      <c r="J357" s="72"/>
      <c r="K357" s="72"/>
      <c r="L357" s="52"/>
      <c r="M357" s="52"/>
      <c r="N357" s="52"/>
      <c r="O357" s="52"/>
      <c r="P357" s="73"/>
      <c r="Q357" s="73"/>
      <c r="R357" s="52"/>
      <c r="S357" s="52"/>
      <c r="T357" s="52"/>
    </row>
    <row r="358" spans="1:28" s="69" customFormat="1" hidden="1">
      <c r="A358" s="72"/>
      <c r="B358" s="72"/>
      <c r="C358" s="72"/>
      <c r="D358" s="72"/>
      <c r="E358" s="72"/>
      <c r="F358" s="72"/>
      <c r="G358" s="72"/>
      <c r="H358" s="72"/>
      <c r="I358" s="72"/>
      <c r="J358" s="72"/>
      <c r="K358" s="72"/>
      <c r="L358" s="52"/>
      <c r="M358" s="52"/>
      <c r="N358" s="52"/>
      <c r="O358" s="52"/>
      <c r="P358" s="73"/>
      <c r="Q358" s="73"/>
      <c r="R358" s="52"/>
      <c r="S358" s="52"/>
      <c r="T358" s="52"/>
    </row>
    <row r="359" spans="1:28" s="69" customFormat="1" hidden="1">
      <c r="A359" s="72"/>
      <c r="B359" s="72"/>
      <c r="C359" s="72"/>
      <c r="D359" s="72"/>
      <c r="E359" s="72"/>
      <c r="F359" s="72"/>
      <c r="G359" s="72"/>
      <c r="H359" s="72"/>
      <c r="I359" s="72"/>
      <c r="J359" s="72"/>
      <c r="K359" s="72"/>
      <c r="L359" s="52"/>
      <c r="M359" s="52"/>
      <c r="N359" s="52"/>
      <c r="O359" s="52"/>
      <c r="P359" s="73"/>
      <c r="Q359" s="73"/>
      <c r="R359" s="52"/>
      <c r="S359" s="52"/>
      <c r="T359" s="52"/>
    </row>
    <row r="360" spans="1:28" s="69" customFormat="1" hidden="1">
      <c r="A360" s="72"/>
      <c r="B360" s="72"/>
      <c r="C360" s="72"/>
      <c r="D360" s="72"/>
      <c r="E360" s="72"/>
      <c r="F360" s="72"/>
      <c r="G360" s="72"/>
      <c r="H360" s="72"/>
      <c r="I360" s="72"/>
      <c r="J360" s="72"/>
      <c r="K360" s="72"/>
      <c r="L360" s="52"/>
      <c r="M360" s="52"/>
      <c r="N360" s="52"/>
      <c r="O360" s="52"/>
      <c r="P360" s="73"/>
      <c r="Q360" s="73"/>
      <c r="R360" s="52"/>
      <c r="S360" s="52"/>
      <c r="T360" s="52"/>
    </row>
    <row r="361" spans="1:28" s="69" customFormat="1" hidden="1">
      <c r="A361" s="72"/>
      <c r="B361" s="72"/>
      <c r="C361" s="72"/>
      <c r="D361" s="72"/>
      <c r="E361" s="72"/>
      <c r="F361" s="72"/>
      <c r="G361" s="72"/>
      <c r="H361" s="72"/>
      <c r="I361" s="72"/>
      <c r="J361" s="72"/>
      <c r="K361" s="72"/>
      <c r="L361" s="52"/>
      <c r="M361" s="52"/>
      <c r="N361" s="52"/>
      <c r="O361" s="52"/>
      <c r="P361" s="73"/>
      <c r="Q361" s="73"/>
      <c r="R361" s="52"/>
      <c r="S361" s="52"/>
      <c r="T361" s="52"/>
    </row>
    <row r="362" spans="1:28" s="69" customFormat="1" hidden="1">
      <c r="A362" s="72"/>
      <c r="B362" s="72"/>
      <c r="C362" s="72"/>
      <c r="D362" s="72"/>
      <c r="E362" s="72"/>
      <c r="F362" s="72"/>
      <c r="G362" s="72"/>
      <c r="H362" s="72"/>
      <c r="I362" s="72"/>
      <c r="J362" s="72"/>
      <c r="K362" s="72"/>
      <c r="L362" s="52"/>
      <c r="M362" s="52"/>
      <c r="N362" s="52"/>
      <c r="O362" s="52"/>
      <c r="P362" s="73"/>
      <c r="Q362" s="73"/>
      <c r="R362" s="52"/>
      <c r="S362" s="52"/>
      <c r="T362" s="52"/>
    </row>
    <row r="363" spans="1:28" s="69" customFormat="1" hidden="1">
      <c r="A363" s="72"/>
      <c r="B363" s="72"/>
      <c r="C363" s="72"/>
      <c r="D363" s="72"/>
      <c r="E363" s="72"/>
      <c r="F363" s="72"/>
      <c r="G363" s="72"/>
      <c r="H363" s="72"/>
      <c r="I363" s="72"/>
      <c r="J363" s="72"/>
      <c r="K363" s="72"/>
      <c r="L363" s="52"/>
      <c r="M363" s="52"/>
      <c r="N363" s="52"/>
      <c r="O363" s="52"/>
      <c r="P363" s="73"/>
      <c r="Q363" s="73"/>
      <c r="R363" s="52"/>
      <c r="S363" s="52"/>
      <c r="T363" s="52"/>
    </row>
    <row r="364" spans="1:28" s="69" customFormat="1" hidden="1">
      <c r="A364" s="72"/>
      <c r="B364" s="72"/>
      <c r="C364" s="72"/>
      <c r="D364" s="72"/>
      <c r="E364" s="72"/>
      <c r="F364" s="72"/>
      <c r="G364" s="72"/>
      <c r="H364" s="72"/>
      <c r="I364" s="72"/>
      <c r="J364" s="72"/>
      <c r="K364" s="72"/>
      <c r="L364" s="52"/>
      <c r="M364" s="52"/>
      <c r="N364" s="52"/>
      <c r="O364" s="52"/>
      <c r="P364" s="73"/>
      <c r="Q364" s="73"/>
      <c r="R364" s="52"/>
      <c r="S364" s="52"/>
      <c r="T364" s="52"/>
    </row>
    <row r="365" spans="1:28" s="69" customFormat="1" hidden="1">
      <c r="A365" s="72"/>
      <c r="B365" s="72"/>
      <c r="C365" s="72"/>
      <c r="D365" s="72"/>
      <c r="E365" s="72"/>
      <c r="F365" s="72"/>
      <c r="G365" s="72"/>
      <c r="H365" s="72"/>
      <c r="I365" s="72"/>
      <c r="J365" s="72"/>
      <c r="K365" s="72"/>
      <c r="L365" s="52"/>
      <c r="M365" s="52"/>
      <c r="N365" s="52"/>
      <c r="O365" s="52"/>
      <c r="P365" s="73"/>
      <c r="Q365" s="73"/>
      <c r="R365" s="52"/>
      <c r="S365" s="52"/>
      <c r="T365" s="52"/>
    </row>
    <row r="366" spans="1:28" s="69" customFormat="1" hidden="1">
      <c r="A366" s="72"/>
      <c r="B366" s="72"/>
      <c r="C366" s="72"/>
      <c r="D366" s="72"/>
      <c r="E366" s="72"/>
      <c r="F366" s="72"/>
      <c r="G366" s="72"/>
      <c r="H366" s="72"/>
      <c r="I366" s="72"/>
      <c r="J366" s="72"/>
      <c r="K366" s="72"/>
      <c r="L366" s="52"/>
      <c r="M366" s="52"/>
      <c r="N366" s="52"/>
      <c r="O366" s="52"/>
      <c r="P366" s="73"/>
      <c r="Q366" s="73"/>
      <c r="R366" s="52"/>
      <c r="S366" s="52"/>
      <c r="T366" s="52"/>
    </row>
    <row r="367" spans="1:28" s="87" customFormat="1">
      <c r="A367" s="132" t="s">
        <v>111</v>
      </c>
      <c r="B367" s="132"/>
      <c r="C367" s="132"/>
      <c r="D367" s="132"/>
      <c r="E367" s="132"/>
      <c r="F367" s="132"/>
      <c r="G367" s="132"/>
      <c r="H367" s="132"/>
      <c r="I367" s="132"/>
      <c r="J367" s="132"/>
      <c r="K367" s="132"/>
      <c r="L367" s="132"/>
      <c r="M367" s="132"/>
      <c r="N367" s="132"/>
      <c r="O367" s="132"/>
      <c r="P367" s="132"/>
      <c r="Q367" s="132"/>
      <c r="R367" s="132"/>
      <c r="S367" s="132"/>
      <c r="T367" s="132"/>
      <c r="U367" s="66"/>
      <c r="V367" s="66"/>
      <c r="W367" s="66"/>
      <c r="X367" s="66"/>
      <c r="Y367" s="66"/>
      <c r="Z367" s="66"/>
      <c r="AA367" s="60"/>
      <c r="AB367" s="60"/>
    </row>
    <row r="368" spans="1:28" s="87" customFormat="1" ht="8.25" customHeight="1">
      <c r="U368" s="66"/>
      <c r="V368" s="66"/>
      <c r="W368" s="66"/>
      <c r="X368" s="66"/>
      <c r="Y368" s="66"/>
      <c r="Z368" s="66"/>
      <c r="AA368" s="60"/>
      <c r="AB368" s="60"/>
    </row>
    <row r="369" spans="1:28" s="87" customFormat="1" ht="17.25" customHeight="1">
      <c r="A369" s="129" t="s">
        <v>83</v>
      </c>
      <c r="B369" s="130"/>
      <c r="C369" s="130"/>
      <c r="D369" s="130"/>
      <c r="E369" s="130"/>
      <c r="F369" s="130"/>
      <c r="G369" s="130"/>
      <c r="H369" s="130"/>
      <c r="I369" s="130"/>
      <c r="J369" s="130"/>
      <c r="K369" s="130"/>
      <c r="L369" s="130"/>
      <c r="M369" s="130"/>
      <c r="N369" s="130"/>
      <c r="O369" s="130"/>
      <c r="P369" s="130"/>
      <c r="Q369" s="130"/>
      <c r="R369" s="130"/>
      <c r="S369" s="130"/>
      <c r="T369" s="131"/>
      <c r="U369" s="66"/>
      <c r="V369" s="66"/>
      <c r="W369" s="66"/>
      <c r="X369" s="66"/>
      <c r="Y369" s="66"/>
      <c r="Z369" s="66"/>
      <c r="AA369" s="60"/>
      <c r="AB369" s="60"/>
    </row>
    <row r="370" spans="1:28" s="87" customFormat="1" ht="28.5" customHeight="1">
      <c r="A370" s="296" t="s">
        <v>30</v>
      </c>
      <c r="B370" s="296" t="s">
        <v>29</v>
      </c>
      <c r="C370" s="296"/>
      <c r="D370" s="296"/>
      <c r="E370" s="296"/>
      <c r="F370" s="296"/>
      <c r="G370" s="296"/>
      <c r="H370" s="296"/>
      <c r="I370" s="296"/>
      <c r="J370" s="263" t="s">
        <v>43</v>
      </c>
      <c r="K370" s="263" t="s">
        <v>27</v>
      </c>
      <c r="L370" s="263"/>
      <c r="M370" s="263"/>
      <c r="N370" s="263" t="s">
        <v>44</v>
      </c>
      <c r="O370" s="264"/>
      <c r="P370" s="264"/>
      <c r="Q370" s="263" t="s">
        <v>26</v>
      </c>
      <c r="R370" s="263"/>
      <c r="S370" s="263"/>
      <c r="T370" s="263" t="s">
        <v>25</v>
      </c>
      <c r="U370" s="96"/>
      <c r="V370" s="100"/>
      <c r="W370" s="100"/>
      <c r="X370" s="100"/>
      <c r="Y370" s="100"/>
      <c r="Z370" s="100"/>
      <c r="AA370" s="100"/>
      <c r="AB370" s="100"/>
    </row>
    <row r="371" spans="1:28" s="87" customFormat="1" ht="15.75" customHeight="1">
      <c r="A371" s="296"/>
      <c r="B371" s="296"/>
      <c r="C371" s="296"/>
      <c r="D371" s="296"/>
      <c r="E371" s="296"/>
      <c r="F371" s="296"/>
      <c r="G371" s="296"/>
      <c r="H371" s="296"/>
      <c r="I371" s="296"/>
      <c r="J371" s="263"/>
      <c r="K371" s="93" t="s">
        <v>31</v>
      </c>
      <c r="L371" s="93" t="s">
        <v>32</v>
      </c>
      <c r="M371" s="93" t="s">
        <v>33</v>
      </c>
      <c r="N371" s="93" t="s">
        <v>37</v>
      </c>
      <c r="O371" s="93" t="s">
        <v>8</v>
      </c>
      <c r="P371" s="93" t="s">
        <v>34</v>
      </c>
      <c r="Q371" s="93" t="s">
        <v>35</v>
      </c>
      <c r="R371" s="93" t="s">
        <v>31</v>
      </c>
      <c r="S371" s="93" t="s">
        <v>36</v>
      </c>
      <c r="T371" s="263"/>
      <c r="U371" s="96"/>
      <c r="V371" s="100"/>
      <c r="W371" s="100"/>
      <c r="X371" s="100"/>
      <c r="Y371" s="100"/>
      <c r="Z371" s="100"/>
      <c r="AA371" s="100"/>
      <c r="AB371" s="100"/>
    </row>
    <row r="372" spans="1:28" s="87" customFormat="1" ht="15.75" customHeight="1">
      <c r="A372" s="126" t="s">
        <v>55</v>
      </c>
      <c r="B372" s="127"/>
      <c r="C372" s="127"/>
      <c r="D372" s="127"/>
      <c r="E372" s="127"/>
      <c r="F372" s="127"/>
      <c r="G372" s="127"/>
      <c r="H372" s="127"/>
      <c r="I372" s="127"/>
      <c r="J372" s="127"/>
      <c r="K372" s="127"/>
      <c r="L372" s="127"/>
      <c r="M372" s="127"/>
      <c r="N372" s="127"/>
      <c r="O372" s="127"/>
      <c r="P372" s="127"/>
      <c r="Q372" s="127"/>
      <c r="R372" s="127"/>
      <c r="S372" s="127"/>
      <c r="T372" s="128"/>
      <c r="U372" s="96"/>
      <c r="V372" s="100"/>
      <c r="W372" s="100"/>
      <c r="X372" s="100"/>
      <c r="Y372" s="100"/>
      <c r="Z372" s="100"/>
      <c r="AA372" s="100"/>
      <c r="AB372" s="100"/>
    </row>
    <row r="373" spans="1:28" s="87" customFormat="1" ht="17.25" customHeight="1">
      <c r="A373" s="92" t="s">
        <v>84</v>
      </c>
      <c r="B373" s="271" t="s">
        <v>86</v>
      </c>
      <c r="C373" s="271"/>
      <c r="D373" s="271"/>
      <c r="E373" s="271"/>
      <c r="F373" s="271"/>
      <c r="G373" s="271"/>
      <c r="H373" s="271"/>
      <c r="I373" s="271"/>
      <c r="J373" s="31">
        <v>5</v>
      </c>
      <c r="K373" s="31">
        <v>2</v>
      </c>
      <c r="L373" s="31">
        <v>2</v>
      </c>
      <c r="M373" s="31">
        <v>0</v>
      </c>
      <c r="N373" s="32">
        <f>K373+L373+M373</f>
        <v>4</v>
      </c>
      <c r="O373" s="32">
        <f>P373-N373</f>
        <v>5</v>
      </c>
      <c r="P373" s="32">
        <f>ROUND(PRODUCT(J373,25)/14,0)</f>
        <v>9</v>
      </c>
      <c r="Q373" s="31" t="s">
        <v>35</v>
      </c>
      <c r="R373" s="31"/>
      <c r="S373" s="33"/>
      <c r="T373" s="33" t="s">
        <v>96</v>
      </c>
      <c r="U373" s="96"/>
      <c r="V373" s="100"/>
      <c r="W373" s="100"/>
      <c r="X373" s="100"/>
      <c r="Y373" s="100"/>
      <c r="Z373" s="100"/>
      <c r="AA373" s="100"/>
      <c r="AB373" s="100"/>
    </row>
    <row r="374" spans="1:28" s="87" customFormat="1">
      <c r="A374" s="272" t="s">
        <v>56</v>
      </c>
      <c r="B374" s="273"/>
      <c r="C374" s="273"/>
      <c r="D374" s="273"/>
      <c r="E374" s="273"/>
      <c r="F374" s="273"/>
      <c r="G374" s="273"/>
      <c r="H374" s="273"/>
      <c r="I374" s="273"/>
      <c r="J374" s="273"/>
      <c r="K374" s="273"/>
      <c r="L374" s="273"/>
      <c r="M374" s="273"/>
      <c r="N374" s="273"/>
      <c r="O374" s="273"/>
      <c r="P374" s="273"/>
      <c r="Q374" s="273"/>
      <c r="R374" s="273"/>
      <c r="S374" s="273"/>
      <c r="T374" s="274"/>
      <c r="U374" s="96"/>
      <c r="V374" s="100"/>
      <c r="W374" s="100"/>
      <c r="X374" s="100"/>
      <c r="Y374" s="100"/>
      <c r="Z374" s="100"/>
      <c r="AA374" s="100"/>
      <c r="AB374" s="100"/>
    </row>
    <row r="375" spans="1:28" s="87" customFormat="1" ht="39.75" customHeight="1">
      <c r="A375" s="92" t="s">
        <v>85</v>
      </c>
      <c r="B375" s="275" t="s">
        <v>117</v>
      </c>
      <c r="C375" s="271"/>
      <c r="D375" s="271"/>
      <c r="E375" s="271"/>
      <c r="F375" s="271"/>
      <c r="G375" s="271"/>
      <c r="H375" s="271"/>
      <c r="I375" s="271"/>
      <c r="J375" s="31">
        <v>5</v>
      </c>
      <c r="K375" s="31">
        <v>2</v>
      </c>
      <c r="L375" s="31">
        <v>2</v>
      </c>
      <c r="M375" s="31">
        <v>0</v>
      </c>
      <c r="N375" s="32">
        <f>K375+L375+M375</f>
        <v>4</v>
      </c>
      <c r="O375" s="32">
        <f>P375-N375</f>
        <v>5</v>
      </c>
      <c r="P375" s="32">
        <f>ROUND(PRODUCT(J375,25)/14,0)</f>
        <v>9</v>
      </c>
      <c r="Q375" s="31" t="s">
        <v>35</v>
      </c>
      <c r="R375" s="31"/>
      <c r="S375" s="33"/>
      <c r="T375" s="33" t="s">
        <v>96</v>
      </c>
      <c r="U375" s="96"/>
      <c r="V375" s="100"/>
      <c r="W375" s="100"/>
      <c r="X375" s="100"/>
      <c r="Y375" s="100"/>
      <c r="Z375" s="100"/>
      <c r="AA375" s="100"/>
      <c r="AB375" s="100"/>
    </row>
    <row r="376" spans="1:28" s="87" customFormat="1" ht="15.75" customHeight="1">
      <c r="A376" s="272" t="s">
        <v>57</v>
      </c>
      <c r="B376" s="273"/>
      <c r="C376" s="273"/>
      <c r="D376" s="273"/>
      <c r="E376" s="273"/>
      <c r="F376" s="273"/>
      <c r="G376" s="273"/>
      <c r="H376" s="273"/>
      <c r="I376" s="273"/>
      <c r="J376" s="273"/>
      <c r="K376" s="273"/>
      <c r="L376" s="273"/>
      <c r="M376" s="273"/>
      <c r="N376" s="273"/>
      <c r="O376" s="273"/>
      <c r="P376" s="273"/>
      <c r="Q376" s="273"/>
      <c r="R376" s="273"/>
      <c r="S376" s="273"/>
      <c r="T376" s="274"/>
      <c r="U376" s="96"/>
      <c r="V376" s="100"/>
      <c r="W376" s="100"/>
      <c r="X376" s="100"/>
      <c r="Y376" s="100"/>
      <c r="Z376" s="100"/>
      <c r="AA376" s="100"/>
      <c r="AB376" s="100"/>
    </row>
    <row r="377" spans="1:28" s="87" customFormat="1" ht="38.25" customHeight="1">
      <c r="A377" s="92" t="s">
        <v>87</v>
      </c>
      <c r="B377" s="275" t="s">
        <v>118</v>
      </c>
      <c r="C377" s="275"/>
      <c r="D377" s="275"/>
      <c r="E377" s="275"/>
      <c r="F377" s="275"/>
      <c r="G377" s="275"/>
      <c r="H377" s="275"/>
      <c r="I377" s="275"/>
      <c r="J377" s="31">
        <v>5</v>
      </c>
      <c r="K377" s="31">
        <v>2</v>
      </c>
      <c r="L377" s="31">
        <v>2</v>
      </c>
      <c r="M377" s="31">
        <v>0</v>
      </c>
      <c r="N377" s="32">
        <f>K377+L377+M377</f>
        <v>4</v>
      </c>
      <c r="O377" s="32">
        <f>P377-N377</f>
        <v>5</v>
      </c>
      <c r="P377" s="32">
        <f>ROUND(PRODUCT(J377,25)/14,0)</f>
        <v>9</v>
      </c>
      <c r="Q377" s="31" t="s">
        <v>35</v>
      </c>
      <c r="R377" s="31"/>
      <c r="S377" s="33"/>
      <c r="T377" s="33" t="s">
        <v>96</v>
      </c>
      <c r="U377" s="96"/>
      <c r="V377" s="100"/>
      <c r="W377" s="100"/>
      <c r="X377" s="100"/>
      <c r="Y377" s="100"/>
      <c r="Z377" s="100"/>
      <c r="AA377" s="100"/>
      <c r="AB377" s="100"/>
    </row>
    <row r="378" spans="1:28" s="87" customFormat="1" ht="14.5">
      <c r="A378" s="136" t="s">
        <v>58</v>
      </c>
      <c r="B378" s="137"/>
      <c r="C378" s="137"/>
      <c r="D378" s="137"/>
      <c r="E378" s="137"/>
      <c r="F378" s="137"/>
      <c r="G378" s="137"/>
      <c r="H378" s="137"/>
      <c r="I378" s="137"/>
      <c r="J378" s="137"/>
      <c r="K378" s="137"/>
      <c r="L378" s="137"/>
      <c r="M378" s="137"/>
      <c r="N378" s="137"/>
      <c r="O378" s="137"/>
      <c r="P378" s="137"/>
      <c r="Q378" s="137"/>
      <c r="R378" s="137"/>
      <c r="S378" s="137"/>
      <c r="T378" s="138"/>
      <c r="U378" s="289" t="s">
        <v>120</v>
      </c>
      <c r="V378" s="289"/>
      <c r="W378" s="289"/>
      <c r="X378" s="289"/>
      <c r="Y378" s="102"/>
      <c r="Z378" s="97"/>
      <c r="AA378" s="100"/>
      <c r="AB378" s="100"/>
    </row>
    <row r="379" spans="1:28" s="87" customFormat="1" ht="22.5" customHeight="1">
      <c r="A379" s="92" t="s">
        <v>88</v>
      </c>
      <c r="B379" s="282" t="s">
        <v>258</v>
      </c>
      <c r="C379" s="188"/>
      <c r="D379" s="188"/>
      <c r="E379" s="188"/>
      <c r="F379" s="188"/>
      <c r="G379" s="188"/>
      <c r="H379" s="188"/>
      <c r="I379" s="188"/>
      <c r="J379" s="31">
        <v>5</v>
      </c>
      <c r="K379" s="31">
        <v>2</v>
      </c>
      <c r="L379" s="31">
        <v>2</v>
      </c>
      <c r="M379" s="31">
        <v>0</v>
      </c>
      <c r="N379" s="32">
        <f>K379+L379+M379</f>
        <v>4</v>
      </c>
      <c r="O379" s="32">
        <f>P379-N379</f>
        <v>5</v>
      </c>
      <c r="P379" s="32">
        <f>ROUND(PRODUCT(J379,25)/14,0)</f>
        <v>9</v>
      </c>
      <c r="Q379" s="31" t="s">
        <v>35</v>
      </c>
      <c r="R379" s="31"/>
      <c r="S379" s="33"/>
      <c r="T379" s="35" t="s">
        <v>97</v>
      </c>
      <c r="U379" s="289"/>
      <c r="V379" s="289"/>
      <c r="W379" s="289"/>
      <c r="X379" s="289"/>
      <c r="Y379" s="102"/>
      <c r="Z379" s="97"/>
      <c r="AA379" s="100"/>
      <c r="AB379" s="100"/>
    </row>
    <row r="380" spans="1:28" s="87" customFormat="1" ht="14.5">
      <c r="A380" s="136" t="s">
        <v>59</v>
      </c>
      <c r="B380" s="137"/>
      <c r="C380" s="137"/>
      <c r="D380" s="137"/>
      <c r="E380" s="137"/>
      <c r="F380" s="137"/>
      <c r="G380" s="137"/>
      <c r="H380" s="137"/>
      <c r="I380" s="137"/>
      <c r="J380" s="137"/>
      <c r="K380" s="137"/>
      <c r="L380" s="137"/>
      <c r="M380" s="137"/>
      <c r="N380" s="137"/>
      <c r="O380" s="137"/>
      <c r="P380" s="137"/>
      <c r="Q380" s="137"/>
      <c r="R380" s="137"/>
      <c r="S380" s="137"/>
      <c r="T380" s="138"/>
      <c r="U380" s="290" t="s">
        <v>121</v>
      </c>
      <c r="V380" s="291"/>
      <c r="W380" s="291"/>
      <c r="X380" s="292"/>
      <c r="Y380" s="102"/>
      <c r="Z380" s="97"/>
      <c r="AA380" s="100"/>
      <c r="AB380" s="100"/>
    </row>
    <row r="381" spans="1:28" s="87" customFormat="1" ht="22.5" customHeight="1">
      <c r="A381" s="92" t="s">
        <v>89</v>
      </c>
      <c r="B381" s="282" t="s">
        <v>259</v>
      </c>
      <c r="C381" s="188"/>
      <c r="D381" s="188"/>
      <c r="E381" s="188"/>
      <c r="F381" s="188"/>
      <c r="G381" s="188"/>
      <c r="H381" s="188"/>
      <c r="I381" s="188"/>
      <c r="J381" s="31">
        <v>5</v>
      </c>
      <c r="K381" s="31">
        <v>2</v>
      </c>
      <c r="L381" s="31">
        <v>2</v>
      </c>
      <c r="M381" s="31">
        <v>0</v>
      </c>
      <c r="N381" s="32">
        <f>K381+L381+M381</f>
        <v>4</v>
      </c>
      <c r="O381" s="32">
        <f>P381-N381</f>
        <v>5</v>
      </c>
      <c r="P381" s="32">
        <f>ROUND(PRODUCT(J381,25)/14,0)</f>
        <v>9</v>
      </c>
      <c r="Q381" s="31" t="s">
        <v>35</v>
      </c>
      <c r="R381" s="31"/>
      <c r="S381" s="33"/>
      <c r="T381" s="35" t="s">
        <v>97</v>
      </c>
      <c r="U381" s="286">
        <f>K262+K312+K343</f>
        <v>1.4782608695652173</v>
      </c>
      <c r="V381" s="286"/>
      <c r="W381" s="286"/>
      <c r="X381" s="286"/>
      <c r="Y381" s="284" t="s">
        <v>122</v>
      </c>
      <c r="Z381" s="285"/>
      <c r="AA381" s="100"/>
      <c r="AB381" s="100"/>
    </row>
    <row r="382" spans="1:28" s="87" customFormat="1" ht="25.5" customHeight="1">
      <c r="A382" s="92" t="s">
        <v>91</v>
      </c>
      <c r="B382" s="275" t="s">
        <v>112</v>
      </c>
      <c r="C382" s="275"/>
      <c r="D382" s="275"/>
      <c r="E382" s="275"/>
      <c r="F382" s="275"/>
      <c r="G382" s="275"/>
      <c r="H382" s="275"/>
      <c r="I382" s="275"/>
      <c r="J382" s="31">
        <v>3</v>
      </c>
      <c r="K382" s="31">
        <v>0</v>
      </c>
      <c r="L382" s="31">
        <v>0</v>
      </c>
      <c r="M382" s="31">
        <v>3</v>
      </c>
      <c r="N382" s="32">
        <f t="shared" ref="N382" si="161">K382+L382+M382</f>
        <v>3</v>
      </c>
      <c r="O382" s="32">
        <f t="shared" ref="O382" si="162">P382-N382</f>
        <v>2</v>
      </c>
      <c r="P382" s="32">
        <f t="shared" ref="P382" si="163">ROUND(PRODUCT(J382,25)/14,0)</f>
        <v>5</v>
      </c>
      <c r="Q382" s="31"/>
      <c r="R382" s="31" t="s">
        <v>31</v>
      </c>
      <c r="S382" s="33"/>
      <c r="T382" s="35" t="s">
        <v>97</v>
      </c>
      <c r="U382" s="286">
        <f>K263+K313+K344</f>
        <v>1.0040650406504064</v>
      </c>
      <c r="V382" s="286"/>
      <c r="W382" s="286"/>
      <c r="X382" s="286"/>
      <c r="Y382" s="285" t="s">
        <v>123</v>
      </c>
      <c r="Z382" s="287"/>
      <c r="AA382" s="100"/>
      <c r="AB382" s="100"/>
    </row>
    <row r="383" spans="1:28" s="87" customFormat="1" ht="17.25" customHeight="1">
      <c r="A383" s="92" t="s">
        <v>92</v>
      </c>
      <c r="B383" s="271" t="s">
        <v>94</v>
      </c>
      <c r="C383" s="271"/>
      <c r="D383" s="271"/>
      <c r="E383" s="271"/>
      <c r="F383" s="271"/>
      <c r="G383" s="271"/>
      <c r="H383" s="271"/>
      <c r="I383" s="271"/>
      <c r="J383" s="31">
        <v>3</v>
      </c>
      <c r="K383" s="31">
        <v>1</v>
      </c>
      <c r="L383" s="31">
        <v>1</v>
      </c>
      <c r="M383" s="31">
        <v>0</v>
      </c>
      <c r="N383" s="32">
        <f>K385+L385+M385</f>
        <v>2</v>
      </c>
      <c r="O383" s="32">
        <f>P385-N385</f>
        <v>2</v>
      </c>
      <c r="P383" s="32">
        <f>ROUND(PRODUCT(J385,25)/14,0)</f>
        <v>4</v>
      </c>
      <c r="Q383" s="31" t="s">
        <v>35</v>
      </c>
      <c r="R383" s="31"/>
      <c r="S383" s="33"/>
      <c r="T383" s="33" t="s">
        <v>96</v>
      </c>
      <c r="U383" s="279" t="str">
        <f>IF(U381=100%,"Corect",IF(U381&gt;100%,"Ați dublat unele discipline","Ați pierdut unele discipline"))</f>
        <v>Ați dublat unele discipline</v>
      </c>
      <c r="V383" s="279"/>
      <c r="W383" s="279"/>
      <c r="X383" s="279"/>
      <c r="Y383" s="288"/>
      <c r="Z383" s="288"/>
      <c r="AA383" s="100"/>
      <c r="AB383" s="100"/>
    </row>
    <row r="384" spans="1:28" s="87" customFormat="1">
      <c r="A384" s="272" t="s">
        <v>60</v>
      </c>
      <c r="B384" s="273"/>
      <c r="C384" s="273"/>
      <c r="D384" s="273"/>
      <c r="E384" s="273"/>
      <c r="F384" s="273"/>
      <c r="G384" s="273"/>
      <c r="H384" s="273"/>
      <c r="I384" s="273"/>
      <c r="J384" s="273"/>
      <c r="K384" s="273"/>
      <c r="L384" s="273"/>
      <c r="M384" s="273"/>
      <c r="N384" s="273"/>
      <c r="O384" s="273"/>
      <c r="P384" s="273"/>
      <c r="Q384" s="273"/>
      <c r="R384" s="273"/>
      <c r="S384" s="273"/>
      <c r="T384" s="274"/>
      <c r="U384" s="279" t="str">
        <f>IF(U382=100%,"Corect",IF(U382&gt;100%,"Ați dublat unele discipline","Ați pierdut unele discipline"))</f>
        <v>Ați dublat unele discipline</v>
      </c>
      <c r="V384" s="279"/>
      <c r="W384" s="279"/>
      <c r="X384" s="279"/>
      <c r="Y384" s="103"/>
      <c r="Z384" s="104"/>
      <c r="AA384" s="100"/>
      <c r="AB384" s="100"/>
    </row>
    <row r="385" spans="1:28" s="87" customFormat="1" ht="20.25" customHeight="1">
      <c r="A385" s="92" t="s">
        <v>93</v>
      </c>
      <c r="B385" s="271" t="s">
        <v>90</v>
      </c>
      <c r="C385" s="271"/>
      <c r="D385" s="271"/>
      <c r="E385" s="271"/>
      <c r="F385" s="271"/>
      <c r="G385" s="271"/>
      <c r="H385" s="271"/>
      <c r="I385" s="271"/>
      <c r="J385" s="31">
        <v>2</v>
      </c>
      <c r="K385" s="31">
        <v>1</v>
      </c>
      <c r="L385" s="31">
        <v>1</v>
      </c>
      <c r="M385" s="31">
        <v>0</v>
      </c>
      <c r="N385" s="32">
        <f>K385+L385+M385</f>
        <v>2</v>
      </c>
      <c r="O385" s="32">
        <f>P385-N385</f>
        <v>2</v>
      </c>
      <c r="P385" s="32">
        <f>ROUND(PRODUCT(J385,25)/12,0)</f>
        <v>4</v>
      </c>
      <c r="Q385" s="31"/>
      <c r="R385" s="31" t="s">
        <v>31</v>
      </c>
      <c r="S385" s="33"/>
      <c r="T385" s="35" t="s">
        <v>97</v>
      </c>
      <c r="U385" s="96"/>
      <c r="V385" s="100"/>
      <c r="W385" s="100"/>
      <c r="X385" s="100"/>
      <c r="Y385" s="100"/>
      <c r="Z385" s="100"/>
      <c r="AA385" s="100"/>
      <c r="AB385" s="100"/>
    </row>
    <row r="386" spans="1:28" s="87" customFormat="1" ht="26.25" customHeight="1">
      <c r="A386" s="92" t="s">
        <v>113</v>
      </c>
      <c r="B386" s="275" t="s">
        <v>114</v>
      </c>
      <c r="C386" s="275"/>
      <c r="D386" s="275"/>
      <c r="E386" s="275"/>
      <c r="F386" s="275"/>
      <c r="G386" s="275"/>
      <c r="H386" s="275"/>
      <c r="I386" s="275"/>
      <c r="J386" s="31">
        <v>2</v>
      </c>
      <c r="K386" s="31">
        <v>0</v>
      </c>
      <c r="L386" s="31">
        <v>0</v>
      </c>
      <c r="M386" s="31">
        <v>3</v>
      </c>
      <c r="N386" s="32">
        <f t="shared" ref="N386" si="164">K386+L386+M386</f>
        <v>3</v>
      </c>
      <c r="O386" s="32">
        <f t="shared" ref="O386" si="165">P386-N386</f>
        <v>1</v>
      </c>
      <c r="P386" s="32">
        <f t="shared" ref="P386" si="166">ROUND(PRODUCT(J386,25)/14,0)</f>
        <v>4</v>
      </c>
      <c r="Q386" s="31"/>
      <c r="R386" s="31" t="s">
        <v>31</v>
      </c>
      <c r="S386" s="33"/>
      <c r="T386" s="35" t="s">
        <v>97</v>
      </c>
      <c r="U386" s="96"/>
      <c r="V386" s="100"/>
      <c r="W386" s="100"/>
      <c r="X386" s="100"/>
      <c r="Y386" s="100"/>
      <c r="Z386" s="100"/>
      <c r="AA386" s="100"/>
      <c r="AB386" s="100"/>
    </row>
    <row r="387" spans="1:28" s="87" customFormat="1" ht="20.25" customHeight="1">
      <c r="A387" s="276" t="s">
        <v>82</v>
      </c>
      <c r="B387" s="276"/>
      <c r="C387" s="276"/>
      <c r="D387" s="276"/>
      <c r="E387" s="276"/>
      <c r="F387" s="276"/>
      <c r="G387" s="276"/>
      <c r="H387" s="276"/>
      <c r="I387" s="276"/>
      <c r="J387" s="34">
        <f>SUM(J373,J375,J377,J379,J381:J383,J385:J386)</f>
        <v>35</v>
      </c>
      <c r="K387" s="34">
        <f t="shared" ref="K387:P387" si="167">SUM(K373,K375,K377,K379,K381:K383,K385:K386)</f>
        <v>12</v>
      </c>
      <c r="L387" s="34">
        <f t="shared" si="167"/>
        <v>12</v>
      </c>
      <c r="M387" s="34">
        <f t="shared" si="167"/>
        <v>6</v>
      </c>
      <c r="N387" s="34">
        <f t="shared" si="167"/>
        <v>30</v>
      </c>
      <c r="O387" s="34">
        <f t="shared" si="167"/>
        <v>32</v>
      </c>
      <c r="P387" s="34">
        <f t="shared" si="167"/>
        <v>62</v>
      </c>
      <c r="Q387" s="32">
        <f>COUNTIF(Q373,"E")+COUNTIF(Q375,"E")+COUNTIF(Q377,"E")+COUNTIF(Q379,"E")+COUNTIF(Q381:Q383,"E")+COUNTIF(Q385:Q386,"E")</f>
        <v>6</v>
      </c>
      <c r="R387" s="32">
        <f>COUNTIF(R373,"C")+COUNTIF(R375,"C")+COUNTIF(R377,"C")+COUNTIF(R379,"C")+COUNTIF(R381:R383,"C")+COUNTIF(R385:R386,"C")</f>
        <v>3</v>
      </c>
      <c r="S387" s="32">
        <f>COUNTIF(S373,"VP")+COUNTIF(S375,"VP")+COUNTIF(S377,"VP")+COUNTIF(S379,"VP")+COUNTIF(S381:S383,"VP")+COUNTIF(S385:S386,"VP")</f>
        <v>0</v>
      </c>
      <c r="T387" s="101"/>
      <c r="U387" s="96"/>
      <c r="V387" s="100"/>
      <c r="W387" s="100"/>
      <c r="X387" s="100"/>
      <c r="Y387" s="100"/>
      <c r="Z387" s="100"/>
      <c r="AA387" s="100"/>
      <c r="AB387" s="100"/>
    </row>
    <row r="388" spans="1:28" s="87" customFormat="1" ht="18" customHeight="1">
      <c r="A388" s="197" t="s">
        <v>53</v>
      </c>
      <c r="B388" s="197"/>
      <c r="C388" s="197"/>
      <c r="D388" s="197"/>
      <c r="E388" s="197"/>
      <c r="F388" s="197"/>
      <c r="G388" s="197"/>
      <c r="H388" s="197"/>
      <c r="I388" s="197"/>
      <c r="J388" s="197"/>
      <c r="K388" s="95">
        <f>SUM(K373,K375,K377,K379,K381,K382,K383)*14+SUM(K385,K386)*12</f>
        <v>166</v>
      </c>
      <c r="L388" s="95">
        <f t="shared" ref="L388:P388" si="168">SUM(L373,L375,L377,L379,L381,L382,L383)*14+SUM(L385,L386)*12</f>
        <v>166</v>
      </c>
      <c r="M388" s="95">
        <f t="shared" si="168"/>
        <v>78</v>
      </c>
      <c r="N388" s="95">
        <f t="shared" si="168"/>
        <v>410</v>
      </c>
      <c r="O388" s="95">
        <f t="shared" si="168"/>
        <v>442</v>
      </c>
      <c r="P388" s="95">
        <f t="shared" si="168"/>
        <v>852</v>
      </c>
      <c r="Q388" s="277" t="s">
        <v>115</v>
      </c>
      <c r="R388" s="278"/>
      <c r="S388" s="278"/>
      <c r="T388" s="278"/>
      <c r="U388" s="96"/>
      <c r="V388" s="100"/>
      <c r="W388" s="100"/>
      <c r="X388" s="100"/>
      <c r="Y388" s="100"/>
      <c r="Z388" s="100"/>
      <c r="AA388" s="100"/>
      <c r="AB388" s="100"/>
    </row>
    <row r="389" spans="1:28" s="87" customFormat="1" ht="16.5" customHeight="1">
      <c r="A389" s="197"/>
      <c r="B389" s="197"/>
      <c r="C389" s="197"/>
      <c r="D389" s="197"/>
      <c r="E389" s="197"/>
      <c r="F389" s="197"/>
      <c r="G389" s="197"/>
      <c r="H389" s="197"/>
      <c r="I389" s="197"/>
      <c r="J389" s="197"/>
      <c r="K389" s="195">
        <f>SUM(K388:M388)</f>
        <v>410</v>
      </c>
      <c r="L389" s="195"/>
      <c r="M389" s="195"/>
      <c r="N389" s="195">
        <f>SUM(N388:O388)</f>
        <v>852</v>
      </c>
      <c r="O389" s="195"/>
      <c r="P389" s="195"/>
      <c r="Q389" s="278"/>
      <c r="R389" s="278"/>
      <c r="S389" s="278"/>
      <c r="T389" s="278"/>
      <c r="U389" s="96"/>
      <c r="V389" s="100"/>
      <c r="W389" s="100"/>
      <c r="X389" s="100"/>
      <c r="Y389" s="100"/>
      <c r="Z389" s="100"/>
      <c r="AA389" s="100"/>
      <c r="AB389" s="100"/>
    </row>
    <row r="390" spans="1:28" s="87" customFormat="1" ht="8.25" customHeight="1">
      <c r="A390" s="88"/>
      <c r="B390" s="88"/>
      <c r="C390" s="88"/>
      <c r="D390" s="88"/>
      <c r="E390" s="88"/>
      <c r="F390" s="88"/>
      <c r="G390" s="88"/>
      <c r="H390" s="88"/>
      <c r="I390" s="88"/>
      <c r="J390" s="88"/>
      <c r="K390" s="89"/>
      <c r="L390" s="89"/>
      <c r="M390" s="89"/>
      <c r="N390" s="89"/>
      <c r="O390" s="89"/>
      <c r="P390" s="89"/>
      <c r="Q390" s="90"/>
      <c r="R390" s="90"/>
      <c r="S390" s="90"/>
      <c r="T390" s="90"/>
      <c r="U390" s="91"/>
      <c r="V390" s="86"/>
      <c r="W390" s="86"/>
      <c r="X390" s="86"/>
      <c r="Y390" s="86"/>
      <c r="Z390" s="86"/>
      <c r="AA390" s="86"/>
      <c r="AB390" s="86"/>
    </row>
    <row r="391" spans="1:28" s="87" customFormat="1" ht="13" customHeight="1">
      <c r="A391" s="270" t="s">
        <v>116</v>
      </c>
      <c r="B391" s="270"/>
      <c r="C391" s="270"/>
      <c r="D391" s="270"/>
      <c r="E391" s="270"/>
      <c r="F391" s="270"/>
      <c r="G391" s="270"/>
      <c r="H391" s="270"/>
      <c r="I391" s="270"/>
      <c r="J391" s="270"/>
      <c r="K391" s="270"/>
      <c r="L391" s="270"/>
      <c r="M391" s="270"/>
      <c r="N391" s="270"/>
      <c r="O391" s="270"/>
      <c r="P391" s="270"/>
      <c r="Q391" s="270"/>
      <c r="R391" s="270"/>
      <c r="S391" s="270"/>
      <c r="T391" s="270"/>
      <c r="U391" s="91"/>
      <c r="V391" s="86"/>
      <c r="W391" s="86"/>
      <c r="X391" s="86"/>
      <c r="Y391" s="86"/>
      <c r="Z391" s="86"/>
      <c r="AA391" s="86"/>
      <c r="AB391" s="86"/>
    </row>
    <row r="392" spans="1:28" s="87" customFormat="1">
      <c r="U392" s="91"/>
      <c r="V392" s="86"/>
      <c r="W392" s="86"/>
      <c r="X392" s="86"/>
      <c r="Y392" s="86"/>
      <c r="Z392" s="86"/>
      <c r="AA392" s="86"/>
      <c r="AB392" s="86"/>
    </row>
    <row r="393" spans="1:28">
      <c r="U393" s="99"/>
    </row>
  </sheetData>
  <sheetProtection deleteColumns="0" deleteRows="0" selectLockedCells="1" selectUnlockedCells="1"/>
  <mergeCells count="501">
    <mergeCell ref="K344:T344"/>
    <mergeCell ref="R350:T350"/>
    <mergeCell ref="P354:Q354"/>
    <mergeCell ref="H353:I353"/>
    <mergeCell ref="H354:I354"/>
    <mergeCell ref="A354:G354"/>
    <mergeCell ref="H350:I351"/>
    <mergeCell ref="H352:I352"/>
    <mergeCell ref="A370:A371"/>
    <mergeCell ref="B370:I371"/>
    <mergeCell ref="J370:J371"/>
    <mergeCell ref="Y381:Z381"/>
    <mergeCell ref="U382:X382"/>
    <mergeCell ref="Y382:Z382"/>
    <mergeCell ref="U383:X383"/>
    <mergeCell ref="Y383:Z383"/>
    <mergeCell ref="A376:T376"/>
    <mergeCell ref="U378:X379"/>
    <mergeCell ref="U380:X380"/>
    <mergeCell ref="U381:X381"/>
    <mergeCell ref="U384:X384"/>
    <mergeCell ref="A47:T47"/>
    <mergeCell ref="B61:I61"/>
    <mergeCell ref="A57:T57"/>
    <mergeCell ref="A63:T63"/>
    <mergeCell ref="A81:T81"/>
    <mergeCell ref="A73:T73"/>
    <mergeCell ref="B78:I78"/>
    <mergeCell ref="A92:T92"/>
    <mergeCell ref="A98:T98"/>
    <mergeCell ref="A110:T110"/>
    <mergeCell ref="A127:T127"/>
    <mergeCell ref="A117:T117"/>
    <mergeCell ref="A134:T134"/>
    <mergeCell ref="B382:I382"/>
    <mergeCell ref="B377:I377"/>
    <mergeCell ref="A378:T378"/>
    <mergeCell ref="B379:I379"/>
    <mergeCell ref="A380:T380"/>
    <mergeCell ref="B272:I272"/>
    <mergeCell ref="B381:I381"/>
    <mergeCell ref="B373:I373"/>
    <mergeCell ref="A374:T374"/>
    <mergeCell ref="B375:I375"/>
    <mergeCell ref="A391:T391"/>
    <mergeCell ref="B383:I383"/>
    <mergeCell ref="A384:T384"/>
    <mergeCell ref="B386:I386"/>
    <mergeCell ref="A387:I387"/>
    <mergeCell ref="A388:J389"/>
    <mergeCell ref="Q388:T389"/>
    <mergeCell ref="K389:M389"/>
    <mergeCell ref="N389:P389"/>
    <mergeCell ref="B385:I385"/>
    <mergeCell ref="K370:M370"/>
    <mergeCell ref="N370:P370"/>
    <mergeCell ref="Q370:S370"/>
    <mergeCell ref="T370:T371"/>
    <mergeCell ref="U10:X15"/>
    <mergeCell ref="Q341:T342"/>
    <mergeCell ref="K342:M342"/>
    <mergeCell ref="A349:B349"/>
    <mergeCell ref="B324:I324"/>
    <mergeCell ref="B326:I326"/>
    <mergeCell ref="T317:T318"/>
    <mergeCell ref="B330:I330"/>
    <mergeCell ref="N342:P342"/>
    <mergeCell ref="B331:I331"/>
    <mergeCell ref="A332:T332"/>
    <mergeCell ref="B339:I339"/>
    <mergeCell ref="A340:I340"/>
    <mergeCell ref="A341:J342"/>
    <mergeCell ref="M29:T32"/>
    <mergeCell ref="M24:T27"/>
    <mergeCell ref="A23:K25"/>
    <mergeCell ref="M21:T22"/>
    <mergeCell ref="B323:I323"/>
    <mergeCell ref="K311:M311"/>
    <mergeCell ref="A235:A236"/>
    <mergeCell ref="U3:X3"/>
    <mergeCell ref="U4:X4"/>
    <mergeCell ref="U5:X5"/>
    <mergeCell ref="U6:X6"/>
    <mergeCell ref="U7:X7"/>
    <mergeCell ref="U8:X8"/>
    <mergeCell ref="U32:V32"/>
    <mergeCell ref="U30:V30"/>
    <mergeCell ref="U31:V31"/>
    <mergeCell ref="K229:M229"/>
    <mergeCell ref="B226:I226"/>
    <mergeCell ref="A227:I227"/>
    <mergeCell ref="A228:J229"/>
    <mergeCell ref="B214:I214"/>
    <mergeCell ref="B146:I146"/>
    <mergeCell ref="N143:P143"/>
    <mergeCell ref="B145:T145"/>
    <mergeCell ref="B149:T149"/>
    <mergeCell ref="B162:T162"/>
    <mergeCell ref="B173:T173"/>
    <mergeCell ref="B178:T178"/>
    <mergeCell ref="M15:T16"/>
    <mergeCell ref="M17:T18"/>
    <mergeCell ref="A343:J343"/>
    <mergeCell ref="A344:J344"/>
    <mergeCell ref="K343:T343"/>
    <mergeCell ref="A230:J230"/>
    <mergeCell ref="A231:J231"/>
    <mergeCell ref="K230:T230"/>
    <mergeCell ref="K231:T231"/>
    <mergeCell ref="A262:J262"/>
    <mergeCell ref="A263:J263"/>
    <mergeCell ref="B287:I287"/>
    <mergeCell ref="B274:I274"/>
    <mergeCell ref="B275:I275"/>
    <mergeCell ref="B286:I286"/>
    <mergeCell ref="B288:I288"/>
    <mergeCell ref="A233:T233"/>
    <mergeCell ref="B235:I236"/>
    <mergeCell ref="J235:J236"/>
    <mergeCell ref="Q235:S235"/>
    <mergeCell ref="B247:I247"/>
    <mergeCell ref="A268:T268"/>
    <mergeCell ref="B269:I269"/>
    <mergeCell ref="B255:I255"/>
    <mergeCell ref="N311:P311"/>
    <mergeCell ref="B273:I273"/>
    <mergeCell ref="L353:M353"/>
    <mergeCell ref="B353:G353"/>
    <mergeCell ref="P352:Q352"/>
    <mergeCell ref="L352:M352"/>
    <mergeCell ref="N352:O352"/>
    <mergeCell ref="B352:G352"/>
    <mergeCell ref="J353:K353"/>
    <mergeCell ref="B289:I289"/>
    <mergeCell ref="B290:I290"/>
    <mergeCell ref="B291:I291"/>
    <mergeCell ref="B292:I292"/>
    <mergeCell ref="B293:I293"/>
    <mergeCell ref="B302:I302"/>
    <mergeCell ref="B294:I294"/>
    <mergeCell ref="N317:P317"/>
    <mergeCell ref="A319:T319"/>
    <mergeCell ref="B320:I320"/>
    <mergeCell ref="B321:I321"/>
    <mergeCell ref="B322:I322"/>
    <mergeCell ref="Q317:S317"/>
    <mergeCell ref="J317:J318"/>
    <mergeCell ref="K317:M317"/>
    <mergeCell ref="B295:I295"/>
    <mergeCell ref="B296:I296"/>
    <mergeCell ref="B337:I337"/>
    <mergeCell ref="A317:A318"/>
    <mergeCell ref="B317:I318"/>
    <mergeCell ref="B245:I245"/>
    <mergeCell ref="B303:I303"/>
    <mergeCell ref="A310:J311"/>
    <mergeCell ref="B304:I304"/>
    <mergeCell ref="B270:I270"/>
    <mergeCell ref="B298:I298"/>
    <mergeCell ref="B299:I299"/>
    <mergeCell ref="A300:T300"/>
    <mergeCell ref="B271:I271"/>
    <mergeCell ref="A266:A267"/>
    <mergeCell ref="A309:I309"/>
    <mergeCell ref="B281:I281"/>
    <mergeCell ref="B282:I282"/>
    <mergeCell ref="B283:I283"/>
    <mergeCell ref="B284:I284"/>
    <mergeCell ref="B285:I285"/>
    <mergeCell ref="B305:I305"/>
    <mergeCell ref="B307:I307"/>
    <mergeCell ref="B308:I308"/>
    <mergeCell ref="B301:I301"/>
    <mergeCell ref="B297:I297"/>
    <mergeCell ref="B189:T189"/>
    <mergeCell ref="B192:I192"/>
    <mergeCell ref="B190:I190"/>
    <mergeCell ref="B148:I148"/>
    <mergeCell ref="B154:I154"/>
    <mergeCell ref="B166:I166"/>
    <mergeCell ref="B179:I179"/>
    <mergeCell ref="B165:I165"/>
    <mergeCell ref="B180:I180"/>
    <mergeCell ref="B181:I181"/>
    <mergeCell ref="B176:I176"/>
    <mergeCell ref="B177:I177"/>
    <mergeCell ref="B155:I155"/>
    <mergeCell ref="B182:I182"/>
    <mergeCell ref="B161:I161"/>
    <mergeCell ref="B156:T156"/>
    <mergeCell ref="B157:I157"/>
    <mergeCell ref="B158:I158"/>
    <mergeCell ref="B160:I160"/>
    <mergeCell ref="A1:K1"/>
    <mergeCell ref="A3:K3"/>
    <mergeCell ref="K55:M55"/>
    <mergeCell ref="B48:I48"/>
    <mergeCell ref="B49:I49"/>
    <mergeCell ref="M1:T1"/>
    <mergeCell ref="M14:T14"/>
    <mergeCell ref="A4:K5"/>
    <mergeCell ref="A35:T35"/>
    <mergeCell ref="A19:K19"/>
    <mergeCell ref="A16:K16"/>
    <mergeCell ref="M3:N3"/>
    <mergeCell ref="M5:N5"/>
    <mergeCell ref="D28:F28"/>
    <mergeCell ref="A17:K17"/>
    <mergeCell ref="N55:P55"/>
    <mergeCell ref="M13:T13"/>
    <mergeCell ref="H28:H29"/>
    <mergeCell ref="A27:G27"/>
    <mergeCell ref="G28:G29"/>
    <mergeCell ref="B44:I44"/>
    <mergeCell ref="B45:I45"/>
    <mergeCell ref="B55:I56"/>
    <mergeCell ref="M19:T20"/>
    <mergeCell ref="A12:K12"/>
    <mergeCell ref="J55:J56"/>
    <mergeCell ref="A38:A39"/>
    <mergeCell ref="Q55:S55"/>
    <mergeCell ref="T38:T39"/>
    <mergeCell ref="B147:I147"/>
    <mergeCell ref="B174:I174"/>
    <mergeCell ref="B164:I164"/>
    <mergeCell ref="B175:I175"/>
    <mergeCell ref="B65:I65"/>
    <mergeCell ref="B80:I80"/>
    <mergeCell ref="A89:T89"/>
    <mergeCell ref="A13:K13"/>
    <mergeCell ref="A14:K14"/>
    <mergeCell ref="B74:I74"/>
    <mergeCell ref="B85:I85"/>
    <mergeCell ref="B82:I82"/>
    <mergeCell ref="B84:I84"/>
    <mergeCell ref="B87:I87"/>
    <mergeCell ref="B86:I86"/>
    <mergeCell ref="A15:K15"/>
    <mergeCell ref="B77:I77"/>
    <mergeCell ref="B83:I83"/>
    <mergeCell ref="B67:I67"/>
    <mergeCell ref="A2:K2"/>
    <mergeCell ref="A6:K6"/>
    <mergeCell ref="O5:Q5"/>
    <mergeCell ref="O6:Q6"/>
    <mergeCell ref="O3:Q3"/>
    <mergeCell ref="O4:Q4"/>
    <mergeCell ref="M4:N4"/>
    <mergeCell ref="A10:K10"/>
    <mergeCell ref="M6:N6"/>
    <mergeCell ref="A7:K7"/>
    <mergeCell ref="A8:K8"/>
    <mergeCell ref="A9:K9"/>
    <mergeCell ref="M8:T11"/>
    <mergeCell ref="R3:T3"/>
    <mergeCell ref="R4:T4"/>
    <mergeCell ref="R5:T5"/>
    <mergeCell ref="R6:T6"/>
    <mergeCell ref="A11:K11"/>
    <mergeCell ref="A20:K20"/>
    <mergeCell ref="A55:A56"/>
    <mergeCell ref="B52:I52"/>
    <mergeCell ref="B51:I51"/>
    <mergeCell ref="B58:I58"/>
    <mergeCell ref="Q38:S38"/>
    <mergeCell ref="I28:K28"/>
    <mergeCell ref="N38:P38"/>
    <mergeCell ref="K38:M38"/>
    <mergeCell ref="J38:J39"/>
    <mergeCell ref="A37:T37"/>
    <mergeCell ref="B38:I39"/>
    <mergeCell ref="B46:I46"/>
    <mergeCell ref="B50:I50"/>
    <mergeCell ref="A54:T54"/>
    <mergeCell ref="B28:C28"/>
    <mergeCell ref="B43:I43"/>
    <mergeCell ref="B41:I41"/>
    <mergeCell ref="B42:I42"/>
    <mergeCell ref="B169:I169"/>
    <mergeCell ref="B170:T170"/>
    <mergeCell ref="B171:I171"/>
    <mergeCell ref="B172:I172"/>
    <mergeCell ref="B159:T159"/>
    <mergeCell ref="B93:I93"/>
    <mergeCell ref="B94:I94"/>
    <mergeCell ref="Q71:S71"/>
    <mergeCell ref="T71:T72"/>
    <mergeCell ref="K71:M71"/>
    <mergeCell ref="N71:P71"/>
    <mergeCell ref="B193:I193"/>
    <mergeCell ref="A195:J196"/>
    <mergeCell ref="B191:I191"/>
    <mergeCell ref="A197:J197"/>
    <mergeCell ref="K197:T197"/>
    <mergeCell ref="J201:J202"/>
    <mergeCell ref="A203:T203"/>
    <mergeCell ref="K201:M201"/>
    <mergeCell ref="A201:A202"/>
    <mergeCell ref="B201:I202"/>
    <mergeCell ref="N201:P201"/>
    <mergeCell ref="Q201:S201"/>
    <mergeCell ref="T201:T202"/>
    <mergeCell ref="K198:T198"/>
    <mergeCell ref="A198:J198"/>
    <mergeCell ref="K196:M196"/>
    <mergeCell ref="B206:I206"/>
    <mergeCell ref="N196:P196"/>
    <mergeCell ref="Q195:T196"/>
    <mergeCell ref="A194:I194"/>
    <mergeCell ref="B204:I204"/>
    <mergeCell ref="A265:T265"/>
    <mergeCell ref="J266:J267"/>
    <mergeCell ref="K266:M266"/>
    <mergeCell ref="N266:P266"/>
    <mergeCell ref="B266:I267"/>
    <mergeCell ref="Q266:S266"/>
    <mergeCell ref="T266:T267"/>
    <mergeCell ref="B213:I213"/>
    <mergeCell ref="B239:I239"/>
    <mergeCell ref="B240:I240"/>
    <mergeCell ref="B241:I241"/>
    <mergeCell ref="B238:I238"/>
    <mergeCell ref="A237:T237"/>
    <mergeCell ref="T235:T236"/>
    <mergeCell ref="N261:P261"/>
    <mergeCell ref="B246:I246"/>
    <mergeCell ref="K263:T263"/>
    <mergeCell ref="K261:M261"/>
    <mergeCell ref="B249:I249"/>
    <mergeCell ref="B256:I256"/>
    <mergeCell ref="B252:I252"/>
    <mergeCell ref="A260:J261"/>
    <mergeCell ref="Q260:T261"/>
    <mergeCell ref="B224:I224"/>
    <mergeCell ref="J354:K354"/>
    <mergeCell ref="L354:M354"/>
    <mergeCell ref="N354:O354"/>
    <mergeCell ref="B242:I242"/>
    <mergeCell ref="A234:T234"/>
    <mergeCell ref="B350:G351"/>
    <mergeCell ref="B257:I257"/>
    <mergeCell ref="A254:T254"/>
    <mergeCell ref="B253:I253"/>
    <mergeCell ref="N353:O353"/>
    <mergeCell ref="P353:Q353"/>
    <mergeCell ref="P350:Q351"/>
    <mergeCell ref="J351:K351"/>
    <mergeCell ref="L351:M351"/>
    <mergeCell ref="N351:O351"/>
    <mergeCell ref="J350:O350"/>
    <mergeCell ref="J352:K352"/>
    <mergeCell ref="B248:I248"/>
    <mergeCell ref="A350:A351"/>
    <mergeCell ref="A90:A91"/>
    <mergeCell ref="B99:I99"/>
    <mergeCell ref="B60:I60"/>
    <mergeCell ref="B59:I59"/>
    <mergeCell ref="U353:X353"/>
    <mergeCell ref="B218:I218"/>
    <mergeCell ref="A219:T219"/>
    <mergeCell ref="B220:I220"/>
    <mergeCell ref="B221:I221"/>
    <mergeCell ref="B222:I222"/>
    <mergeCell ref="B225:I225"/>
    <mergeCell ref="A215:T215"/>
    <mergeCell ref="Q228:T229"/>
    <mergeCell ref="N229:P229"/>
    <mergeCell ref="K235:M235"/>
    <mergeCell ref="N235:P235"/>
    <mergeCell ref="B243:I243"/>
    <mergeCell ref="B216:I216"/>
    <mergeCell ref="B217:I217"/>
    <mergeCell ref="B251:I251"/>
    <mergeCell ref="B250:I250"/>
    <mergeCell ref="B244:I244"/>
    <mergeCell ref="A259:I259"/>
    <mergeCell ref="B258:I258"/>
    <mergeCell ref="U52:W52"/>
    <mergeCell ref="U139:W139"/>
    <mergeCell ref="B101:I101"/>
    <mergeCell ref="B115:I115"/>
    <mergeCell ref="B118:I118"/>
    <mergeCell ref="B121:I121"/>
    <mergeCell ref="T90:T91"/>
    <mergeCell ref="B90:I91"/>
    <mergeCell ref="B95:I95"/>
    <mergeCell ref="B96:I96"/>
    <mergeCell ref="B97:I97"/>
    <mergeCell ref="B102:I102"/>
    <mergeCell ref="B128:I128"/>
    <mergeCell ref="T55:T56"/>
    <mergeCell ref="B64:I64"/>
    <mergeCell ref="B62:I62"/>
    <mergeCell ref="B66:I66"/>
    <mergeCell ref="B100:I100"/>
    <mergeCell ref="B119:I119"/>
    <mergeCell ref="B120:I120"/>
    <mergeCell ref="B138:I138"/>
    <mergeCell ref="A142:T142"/>
    <mergeCell ref="A143:A144"/>
    <mergeCell ref="B130:I130"/>
    <mergeCell ref="B133:I133"/>
    <mergeCell ref="A124:T124"/>
    <mergeCell ref="T143:T144"/>
    <mergeCell ref="A125:A126"/>
    <mergeCell ref="B135:I135"/>
    <mergeCell ref="B212:I212"/>
    <mergeCell ref="B208:I208"/>
    <mergeCell ref="B209:I209"/>
    <mergeCell ref="B210:I210"/>
    <mergeCell ref="B205:I205"/>
    <mergeCell ref="U68:W68"/>
    <mergeCell ref="U87:W87"/>
    <mergeCell ref="U102:W102"/>
    <mergeCell ref="U122:W122"/>
    <mergeCell ref="A70:T70"/>
    <mergeCell ref="J71:J72"/>
    <mergeCell ref="J125:J126"/>
    <mergeCell ref="K108:M108"/>
    <mergeCell ref="N108:P108"/>
    <mergeCell ref="Q108:S108"/>
    <mergeCell ref="B111:I111"/>
    <mergeCell ref="B108:I109"/>
    <mergeCell ref="B75:I75"/>
    <mergeCell ref="B68:I68"/>
    <mergeCell ref="N125:P125"/>
    <mergeCell ref="B122:I122"/>
    <mergeCell ref="A71:A72"/>
    <mergeCell ref="B71:I72"/>
    <mergeCell ref="B168:I168"/>
    <mergeCell ref="B76:I76"/>
    <mergeCell ref="B79:I79"/>
    <mergeCell ref="A40:T40"/>
    <mergeCell ref="J90:J91"/>
    <mergeCell ref="K90:M90"/>
    <mergeCell ref="N90:P90"/>
    <mergeCell ref="Q90:S90"/>
    <mergeCell ref="A107:T107"/>
    <mergeCell ref="B143:I144"/>
    <mergeCell ref="B125:I126"/>
    <mergeCell ref="B129:I129"/>
    <mergeCell ref="B139:I139"/>
    <mergeCell ref="B131:I131"/>
    <mergeCell ref="T108:T109"/>
    <mergeCell ref="B132:I132"/>
    <mergeCell ref="Q143:S143"/>
    <mergeCell ref="B136:I136"/>
    <mergeCell ref="J143:J144"/>
    <mergeCell ref="K143:M143"/>
    <mergeCell ref="B114:I114"/>
    <mergeCell ref="B112:I112"/>
    <mergeCell ref="B113:I113"/>
    <mergeCell ref="J108:J109"/>
    <mergeCell ref="B280:I280"/>
    <mergeCell ref="A108:A109"/>
    <mergeCell ref="B116:I116"/>
    <mergeCell ref="Q125:S125"/>
    <mergeCell ref="K125:M125"/>
    <mergeCell ref="T125:T126"/>
    <mergeCell ref="B137:I137"/>
    <mergeCell ref="A316:T316"/>
    <mergeCell ref="Q310:T311"/>
    <mergeCell ref="K312:T312"/>
    <mergeCell ref="A313:J313"/>
    <mergeCell ref="K313:T313"/>
    <mergeCell ref="B150:I150"/>
    <mergeCell ref="B151:I151"/>
    <mergeCell ref="B163:I163"/>
    <mergeCell ref="B183:T183"/>
    <mergeCell ref="B184:I184"/>
    <mergeCell ref="B185:I185"/>
    <mergeCell ref="B186:T186"/>
    <mergeCell ref="B187:I187"/>
    <mergeCell ref="B188:I188"/>
    <mergeCell ref="B152:I152"/>
    <mergeCell ref="B153:I153"/>
    <mergeCell ref="B167:T167"/>
    <mergeCell ref="A18:K18"/>
    <mergeCell ref="A372:T372"/>
    <mergeCell ref="A369:T369"/>
    <mergeCell ref="A367:T367"/>
    <mergeCell ref="K262:T262"/>
    <mergeCell ref="A223:T223"/>
    <mergeCell ref="A211:T211"/>
    <mergeCell ref="A207:T207"/>
    <mergeCell ref="A200:T200"/>
    <mergeCell ref="B325:I325"/>
    <mergeCell ref="B327:I327"/>
    <mergeCell ref="B328:I328"/>
    <mergeCell ref="B329:I329"/>
    <mergeCell ref="B333:I333"/>
    <mergeCell ref="B334:I334"/>
    <mergeCell ref="B335:I335"/>
    <mergeCell ref="B336:I336"/>
    <mergeCell ref="B306:I306"/>
    <mergeCell ref="A312:J312"/>
    <mergeCell ref="B338:I338"/>
    <mergeCell ref="B276:I276"/>
    <mergeCell ref="B277:I277"/>
    <mergeCell ref="B278:I278"/>
    <mergeCell ref="B279:I279"/>
  </mergeCells>
  <phoneticPr fontId="5" type="noConversion"/>
  <conditionalFormatting sqref="U353 L31:L32 U30:U32 U3:U8">
    <cfRule type="cellIs" dxfId="26" priority="165" operator="equal">
      <formula>"E bine"</formula>
    </cfRule>
  </conditionalFormatting>
  <conditionalFormatting sqref="U353 U30:U32 U3:U8">
    <cfRule type="cellIs" dxfId="25" priority="164" operator="equal">
      <formula>"NU e bine"</formula>
    </cfRule>
  </conditionalFormatting>
  <conditionalFormatting sqref="U30:V32 U3:U8">
    <cfRule type="cellIs" dxfId="24" priority="157" operator="equal">
      <formula>"Suma trebuie să fie 52"</formula>
    </cfRule>
    <cfRule type="cellIs" dxfId="23" priority="158" operator="equal">
      <formula>"Corect"</formula>
    </cfRule>
    <cfRule type="cellIs" dxfId="22" priority="159" operator="equal">
      <formula>SUM($B$30:$J$30)</formula>
    </cfRule>
    <cfRule type="cellIs" dxfId="21" priority="160" operator="lessThan">
      <formula>"(SUM(B28:K28)=52"</formula>
    </cfRule>
    <cfRule type="cellIs" dxfId="20" priority="161" operator="equal">
      <formula>52</formula>
    </cfRule>
    <cfRule type="cellIs" dxfId="19" priority="162" operator="equal">
      <formula>$K$30</formula>
    </cfRule>
    <cfRule type="cellIs" dxfId="18" priority="163" operator="equal">
      <formula>$B$30:$K$30=52</formula>
    </cfRule>
  </conditionalFormatting>
  <conditionalFormatting sqref="U353:V353 U30:V32 U3:U8">
    <cfRule type="cellIs" dxfId="17" priority="152" operator="equal">
      <formula>"Suma trebuie să fie 52"</formula>
    </cfRule>
    <cfRule type="cellIs" dxfId="16" priority="156" operator="equal">
      <formula>"Corect"</formula>
    </cfRule>
  </conditionalFormatting>
  <conditionalFormatting sqref="U353:X353 U30:V32">
    <cfRule type="cellIs" dxfId="15" priority="155" operator="equal">
      <formula>"Corect"</formula>
    </cfRule>
  </conditionalFormatting>
  <conditionalFormatting sqref="U102:W102 U122:W122 U139:W139 U68:W68 U87:W87 U52:W53">
    <cfRule type="cellIs" dxfId="14" priority="153" operator="equal">
      <formula>"E trebuie să fie cel puțin egal cu C+VP"</formula>
    </cfRule>
    <cfRule type="cellIs" dxfId="13" priority="154" operator="equal">
      <formula>"Corect"</formula>
    </cfRule>
  </conditionalFormatting>
  <conditionalFormatting sqref="U353:V353">
    <cfRule type="cellIs" dxfId="12" priority="128" operator="equal">
      <formula>"Nu corespunde cu tabelul de opționale"</formula>
    </cfRule>
    <cfRule type="cellIs" dxfId="11" priority="131" operator="equal">
      <formula>"Suma trebuie să fie 52"</formula>
    </cfRule>
    <cfRule type="cellIs" dxfId="10" priority="132" operator="equal">
      <formula>"Corect"</formula>
    </cfRule>
    <cfRule type="cellIs" dxfId="9" priority="133" operator="equal">
      <formula>SUM($B$30:$J$30)</formula>
    </cfRule>
    <cfRule type="cellIs" dxfId="8" priority="134" operator="lessThan">
      <formula>"(SUM(B28:K28)=52"</formula>
    </cfRule>
    <cfRule type="cellIs" dxfId="7" priority="135" operator="equal">
      <formula>52</formula>
    </cfRule>
    <cfRule type="cellIs" dxfId="6" priority="136" operator="equal">
      <formula>$K$30</formula>
    </cfRule>
    <cfRule type="cellIs" dxfId="5" priority="137" operator="equal">
      <formula>$B$30:$K$30=52</formula>
    </cfRule>
  </conditionalFormatting>
  <conditionalFormatting sqref="U3:U8">
    <cfRule type="cellIs" dxfId="4" priority="116" operator="equal">
      <formula>"Trebuie alocate cel puțin 20 de ore pe săptămână"</formula>
    </cfRule>
  </conditionalFormatting>
  <conditionalFormatting sqref="U30:V30">
    <cfRule type="cellIs" dxfId="3" priority="18" operator="equal">
      <formula>"Correct"</formula>
    </cfRule>
  </conditionalFormatting>
  <conditionalFormatting sqref="U383:U384">
    <cfRule type="cellIs" dxfId="2" priority="4" operator="equal">
      <formula>"Ați dublat unele discipline"</formula>
    </cfRule>
    <cfRule type="cellIs" dxfId="1" priority="5" operator="equal">
      <formula>"Ați pierdut unele discipline"</formula>
    </cfRule>
    <cfRule type="cellIs" dxfId="0" priority="6" operator="equal">
      <formula>"Corect"</formula>
    </cfRule>
  </conditionalFormatting>
  <dataValidations count="5">
    <dataValidation type="list" allowBlank="1" showInputMessage="1" showErrorMessage="1" sqref="R118:R121 R99:R101 R64:R67 R82:R86 R48:R51 R74:R80 R93:R97 R58:R62 R41:R46 R157:R158 R160:R161 R150:R155 R168:R169 R163:R166 R220:R222 R216:R218 R208:R210 R224:R226 R146:R148 R385:R386 R171:R172 R212:R214 R175:R177 R190:R193 R204:R206 R381:R383 R379 R375 R373 R377 R111:R116 R128:R133 R135:R138 R179:R182 R184:R185 R187:R188">
      <formula1>$R$39</formula1>
    </dataValidation>
    <dataValidation type="list" allowBlank="1" showInputMessage="1" showErrorMessage="1" sqref="Q118:Q121 Q99:Q101 Q64:Q67 Q82:Q86 Q48:Q51 Q74:Q80 Q93:Q97 Q58:Q62 Q41:Q46 Q157:Q158 Q160:Q161 Q150:Q155 Q168:Q169 Q163:Q166 Q220:Q222 Q216:Q218 Q208:Q210 Q224:Q226 Q146:Q148 Q385:Q386 Q171:Q172 Q212:Q214 Q175:Q177 Q190:Q193 Q204:Q206 Q381:Q383 Q379 Q375 Q373 Q377 Q111:Q116 Q128:Q133 Q135:Q138 Q179:Q182 Q184:Q185 Q187:Q188">
      <formula1>$Q$39</formula1>
    </dataValidation>
    <dataValidation type="list" allowBlank="1" showInputMessage="1" showErrorMessage="1" sqref="S118:S121 S99:S101 S82:S86 S48:S51 S64:S67 S74:S80 S93:S97 S58:S62 S41:S46 S157:S158 S160:S161 S150:S155 S168:S169 S163:S166 S220:S222 S216:S218 S212:S214 S208:S210 S204:S206 S190:S193 S174:S177 S224:S226 S146:S148 S381:S383 S171:S172 S385:S386 S379 S375 S373 S377 S111:S116 S128:S133 S135:S138 S179:S182 S184:S185 S187:S188">
      <formula1>$S$39</formula1>
    </dataValidation>
    <dataValidation type="list" allowBlank="1" showInputMessage="1" showErrorMessage="1" sqref="B255:I257 B269:I298 B320:I330 B333:I338 B301:I307 B238:I252">
      <formula1>$B$38:$B$229</formula1>
    </dataValidation>
    <dataValidation type="list" allowBlank="1" showInputMessage="1" showErrorMessage="1" sqref="T220:T222 T99:T101 T48:T51 T82:T86 T64:T67 T74:T80 T93:T97 T58:T62 T41:T46 T157:T158 T160:T161 T150:T155 T168:T169 T163:T166 T118:T121 T208:T210 T204:T206 T212:T214 T224:T226 T174:T177 T216:T218 T146:T148 T171:T172 T190:T193 T111:T116 T128:T133 T135:T138 T179:T182 T184:T185 T187:T188">
      <formula1>$O$36:$S$36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Conf. univ. dr. BERSZÁN István</oddFooter>
  </headerFooter>
  <rowBreaks count="5" manualBreakCount="5">
    <brk id="232" max="16383" man="1"/>
    <brk id="264" max="16383" man="1"/>
    <brk id="294" max="16383" man="1"/>
    <brk id="314" max="16383" man="1"/>
    <brk id="366" max="16383" man="1"/>
  </rowBreaks>
  <ignoredErrors>
    <ignoredError sqref="M353" unlockedFormula="1"/>
  </ignoredErrors>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mtanszek</cp:lastModifiedBy>
  <cp:lastPrinted>2018-05-09T07:04:26Z</cp:lastPrinted>
  <dcterms:created xsi:type="dcterms:W3CDTF">2013-06-27T08:19:59Z</dcterms:created>
  <dcterms:modified xsi:type="dcterms:W3CDTF">2018-05-09T07:04:34Z</dcterms:modified>
</cp:coreProperties>
</file>