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1">'DPPD'!$A$1:$T$25</definedName>
    <definedName name="_xlnm.Print_Area" localSheetId="0">'PLAN'!$A$1:$T$241</definedName>
  </definedNames>
  <calcPr fullCalcOnLoad="1"/>
</workbook>
</file>

<file path=xl/sharedStrings.xml><?xml version="1.0" encoding="utf-8"?>
<sst xmlns="http://schemas.openxmlformats.org/spreadsheetml/2006/main" count="641" uniqueCount="237">
  <si>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</si>
  <si>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</si>
  <si>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</si>
  <si>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</si>
  <si>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</si>
  <si>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</si>
  <si>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</si>
  <si>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</si>
  <si>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</si>
  <si>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</si>
  <si>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</si>
  <si>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</si>
  <si>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</si>
  <si>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</si>
  <si>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</si>
  <si>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</si>
  <si>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</si>
  <si>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</si>
  <si>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</si>
  <si>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</si>
  <si>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</si>
  <si>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</si>
  <si>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</si>
  <si>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</si>
  <si>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</si>
  <si>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</si>
  <si>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</si>
  <si>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</si>
  <si>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</si>
  <si>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</si>
  <si>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</si>
  <si>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</si>
  <si>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</si>
  <si>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</si>
  <si>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</si>
  <si>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</si>
  <si>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</si>
  <si>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</si>
  <si>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</si>
  <si>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</si>
  <si>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</si>
  <si>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</si>
  <si>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</si>
  <si>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</si>
  <si>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</si>
  <si>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</si>
  <si>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</si>
  <si>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</si>
  <si>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</si>
  <si>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</si>
  <si>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</si>
  <si>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</si>
  <si>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</si>
  <si>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</si>
  <si>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</si>
  <si>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</si>
  <si>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</si>
  <si>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</si>
  <si>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</si>
  <si>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</si>
  <si>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</si>
  <si>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</si>
  <si>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</si>
  <si>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</si>
  <si>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</si>
  <si>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</si>
  <si>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</si>
  <si>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</si>
  <si>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</si>
  <si>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</si>
  <si>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</si>
  <si>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</si>
  <si>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</si>
  <si>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</si>
  <si>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</si>
  <si>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</si>
  <si>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</si>
  <si>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</si>
  <si>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</si>
  <si>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</si>
  <si>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</si>
  <si>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</si>
  <si>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</si>
  <si>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</si>
  <si>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</si>
  <si>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</si>
  <si>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</si>
  <si>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</si>
  <si>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</si>
  <si>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</si>
  <si>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</si>
  <si>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</si>
  <si>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</si>
  <si>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</si>
  <si>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</si>
  <si>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</si>
  <si>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</si>
  <si>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</si>
  <si>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</si>
  <si>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</si>
  <si>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Limba străină 1</t>
  </si>
  <si>
    <t>Limba străină 2</t>
  </si>
  <si>
    <t>PACHET OPȚIONAL 2 (An I, Semestrul 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</si>
  <si>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</si>
  <si>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</si>
  <si>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</si>
  <si>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</si>
  <si>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</si>
  <si>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</si>
  <si>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LLD1121</t>
  </si>
  <si>
    <t>LLD1122</t>
  </si>
  <si>
    <t>LLD1123</t>
  </si>
  <si>
    <t>LLD1124</t>
  </si>
  <si>
    <t>LLD1125</t>
  </si>
  <si>
    <t>Metodologia cercetarii</t>
  </si>
  <si>
    <t>LLX1025</t>
  </si>
  <si>
    <t>LLD1221</t>
  </si>
  <si>
    <t>LLD1222</t>
  </si>
  <si>
    <t>LLD1223</t>
  </si>
  <si>
    <t>LLD1224</t>
  </si>
  <si>
    <t>LLD1225</t>
  </si>
  <si>
    <t>Practica profesionala*</t>
  </si>
  <si>
    <t>Curs optional 1.</t>
  </si>
  <si>
    <t>Curs optional 2.</t>
  </si>
  <si>
    <t>LLD2121</t>
  </si>
  <si>
    <t>LLD2122</t>
  </si>
  <si>
    <t>LLD2123</t>
  </si>
  <si>
    <t>LLD2124</t>
  </si>
  <si>
    <t>LLD2125</t>
  </si>
  <si>
    <t>Curs optional 3.</t>
  </si>
  <si>
    <t>Curs optional 4.</t>
  </si>
  <si>
    <t>LLD2221</t>
  </si>
  <si>
    <t>LLD2222</t>
  </si>
  <si>
    <t>Etnografie IV. Economie şi mod de viaţă</t>
  </si>
  <si>
    <t>LLD2223</t>
  </si>
  <si>
    <t>Etnosemiotica</t>
  </si>
  <si>
    <t>LLD2224</t>
  </si>
  <si>
    <t>Memoria culturala</t>
  </si>
  <si>
    <t>LLD2225</t>
  </si>
  <si>
    <t>LLD2226</t>
  </si>
  <si>
    <t>Muzeologie</t>
  </si>
  <si>
    <t>LLD2227</t>
  </si>
  <si>
    <t>Practica în muzeu*</t>
  </si>
  <si>
    <t>Curs optional 5.</t>
  </si>
  <si>
    <t>LLD3122</t>
  </si>
  <si>
    <t>LLD3123</t>
  </si>
  <si>
    <t>LLD3125</t>
  </si>
  <si>
    <t>Antropologia artei</t>
  </si>
  <si>
    <t>LLD3126</t>
  </si>
  <si>
    <t>LLD3127</t>
  </si>
  <si>
    <t>Curs optional 6.</t>
  </si>
  <si>
    <t>Curs optional 7.</t>
  </si>
  <si>
    <t>LLD3222</t>
  </si>
  <si>
    <t>Etnografie V. Religiozitate populară: texte şi rituri în cultura ceangăilor din Moldova</t>
  </si>
  <si>
    <t>LLD3223</t>
  </si>
  <si>
    <t>Etnografie VI. Etnobotanică</t>
  </si>
  <si>
    <t>LLD3224</t>
  </si>
  <si>
    <t>Antropologie VI. Antropologia scrisului</t>
  </si>
  <si>
    <t>LLD3225</t>
  </si>
  <si>
    <t>Filmul antropologic si documentar</t>
  </si>
  <si>
    <t>LLD3226</t>
  </si>
  <si>
    <t>Antropologia dansului</t>
  </si>
  <si>
    <t>Curs opţional 8.</t>
  </si>
  <si>
    <t>LLD1226</t>
  </si>
  <si>
    <t>LLD2228</t>
  </si>
  <si>
    <t>LLD3227</t>
  </si>
  <si>
    <t>Seminar de redactare a lucrării de licenţă</t>
  </si>
  <si>
    <t>2</t>
  </si>
  <si>
    <t>FACULTATEA DE LITERE</t>
  </si>
  <si>
    <t>Domeniul: STUDII CULTURALE</t>
  </si>
  <si>
    <t>Limba de predare: maghiară</t>
  </si>
  <si>
    <t>Specializarea/Programul de studiu: ETNOLOGIE</t>
  </si>
  <si>
    <t>Titlul absolventului: licenţiat în studii culturale</t>
  </si>
  <si>
    <t>Antropologia religiei, antropologia sacrului</t>
  </si>
  <si>
    <t>Simbolizatie arhetipala: cultură, religie şi politică în societatea umană</t>
  </si>
  <si>
    <t>Metodologie: tehnici ale fotografiei etnografice</t>
  </si>
  <si>
    <t xml:space="preserve">Istorie culturală: arta si civilizatie. </t>
  </si>
  <si>
    <t xml:space="preserve">Meşteşug şi artă tradiţională I.: semnificaţiile artefactului: </t>
  </si>
  <si>
    <t>Meşteşug şi artă tradiţională II.: arhitectura rurală. Concepte generale şi zone arhitecturale</t>
  </si>
  <si>
    <t>Introducere în folclor: istorie, metode, terminologie</t>
  </si>
  <si>
    <t>Introducere în etnografie: Istorie, metode, terminologie</t>
  </si>
  <si>
    <t>Introducere în antropologia culturală şi socială</t>
  </si>
  <si>
    <t>Zone etno-culturale, diversitate etnoculturală</t>
  </si>
  <si>
    <t>Etnografie I. Vestimentaţia ca obiect şi mesaj</t>
  </si>
  <si>
    <t>Antropologie I. Comunicaţie vizuală</t>
  </si>
  <si>
    <t>Folclor I. Calendare, sărbători şi rituri</t>
  </si>
  <si>
    <t>Folclor II. Folclor urban contemporan: mass media si viata cotidiana</t>
  </si>
  <si>
    <t>Folclor III. Literatura populară: structuri narative şi cognitive cotidiene</t>
  </si>
  <si>
    <t>Folclor IV. Mitologii istorice şi contemporane</t>
  </si>
  <si>
    <t>Antropologie II. Istoria antropologiei culturale şi sociale</t>
  </si>
  <si>
    <t xml:space="preserve">Antropologie III. Antropologie socială </t>
  </si>
  <si>
    <t>Introducere în sociologie</t>
  </si>
  <si>
    <t>Pedagogie I: 
- Fundamentele pedagogiei 
- Teoria şi metodologia curriculumului</t>
  </si>
  <si>
    <t>Pedagogie II:
- Teoria şi metodologia instruirii 
- Teoria şi metodologia evaluării</t>
  </si>
  <si>
    <t>LLX2021</t>
  </si>
  <si>
    <t>LLX2022</t>
  </si>
  <si>
    <t>LLX2024</t>
  </si>
  <si>
    <t>LLX2026</t>
  </si>
  <si>
    <t>LLX10025</t>
  </si>
  <si>
    <t>LLX2027</t>
  </si>
  <si>
    <t>LLX3027</t>
  </si>
  <si>
    <t>LLX3028</t>
  </si>
  <si>
    <t>LLX3029</t>
  </si>
  <si>
    <t>PACHET OPȚIONAL 1 (An I, Semestrul 2)</t>
  </si>
  <si>
    <t>O tipologie a culturilor I.</t>
  </si>
  <si>
    <t>Se alege din oferta facultatii</t>
  </si>
  <si>
    <t>PACHET OPȚIONAL 3 (An II, Semestrul 3)</t>
  </si>
  <si>
    <t>PACHET OPȚIONAL 4 (An II, Semestrul 3)</t>
  </si>
  <si>
    <t>PACHET OPȚIONAL 5 (An II, Semestrul 4)</t>
  </si>
  <si>
    <t>O tipologie a culturilor II.</t>
  </si>
  <si>
    <t>PACHET OPȚIONAL 6 (An III, Semestrul 5)</t>
  </si>
  <si>
    <t>PACHET OPȚIONAL 7 (An III, Semestrul 5)</t>
  </si>
  <si>
    <t>PACHET OPȚIONAL 8 (An III, Semestrul 6)</t>
  </si>
  <si>
    <t>O tipologie a culturilor III</t>
  </si>
  <si>
    <r>
      <rPr>
        <b/>
        <sz val="10"/>
        <rFont val="Times New Roman"/>
        <family val="1"/>
      </rPr>
      <t>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</si>
  <si>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</si>
  <si>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</si>
  <si>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 xml:space="preserve">VI.  UNIVERSITĂŢI EUROPENE DE REFERINŢĂ: Université Paris Ouest Nanterre La Défense, Universite de Strassburg, Universite de Montreal, Université de Nice Sophia-Antipolis </t>
    </r>
    <r>
      <rPr>
        <sz val="10"/>
        <rFont val="Times New Roman"/>
        <family val="1"/>
      </rPr>
      <t xml:space="preserve">
</t>
    </r>
  </si>
  <si>
    <r>
      <t xml:space="preserve">Didactica specialităţii: </t>
    </r>
    <r>
      <rPr>
        <i/>
        <sz val="10"/>
        <rFont val="Times New Roman"/>
        <family val="1"/>
      </rPr>
      <t>Didactica etnologiei (maghiară)</t>
    </r>
  </si>
  <si>
    <r>
      <t xml:space="preserve">      </t>
    </r>
    <r>
      <rPr>
        <b/>
        <sz val="10"/>
        <rFont val="Times New Roman"/>
        <family val="1"/>
      </rPr>
      <t>24</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</si>
  <si>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</si>
  <si>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20 </t>
    </r>
    <r>
      <rPr>
        <sz val="10"/>
        <rFont val="Times New Roman"/>
        <family val="1"/>
      </rPr>
      <t xml:space="preserve">de credite la examenul de licenţă </t>
    </r>
  </si>
  <si>
    <r>
      <t xml:space="preserve">           </t>
    </r>
    <r>
      <rPr>
        <b/>
        <sz val="10"/>
        <rFont val="Times New Roman"/>
        <family val="1"/>
      </rPr>
      <t>6</t>
    </r>
    <r>
      <rPr>
        <sz val="10"/>
        <rFont val="Times New Roman"/>
        <family val="1"/>
      </rPr>
      <t xml:space="preserve"> credite pentru disciplina Limbă străină din oferta DLSS</t>
    </r>
  </si>
  <si>
    <t>180 de credite din care:</t>
  </si>
  <si>
    <r>
      <rPr>
        <b/>
        <sz val="10"/>
        <rFont val="Times New Roman"/>
        <family val="1"/>
      </rPr>
      <t xml:space="preserve">   146 </t>
    </r>
    <r>
      <rPr>
        <sz val="10"/>
        <rFont val="Times New Roman"/>
        <family val="1"/>
      </rPr>
      <t>de credite la disciplinele obligatorii;</t>
    </r>
  </si>
  <si>
    <t>Si</t>
  </si>
  <si>
    <t>Am refacut ceea ce e marcat cu rosu, in versiunea anterioara a planului era corect</t>
  </si>
  <si>
    <t>ok</t>
  </si>
  <si>
    <t>Chei de verificare procente: DF+DS+DC trebuie sa dea 100%</t>
  </si>
  <si>
    <t>Sem. 2: Pachet opţional 1: Se alege o disciplină din pachetul: LLD1226, LLX2021</t>
  </si>
  <si>
    <t>Sem. 2: Pachet opţional 2: Se alege o disciplină din pachetul: LLX2022, LLX2022</t>
  </si>
  <si>
    <t>Sem. 3: Pachet opţional 3: Se alege o disciplină din pachetul: LLX2024, LLX2024</t>
  </si>
  <si>
    <t>Sem. 3: Pachet opţional 4: Se alege o disciplină din pachetul: LLX2026, LLX2026</t>
  </si>
  <si>
    <t>Sem. 4: Pachet opţional 5: Se alege o disciplină din pachetul: LLD2228, LLX2027</t>
  </si>
  <si>
    <t>Sem. 5: Pachet opţional 6: Se alege o disciplină din pachetul: LLX3027, LLX3027</t>
  </si>
  <si>
    <t>Sem. 5: Pachet opţional 7: Se alege o disciplină din pachetul: LLX3028, LLX3028</t>
  </si>
  <si>
    <t>Sem. 6: Pachet opţional 8: Se alege o disciplină din pachetul: LLD3227, LLX3029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</si>
</sst>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
  </numFmts>
  <fonts count="28">
    <font>
      <sz val="11"/>
      <color indexed="8"/>
      <name val="Calibri"/>
      <family val="2"/>
    </font>
    <font>
      <sz val="10"/>
      <color indexed="8"/>
      <name val="Times New Roman"/>
      <family val="1"/>
    </font>
    <font>
      <sz val="8"/>
      <name val="Calibri"/>
      <family val="2"/>
    </font>
    <font>
      <sz val="10"/>
      <name val="Times New Roman"/>
      <family val="1"/>
    </font>
    <font>
      <sz val="9"/>
      <name val="Times New Roman"/>
      <family val="1"/>
    </font>
    <font>
      <b/>
      <sz val="10"/>
      <name val="Times New Roman"/>
      <family val="1"/>
    </font>
    <font>
      <sz val="10"/>
      <name val="Calibri"/>
      <family val="2"/>
    </font>
    <font>
      <b/>
      <sz val="11"/>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Times New Roman"/>
      <family val="1"/>
    </font>
    <font>
      <sz val="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top/>
      <bottom style="thin"/>
    </border>
    <border>
      <left style="thin"/>
      <right/>
      <top style="thin"/>
      <bottom style="thin"/>
    </border>
    <border>
      <left/>
      <right/>
      <top style="thin"/>
      <bottom/>
    </border>
    <border>
      <left style="thin"/>
      <right style="thin"/>
      <top style="thin"/>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color indexed="8"/>
      </right>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4" fillId="4" borderId="0" applyNumberFormat="0" applyBorder="0" applyAlignment="0" applyProtection="0"/>
    <xf numFmtId="0" fontId="11" fillId="20" borderId="1" applyNumberFormat="0" applyAlignment="0" applyProtection="0"/>
    <xf numFmtId="0" fontId="1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3" borderId="0" applyNumberFormat="0" applyBorder="0" applyAlignment="0" applyProtection="0"/>
    <xf numFmtId="0" fontId="21" fillId="20" borderId="3" applyNumberFormat="0" applyAlignment="0" applyProtection="0"/>
    <xf numFmtId="0" fontId="18" fillId="7" borderId="1" applyNumberFormat="0" applyAlignment="0" applyProtection="0"/>
    <xf numFmtId="0" fontId="2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cellStyleXfs>
  <cellXfs count="194">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horizontal="left" vertical="center"/>
      <protection locked="0"/>
    </xf>
    <xf numFmtId="0" fontId="4" fillId="24" borderId="10" xfId="0" applyFont="1" applyFill="1" applyBorder="1" applyAlignment="1">
      <alignment horizontal="center" vertical="center" wrapText="1"/>
    </xf>
    <xf numFmtId="0" fontId="4" fillId="24" borderId="10" xfId="0" applyFont="1" applyFill="1" applyBorder="1" applyAlignment="1" applyProtection="1">
      <alignment horizontal="center" vertical="center"/>
      <protection locked="0"/>
    </xf>
    <xf numFmtId="1" fontId="3" fillId="24" borderId="10" xfId="0" applyNumberFormat="1" applyFont="1" applyFill="1" applyBorder="1" applyAlignment="1" applyProtection="1">
      <alignment horizontal="center" vertical="center"/>
      <protection locked="0"/>
    </xf>
    <xf numFmtId="0" fontId="3" fillId="24" borderId="10" xfId="0" applyFont="1" applyFill="1" applyBorder="1" applyAlignment="1">
      <alignment horizontal="center" vertical="center"/>
    </xf>
    <xf numFmtId="0" fontId="3" fillId="24" borderId="11" xfId="0" applyFont="1" applyFill="1" applyBorder="1" applyAlignment="1" applyProtection="1">
      <alignment horizontal="center" vertical="center"/>
      <protection locked="0"/>
    </xf>
    <xf numFmtId="0" fontId="3" fillId="24" borderId="10" xfId="0" applyFont="1" applyFill="1" applyBorder="1" applyAlignment="1">
      <alignment horizontal="center" vertical="center" wrapText="1"/>
    </xf>
    <xf numFmtId="1" fontId="3" fillId="24" borderId="11" xfId="0" applyNumberFormat="1" applyFont="1" applyFill="1" applyBorder="1" applyAlignment="1" applyProtection="1">
      <alignment horizontal="center" vertical="center"/>
      <protection locked="0"/>
    </xf>
    <xf numFmtId="0" fontId="3" fillId="24" borderId="10" xfId="0" applyFont="1" applyFill="1" applyBorder="1" applyAlignment="1" applyProtection="1">
      <alignment horizontal="center" vertical="center"/>
      <protection locked="0"/>
    </xf>
    <xf numFmtId="0" fontId="3" fillId="24" borderId="0" xfId="0" applyFont="1" applyFill="1" applyAlignment="1" applyProtection="1">
      <alignment/>
      <protection locked="0"/>
    </xf>
    <xf numFmtId="0" fontId="3" fillId="24" borderId="0" xfId="0" applyFont="1" applyFill="1" applyAlignment="1" applyProtection="1">
      <alignment vertical="center" wrapText="1"/>
      <protection locked="0"/>
    </xf>
    <xf numFmtId="0" fontId="3" fillId="24" borderId="0" xfId="0" applyFont="1" applyFill="1" applyAlignment="1" applyProtection="1">
      <alignment vertical="center"/>
      <protection locked="0"/>
    </xf>
    <xf numFmtId="0" fontId="3" fillId="24" borderId="0" xfId="0" applyFont="1" applyFill="1" applyAlignment="1" applyProtection="1">
      <alignment horizontal="left" vertical="top" wrapText="1"/>
      <protection locked="0"/>
    </xf>
    <xf numFmtId="0" fontId="5" fillId="24" borderId="12" xfId="0" applyFont="1" applyFill="1" applyBorder="1" applyAlignment="1" applyProtection="1">
      <alignment/>
      <protection locked="0"/>
    </xf>
    <xf numFmtId="0" fontId="3" fillId="24" borderId="13" xfId="0" applyFont="1" applyFill="1" applyBorder="1" applyAlignment="1" applyProtection="1">
      <alignment horizontal="center" vertical="center"/>
      <protection locked="0"/>
    </xf>
    <xf numFmtId="0" fontId="5" fillId="24" borderId="10" xfId="0" applyFont="1" applyFill="1" applyBorder="1" applyAlignment="1" applyProtection="1">
      <alignment horizontal="center" vertical="center" wrapText="1"/>
      <protection locked="0"/>
    </xf>
    <xf numFmtId="0" fontId="5" fillId="24" borderId="13" xfId="0" applyFont="1" applyFill="1" applyBorder="1" applyAlignment="1" applyProtection="1">
      <alignment vertical="center"/>
      <protection locked="0"/>
    </xf>
    <xf numFmtId="0" fontId="3" fillId="24" borderId="10" xfId="0" applyFont="1" applyFill="1" applyBorder="1" applyAlignment="1" applyProtection="1">
      <alignment horizontal="center" vertical="center" wrapText="1"/>
      <protection locked="0"/>
    </xf>
    <xf numFmtId="49" fontId="3" fillId="24" borderId="10" xfId="0" applyNumberFormat="1" applyFont="1" applyFill="1" applyBorder="1" applyAlignment="1" applyProtection="1">
      <alignment horizontal="center" vertical="center" wrapText="1"/>
      <protection locked="0"/>
    </xf>
    <xf numFmtId="0" fontId="6" fillId="24" borderId="0" xfId="0" applyFont="1" applyFill="1" applyAlignment="1" applyProtection="1">
      <alignment/>
      <protection locked="0"/>
    </xf>
    <xf numFmtId="0" fontId="5" fillId="24" borderId="10" xfId="0" applyFont="1" applyFill="1" applyBorder="1" applyAlignment="1" applyProtection="1">
      <alignment vertical="center"/>
      <protection locked="0"/>
    </xf>
    <xf numFmtId="0" fontId="3" fillId="24" borderId="14" xfId="0" applyFont="1" applyFill="1" applyBorder="1" applyAlignment="1" applyProtection="1">
      <alignment/>
      <protection locked="0"/>
    </xf>
    <xf numFmtId="0" fontId="3" fillId="24" borderId="10" xfId="0" applyFont="1" applyFill="1" applyBorder="1" applyAlignment="1" applyProtection="1">
      <alignment horizontal="center" vertical="center"/>
      <protection/>
    </xf>
    <xf numFmtId="1" fontId="3" fillId="24" borderId="10" xfId="0" applyNumberFormat="1" applyFont="1" applyFill="1" applyBorder="1" applyAlignment="1" applyProtection="1">
      <alignment horizontal="center" vertical="center"/>
      <protection/>
    </xf>
    <xf numFmtId="2" fontId="3" fillId="24" borderId="10" xfId="0" applyNumberFormat="1" applyFont="1" applyFill="1" applyBorder="1" applyAlignment="1" applyProtection="1">
      <alignment horizontal="center" vertical="center"/>
      <protection locked="0"/>
    </xf>
    <xf numFmtId="2" fontId="3" fillId="24" borderId="10" xfId="0" applyNumberFormat="1" applyFont="1" applyFill="1" applyBorder="1" applyAlignment="1" applyProtection="1">
      <alignment horizontal="center" vertical="center"/>
      <protection/>
    </xf>
    <xf numFmtId="0" fontId="3" fillId="24" borderId="10" xfId="0" applyFont="1" applyFill="1" applyBorder="1" applyAlignment="1" applyProtection="1">
      <alignment horizontal="center" vertical="center" wrapText="1"/>
      <protection/>
    </xf>
    <xf numFmtId="0" fontId="5" fillId="24" borderId="10" xfId="0" applyFont="1" applyFill="1" applyBorder="1" applyAlignment="1" applyProtection="1">
      <alignment horizontal="center" vertical="center"/>
      <protection/>
    </xf>
    <xf numFmtId="0" fontId="3" fillId="24" borderId="10" xfId="0" applyFont="1" applyFill="1" applyBorder="1" applyAlignment="1" applyProtection="1">
      <alignment horizontal="left" vertical="center"/>
      <protection locked="0"/>
    </xf>
    <xf numFmtId="0" fontId="3" fillId="24" borderId="10" xfId="0" applyFont="1" applyFill="1" applyBorder="1" applyAlignment="1" applyProtection="1">
      <alignment horizontal="center"/>
      <protection locked="0"/>
    </xf>
    <xf numFmtId="1" fontId="3" fillId="24" borderId="10" xfId="0" applyNumberFormat="1" applyFont="1" applyFill="1" applyBorder="1" applyAlignment="1" applyProtection="1">
      <alignment horizontal="left" vertical="center"/>
      <protection locked="0"/>
    </xf>
    <xf numFmtId="1" fontId="3" fillId="24" borderId="10" xfId="0" applyNumberFormat="1" applyFont="1" applyFill="1" applyBorder="1" applyAlignment="1" applyProtection="1">
      <alignment horizontal="center" vertical="center" wrapText="1"/>
      <protection locked="0"/>
    </xf>
    <xf numFmtId="1" fontId="5" fillId="24" borderId="10" xfId="0" applyNumberFormat="1" applyFont="1" applyFill="1" applyBorder="1" applyAlignment="1" applyProtection="1">
      <alignment horizontal="center" vertical="center"/>
      <protection/>
    </xf>
    <xf numFmtId="1" fontId="5" fillId="24" borderId="15" xfId="0" applyNumberFormat="1" applyFont="1" applyFill="1" applyBorder="1" applyAlignment="1" applyProtection="1">
      <alignment horizontal="center" vertical="center"/>
      <protection locked="0"/>
    </xf>
    <xf numFmtId="0" fontId="5" fillId="24" borderId="10" xfId="0" applyFont="1" applyFill="1" applyBorder="1" applyAlignment="1" applyProtection="1">
      <alignment horizontal="center" vertical="center" wrapText="1"/>
      <protection/>
    </xf>
    <xf numFmtId="0" fontId="3" fillId="24" borderId="10" xfId="0" applyFont="1" applyFill="1" applyBorder="1" applyAlignment="1" applyProtection="1">
      <alignment horizontal="left" vertical="center"/>
      <protection/>
    </xf>
    <xf numFmtId="172" fontId="3" fillId="24" borderId="10" xfId="0" applyNumberFormat="1" applyFont="1" applyFill="1" applyBorder="1" applyAlignment="1" applyProtection="1">
      <alignment horizontal="center" vertical="center"/>
      <protection/>
    </xf>
    <xf numFmtId="0" fontId="5" fillId="24" borderId="13" xfId="0" applyFont="1" applyFill="1" applyBorder="1" applyAlignment="1" applyProtection="1">
      <alignment horizontal="left" vertical="center"/>
      <protection locked="0"/>
    </xf>
    <xf numFmtId="0" fontId="5" fillId="24" borderId="16" xfId="0" applyFont="1" applyFill="1" applyBorder="1" applyAlignment="1" applyProtection="1">
      <alignment horizontal="left" vertical="center"/>
      <protection locked="0"/>
    </xf>
    <xf numFmtId="0" fontId="5" fillId="24" borderId="11" xfId="0" applyFont="1" applyFill="1" applyBorder="1" applyAlignment="1" applyProtection="1">
      <alignment horizontal="left" vertical="center"/>
      <protection locked="0"/>
    </xf>
    <xf numFmtId="10" fontId="5" fillId="24" borderId="13" xfId="0" applyNumberFormat="1" applyFont="1" applyFill="1" applyBorder="1" applyAlignment="1" applyProtection="1">
      <alignment horizontal="center" vertical="center"/>
      <protection locked="0"/>
    </xf>
    <xf numFmtId="10" fontId="5" fillId="24" borderId="16" xfId="0" applyNumberFormat="1" applyFont="1" applyFill="1" applyBorder="1" applyAlignment="1" applyProtection="1">
      <alignment horizontal="center" vertical="center"/>
      <protection locked="0"/>
    </xf>
    <xf numFmtId="10" fontId="5" fillId="24" borderId="11" xfId="0" applyNumberFormat="1" applyFont="1" applyFill="1" applyBorder="1" applyAlignment="1" applyProtection="1">
      <alignment horizontal="center" vertical="center"/>
      <protection locked="0"/>
    </xf>
    <xf numFmtId="0" fontId="5" fillId="24" borderId="0" xfId="0" applyFont="1" applyFill="1" applyBorder="1" applyAlignment="1" applyProtection="1">
      <alignment horizontal="left" vertical="center"/>
      <protection locked="0"/>
    </xf>
    <xf numFmtId="10" fontId="5" fillId="24" borderId="0" xfId="0" applyNumberFormat="1" applyFont="1" applyFill="1" applyBorder="1" applyAlignment="1" applyProtection="1">
      <alignment horizontal="center" vertical="center"/>
      <protection locked="0"/>
    </xf>
    <xf numFmtId="0" fontId="5" fillId="24" borderId="15" xfId="0" applyFont="1" applyFill="1" applyBorder="1" applyAlignment="1" applyProtection="1">
      <alignment horizontal="center" vertical="center"/>
      <protection locked="0"/>
    </xf>
    <xf numFmtId="0" fontId="25" fillId="25" borderId="0" xfId="0" applyFont="1" applyFill="1" applyAlignment="1" applyProtection="1">
      <alignment/>
      <protection locked="0"/>
    </xf>
    <xf numFmtId="0" fontId="26" fillId="25" borderId="0" xfId="0" applyFont="1" applyFill="1" applyAlignment="1" applyProtection="1">
      <alignment/>
      <protection locked="0"/>
    </xf>
    <xf numFmtId="10" fontId="3" fillId="0" borderId="0" xfId="0" applyNumberFormat="1" applyFont="1" applyAlignment="1" applyProtection="1">
      <alignment/>
      <protection locked="0"/>
    </xf>
    <xf numFmtId="0" fontId="3" fillId="0" borderId="0" xfId="0" applyFont="1" applyAlignment="1" applyProtection="1">
      <alignment horizontal="center" vertical="center"/>
      <protection locked="0"/>
    </xf>
    <xf numFmtId="0" fontId="1" fillId="25" borderId="0" xfId="0" applyFont="1" applyFill="1" applyAlignment="1" applyProtection="1">
      <alignment/>
      <protection locked="0"/>
    </xf>
    <xf numFmtId="0" fontId="5" fillId="24" borderId="14" xfId="0" applyFont="1" applyFill="1" applyBorder="1" applyAlignment="1" applyProtection="1">
      <alignment horizontal="left" vertical="center" wrapText="1"/>
      <protection/>
    </xf>
    <xf numFmtId="0" fontId="27" fillId="24" borderId="0" xfId="0" applyFont="1" applyFill="1" applyBorder="1" applyAlignment="1" applyProtection="1">
      <alignment horizontal="left" vertical="top" wrapText="1"/>
      <protection locked="0"/>
    </xf>
    <xf numFmtId="0" fontId="3" fillId="24" borderId="0" xfId="0" applyFont="1" applyFill="1" applyBorder="1" applyAlignment="1" applyProtection="1">
      <alignment/>
      <protection locked="0"/>
    </xf>
    <xf numFmtId="0" fontId="5" fillId="24" borderId="13" xfId="0" applyFont="1" applyFill="1" applyBorder="1" applyAlignment="1" applyProtection="1">
      <alignment horizontal="left" vertical="center" wrapText="1"/>
      <protection/>
    </xf>
    <xf numFmtId="0" fontId="5" fillId="24" borderId="16" xfId="0" applyFont="1" applyFill="1" applyBorder="1" applyAlignment="1" applyProtection="1">
      <alignment horizontal="left" vertical="center" wrapText="1"/>
      <protection/>
    </xf>
    <xf numFmtId="0" fontId="5" fillId="24" borderId="11" xfId="0" applyFont="1" applyFill="1" applyBorder="1" applyAlignment="1" applyProtection="1">
      <alignment horizontal="left" vertical="center" wrapText="1"/>
      <protection/>
    </xf>
    <xf numFmtId="0" fontId="5" fillId="24" borderId="17" xfId="0" applyFont="1" applyFill="1" applyBorder="1" applyAlignment="1" applyProtection="1">
      <alignment horizontal="left" vertical="center" wrapText="1"/>
      <protection/>
    </xf>
    <xf numFmtId="0" fontId="5" fillId="24" borderId="11" xfId="0" applyFont="1" applyFill="1" applyBorder="1" applyAlignment="1" applyProtection="1">
      <alignment horizontal="left" vertical="center"/>
      <protection locked="0"/>
    </xf>
    <xf numFmtId="0" fontId="5" fillId="24" borderId="16" xfId="0" applyFont="1" applyFill="1" applyBorder="1" applyAlignment="1" applyProtection="1">
      <alignment horizontal="left" vertical="center" wrapText="1"/>
      <protection locked="0"/>
    </xf>
    <xf numFmtId="0" fontId="5" fillId="24" borderId="11" xfId="0" applyFont="1" applyFill="1" applyBorder="1" applyAlignment="1" applyProtection="1">
      <alignment horizontal="left" vertical="center" wrapText="1"/>
      <protection locked="0"/>
    </xf>
    <xf numFmtId="0" fontId="5" fillId="24" borderId="13" xfId="0" applyFont="1" applyFill="1" applyBorder="1" applyAlignment="1" applyProtection="1">
      <alignment horizontal="left" vertical="center"/>
      <protection locked="0"/>
    </xf>
    <xf numFmtId="0" fontId="5" fillId="24" borderId="16" xfId="0" applyFont="1" applyFill="1" applyBorder="1" applyAlignment="1" applyProtection="1">
      <alignment horizontal="left" vertical="center"/>
      <protection locked="0"/>
    </xf>
    <xf numFmtId="1" fontId="3" fillId="24" borderId="13" xfId="0" applyNumberFormat="1" applyFont="1" applyFill="1" applyBorder="1" applyAlignment="1" applyProtection="1">
      <alignment horizontal="left" vertical="center"/>
      <protection locked="0"/>
    </xf>
    <xf numFmtId="1" fontId="3" fillId="24" borderId="16" xfId="0" applyNumberFormat="1" applyFont="1" applyFill="1" applyBorder="1" applyAlignment="1" applyProtection="1">
      <alignment horizontal="left" vertical="center"/>
      <protection locked="0"/>
    </xf>
    <xf numFmtId="1" fontId="3" fillId="24" borderId="11" xfId="0" applyNumberFormat="1" applyFont="1" applyFill="1" applyBorder="1" applyAlignment="1" applyProtection="1">
      <alignment horizontal="left" vertical="center"/>
      <protection locked="0"/>
    </xf>
    <xf numFmtId="1" fontId="5" fillId="24" borderId="13" xfId="0" applyNumberFormat="1" applyFont="1" applyFill="1" applyBorder="1" applyAlignment="1" applyProtection="1">
      <alignment horizontal="center" vertical="center"/>
      <protection locked="0"/>
    </xf>
    <xf numFmtId="1" fontId="5" fillId="24" borderId="16" xfId="0" applyNumberFormat="1" applyFont="1" applyFill="1" applyBorder="1" applyAlignment="1" applyProtection="1">
      <alignment horizontal="center" vertical="center"/>
      <protection locked="0"/>
    </xf>
    <xf numFmtId="1" fontId="5" fillId="24" borderId="11" xfId="0" applyNumberFormat="1" applyFont="1" applyFill="1" applyBorder="1" applyAlignment="1" applyProtection="1">
      <alignment horizontal="center" vertical="center"/>
      <protection locked="0"/>
    </xf>
    <xf numFmtId="1" fontId="3" fillId="24" borderId="16" xfId="0" applyNumberFormat="1" applyFont="1" applyFill="1" applyBorder="1" applyAlignment="1" applyProtection="1">
      <alignment horizontal="center" vertical="center"/>
      <protection locked="0"/>
    </xf>
    <xf numFmtId="1" fontId="3" fillId="24" borderId="11" xfId="0" applyNumberFormat="1" applyFont="1" applyFill="1" applyBorder="1" applyAlignment="1" applyProtection="1">
      <alignment horizontal="center" vertical="center"/>
      <protection locked="0"/>
    </xf>
    <xf numFmtId="1" fontId="3" fillId="24" borderId="10" xfId="0" applyNumberFormat="1" applyFont="1" applyFill="1" applyBorder="1" applyAlignment="1" applyProtection="1">
      <alignment horizontal="left" vertical="center"/>
      <protection locked="0"/>
    </xf>
    <xf numFmtId="0" fontId="3" fillId="24" borderId="10" xfId="0" applyFont="1" applyFill="1" applyBorder="1" applyAlignment="1" applyProtection="1">
      <alignment horizontal="left" vertical="center"/>
      <protection locked="0"/>
    </xf>
    <xf numFmtId="0" fontId="5" fillId="24" borderId="13"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xf>
    <xf numFmtId="0" fontId="5" fillId="24" borderId="19" xfId="0" applyFont="1" applyFill="1" applyBorder="1" applyAlignment="1" applyProtection="1">
      <alignment horizontal="left" vertical="center" wrapText="1"/>
      <protection/>
    </xf>
    <xf numFmtId="0" fontId="5" fillId="24" borderId="12" xfId="0" applyFont="1" applyFill="1" applyBorder="1" applyAlignment="1" applyProtection="1">
      <alignment horizontal="left" vertical="center" wrapText="1"/>
      <protection/>
    </xf>
    <xf numFmtId="0" fontId="5" fillId="24" borderId="20" xfId="0" applyFont="1" applyFill="1" applyBorder="1" applyAlignment="1" applyProtection="1">
      <alignment horizontal="left" vertical="center" wrapText="1"/>
      <protection/>
    </xf>
    <xf numFmtId="0" fontId="5" fillId="24" borderId="0" xfId="0" applyFont="1" applyFill="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5" fillId="24" borderId="10" xfId="0" applyFont="1" applyFill="1" applyBorder="1" applyAlignment="1" applyProtection="1">
      <alignment horizontal="center" vertical="center"/>
      <protection/>
    </xf>
    <xf numFmtId="0" fontId="3" fillId="24" borderId="10" xfId="0" applyFont="1" applyFill="1" applyBorder="1" applyAlignment="1" applyProtection="1">
      <alignment horizontal="center" vertical="center"/>
      <protection/>
    </xf>
    <xf numFmtId="0" fontId="5" fillId="24" borderId="13" xfId="0" applyFont="1" applyFill="1" applyBorder="1" applyAlignment="1" applyProtection="1">
      <alignment horizontal="center" vertical="center"/>
      <protection/>
    </xf>
    <xf numFmtId="0" fontId="5" fillId="24" borderId="16" xfId="0" applyFont="1" applyFill="1" applyBorder="1" applyAlignment="1" applyProtection="1">
      <alignment horizontal="center" vertical="center"/>
      <protection/>
    </xf>
    <xf numFmtId="0" fontId="5" fillId="24" borderId="11" xfId="0" applyFont="1" applyFill="1" applyBorder="1" applyAlignment="1" applyProtection="1">
      <alignment horizontal="center" vertical="center"/>
      <protection/>
    </xf>
    <xf numFmtId="0" fontId="5" fillId="24" borderId="10" xfId="0" applyFont="1" applyFill="1" applyBorder="1" applyAlignment="1" applyProtection="1">
      <alignment horizontal="center" vertical="center" wrapText="1"/>
      <protection/>
    </xf>
    <xf numFmtId="0" fontId="3" fillId="24" borderId="10" xfId="0" applyFont="1" applyFill="1" applyBorder="1" applyAlignment="1" applyProtection="1">
      <alignment horizontal="left" vertical="center" wrapText="1"/>
      <protection locked="0"/>
    </xf>
    <xf numFmtId="10" fontId="5" fillId="24" borderId="13" xfId="0" applyNumberFormat="1" applyFont="1" applyFill="1" applyBorder="1" applyAlignment="1" applyProtection="1">
      <alignment horizontal="center" vertical="center"/>
      <protection locked="0"/>
    </xf>
    <xf numFmtId="10" fontId="5" fillId="24" borderId="16" xfId="0" applyNumberFormat="1" applyFont="1" applyFill="1" applyBorder="1" applyAlignment="1" applyProtection="1">
      <alignment horizontal="center" vertical="center"/>
      <protection locked="0"/>
    </xf>
    <xf numFmtId="10" fontId="5" fillId="24" borderId="11" xfId="0" applyNumberFormat="1" applyFont="1" applyFill="1" applyBorder="1" applyAlignment="1" applyProtection="1">
      <alignment horizontal="center" vertical="center"/>
      <protection locked="0"/>
    </xf>
    <xf numFmtId="1" fontId="5" fillId="24" borderId="13" xfId="0" applyNumberFormat="1" applyFont="1" applyFill="1" applyBorder="1" applyAlignment="1" applyProtection="1">
      <alignment horizontal="center" vertical="center"/>
      <protection/>
    </xf>
    <xf numFmtId="1" fontId="5" fillId="24" borderId="16" xfId="0" applyNumberFormat="1" applyFont="1" applyFill="1" applyBorder="1" applyAlignment="1" applyProtection="1">
      <alignment horizontal="center" vertical="center"/>
      <protection/>
    </xf>
    <xf numFmtId="1" fontId="5" fillId="24" borderId="11" xfId="0" applyNumberFormat="1" applyFont="1" applyFill="1" applyBorder="1" applyAlignment="1" applyProtection="1">
      <alignment horizontal="center" vertical="center"/>
      <protection/>
    </xf>
    <xf numFmtId="0" fontId="3" fillId="24" borderId="13" xfId="0" applyFont="1" applyFill="1" applyBorder="1" applyAlignment="1" applyProtection="1">
      <alignment horizontal="left" vertical="top"/>
      <protection/>
    </xf>
    <xf numFmtId="0" fontId="3" fillId="24" borderId="16" xfId="0" applyFont="1" applyFill="1" applyBorder="1" applyAlignment="1" applyProtection="1">
      <alignment horizontal="left" vertical="top"/>
      <protection/>
    </xf>
    <xf numFmtId="0" fontId="3" fillId="24" borderId="11" xfId="0" applyFont="1" applyFill="1" applyBorder="1" applyAlignment="1" applyProtection="1">
      <alignment horizontal="left" vertical="top"/>
      <protection/>
    </xf>
    <xf numFmtId="2" fontId="3" fillId="24" borderId="17" xfId="0" applyNumberFormat="1" applyFont="1" applyFill="1" applyBorder="1" applyAlignment="1" applyProtection="1">
      <alignment horizontal="center" vertical="center"/>
      <protection/>
    </xf>
    <xf numFmtId="2" fontId="3" fillId="24" borderId="14" xfId="0" applyNumberFormat="1" applyFont="1" applyFill="1" applyBorder="1" applyAlignment="1" applyProtection="1">
      <alignment horizontal="center" vertical="center"/>
      <protection/>
    </xf>
    <xf numFmtId="2" fontId="3" fillId="24" borderId="18" xfId="0" applyNumberFormat="1" applyFont="1" applyFill="1" applyBorder="1" applyAlignment="1" applyProtection="1">
      <alignment horizontal="center" vertical="center"/>
      <protection/>
    </xf>
    <xf numFmtId="2" fontId="3" fillId="24" borderId="19" xfId="0" applyNumberFormat="1" applyFont="1" applyFill="1" applyBorder="1" applyAlignment="1" applyProtection="1">
      <alignment horizontal="center" vertical="center"/>
      <protection/>
    </xf>
    <xf numFmtId="2" fontId="3" fillId="24" borderId="12" xfId="0" applyNumberFormat="1" applyFont="1" applyFill="1" applyBorder="1" applyAlignment="1" applyProtection="1">
      <alignment horizontal="center" vertical="center"/>
      <protection/>
    </xf>
    <xf numFmtId="2" fontId="3" fillId="24" borderId="20" xfId="0" applyNumberFormat="1" applyFont="1" applyFill="1" applyBorder="1" applyAlignment="1" applyProtection="1">
      <alignment horizontal="center" vertical="center"/>
      <protection/>
    </xf>
    <xf numFmtId="0" fontId="5" fillId="24" borderId="13" xfId="0" applyFont="1" applyFill="1" applyBorder="1" applyAlignment="1" applyProtection="1">
      <alignment horizontal="center" vertical="center" wrapText="1"/>
      <protection/>
    </xf>
    <xf numFmtId="0" fontId="5" fillId="24" borderId="16" xfId="0" applyFont="1" applyFill="1" applyBorder="1" applyAlignment="1" applyProtection="1">
      <alignment horizontal="center" vertical="center" wrapText="1"/>
      <protection/>
    </xf>
    <xf numFmtId="0" fontId="5" fillId="24" borderId="11" xfId="0" applyFont="1" applyFill="1" applyBorder="1" applyAlignment="1" applyProtection="1">
      <alignment horizontal="center" vertical="center" wrapText="1"/>
      <protection/>
    </xf>
    <xf numFmtId="9" fontId="5" fillId="24" borderId="13" xfId="0" applyNumberFormat="1" applyFont="1" applyFill="1" applyBorder="1" applyAlignment="1" applyProtection="1">
      <alignment horizontal="center" vertical="center"/>
      <protection/>
    </xf>
    <xf numFmtId="9" fontId="5" fillId="24" borderId="11" xfId="0" applyNumberFormat="1" applyFont="1" applyFill="1" applyBorder="1" applyAlignment="1" applyProtection="1">
      <alignment horizontal="center" vertical="center"/>
      <protection/>
    </xf>
    <xf numFmtId="0" fontId="3" fillId="24" borderId="10" xfId="0" applyFont="1" applyFill="1" applyBorder="1" applyAlignment="1" applyProtection="1">
      <alignment horizontal="center" vertical="center" wrapText="1"/>
      <protection/>
    </xf>
    <xf numFmtId="9" fontId="3" fillId="24" borderId="13" xfId="0" applyNumberFormat="1" applyFont="1" applyFill="1" applyBorder="1" applyAlignment="1" applyProtection="1">
      <alignment horizontal="center"/>
      <protection/>
    </xf>
    <xf numFmtId="9" fontId="3" fillId="24" borderId="11" xfId="0" applyNumberFormat="1" applyFont="1" applyFill="1" applyBorder="1" applyAlignment="1" applyProtection="1">
      <alignment horizontal="center"/>
      <protection/>
    </xf>
    <xf numFmtId="1" fontId="3" fillId="24" borderId="13" xfId="0" applyNumberFormat="1" applyFont="1" applyFill="1" applyBorder="1" applyAlignment="1" applyProtection="1">
      <alignment horizontal="center" vertical="center"/>
      <protection locked="0"/>
    </xf>
    <xf numFmtId="0" fontId="3" fillId="24" borderId="11" xfId="0" applyFont="1" applyFill="1" applyBorder="1" applyAlignment="1" applyProtection="1">
      <alignment horizontal="center" vertical="center"/>
      <protection locked="0"/>
    </xf>
    <xf numFmtId="0" fontId="5" fillId="24" borderId="17" xfId="0" applyFont="1" applyFill="1" applyBorder="1" applyAlignment="1" applyProtection="1">
      <alignment horizontal="center" vertical="center" wrapText="1"/>
      <protection/>
    </xf>
    <xf numFmtId="0" fontId="5" fillId="24" borderId="18" xfId="0" applyFont="1" applyFill="1" applyBorder="1" applyAlignment="1" applyProtection="1">
      <alignment horizontal="center" vertical="center" wrapText="1"/>
      <protection/>
    </xf>
    <xf numFmtId="0" fontId="5" fillId="24" borderId="19" xfId="0" applyFont="1" applyFill="1" applyBorder="1" applyAlignment="1" applyProtection="1">
      <alignment horizontal="center" vertical="center" wrapText="1"/>
      <protection/>
    </xf>
    <xf numFmtId="0" fontId="5" fillId="24" borderId="20" xfId="0" applyFont="1" applyFill="1" applyBorder="1" applyAlignment="1" applyProtection="1">
      <alignment horizontal="center" vertical="center" wrapText="1"/>
      <protection/>
    </xf>
    <xf numFmtId="0" fontId="5" fillId="24" borderId="14" xfId="0" applyFont="1" applyFill="1" applyBorder="1" applyAlignment="1" applyProtection="1">
      <alignment horizontal="center" vertical="center" wrapText="1"/>
      <protection/>
    </xf>
    <xf numFmtId="0" fontId="5" fillId="24" borderId="12" xfId="0" applyFont="1" applyFill="1" applyBorder="1" applyAlignment="1" applyProtection="1">
      <alignment horizontal="center" vertical="center" wrapText="1"/>
      <protection/>
    </xf>
    <xf numFmtId="0" fontId="5" fillId="24" borderId="12" xfId="0" applyFont="1" applyFill="1" applyBorder="1" applyAlignment="1" applyProtection="1">
      <alignment/>
      <protection locked="0"/>
    </xf>
    <xf numFmtId="0" fontId="5" fillId="24" borderId="13" xfId="0" applyFont="1" applyFill="1" applyBorder="1" applyAlignment="1" applyProtection="1">
      <alignment horizontal="center" vertical="center" wrapText="1"/>
      <protection locked="0"/>
    </xf>
    <xf numFmtId="0" fontId="5" fillId="24" borderId="16" xfId="0" applyFont="1" applyFill="1" applyBorder="1" applyAlignment="1" applyProtection="1">
      <alignment horizontal="center" vertical="center" wrapText="1"/>
      <protection locked="0"/>
    </xf>
    <xf numFmtId="0" fontId="5" fillId="24" borderId="11"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left" vertical="center"/>
      <protection locked="0"/>
    </xf>
    <xf numFmtId="0" fontId="3" fillId="24" borderId="16" xfId="0" applyFont="1" applyFill="1" applyBorder="1" applyAlignment="1" applyProtection="1">
      <alignment horizontal="left" vertical="center"/>
      <protection locked="0"/>
    </xf>
    <xf numFmtId="0" fontId="3" fillId="24" borderId="21" xfId="0" applyFont="1" applyFill="1" applyBorder="1" applyAlignment="1" applyProtection="1">
      <alignment horizontal="left" vertical="center"/>
      <protection locked="0"/>
    </xf>
    <xf numFmtId="0" fontId="5" fillId="24" borderId="17" xfId="0" applyFont="1" applyFill="1" applyBorder="1" applyAlignment="1" applyProtection="1">
      <alignment horizontal="center" vertical="center"/>
      <protection locked="0"/>
    </xf>
    <xf numFmtId="0" fontId="5" fillId="24" borderId="14" xfId="0" applyFont="1" applyFill="1" applyBorder="1" applyAlignment="1" applyProtection="1">
      <alignment horizontal="center" vertical="center"/>
      <protection locked="0"/>
    </xf>
    <xf numFmtId="0" fontId="5" fillId="24" borderId="18"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20" xfId="0" applyFont="1" applyFill="1" applyBorder="1" applyAlignment="1" applyProtection="1">
      <alignment horizontal="center" vertical="center"/>
      <protection locked="0"/>
    </xf>
    <xf numFmtId="0" fontId="5" fillId="24" borderId="15" xfId="0" applyFont="1" applyFill="1" applyBorder="1" applyAlignment="1" applyProtection="1">
      <alignment horizontal="center" vertical="center" wrapText="1"/>
      <protection locked="0"/>
    </xf>
    <xf numFmtId="0" fontId="5" fillId="24" borderId="22"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left" vertical="center" wrapText="1"/>
      <protection locked="0"/>
    </xf>
    <xf numFmtId="0" fontId="3" fillId="24" borderId="16" xfId="0" applyFont="1" applyFill="1" applyBorder="1" applyAlignment="1" applyProtection="1">
      <alignment horizontal="left" vertical="center" wrapText="1"/>
      <protection locked="0"/>
    </xf>
    <xf numFmtId="0" fontId="3" fillId="24" borderId="11" xfId="0" applyFont="1" applyFill="1" applyBorder="1" applyAlignment="1" applyProtection="1">
      <alignment horizontal="left" vertical="center" wrapText="1"/>
      <protection locked="0"/>
    </xf>
    <xf numFmtId="1" fontId="3" fillId="24" borderId="13" xfId="0" applyNumberFormat="1" applyFont="1" applyFill="1" applyBorder="1" applyAlignment="1" applyProtection="1">
      <alignment horizontal="left" vertical="center" wrapText="1"/>
      <protection locked="0"/>
    </xf>
    <xf numFmtId="1" fontId="3" fillId="24" borderId="16" xfId="0" applyNumberFormat="1" applyFont="1" applyFill="1" applyBorder="1" applyAlignment="1" applyProtection="1">
      <alignment horizontal="left" vertical="center" wrapText="1"/>
      <protection locked="0"/>
    </xf>
    <xf numFmtId="1" fontId="3" fillId="24" borderId="11" xfId="0" applyNumberFormat="1" applyFont="1" applyFill="1" applyBorder="1" applyAlignment="1" applyProtection="1">
      <alignment horizontal="left" vertical="center" wrapText="1"/>
      <protection locked="0"/>
    </xf>
    <xf numFmtId="0" fontId="5" fillId="24" borderId="13" xfId="0" applyFont="1" applyFill="1" applyBorder="1" applyAlignment="1" applyProtection="1">
      <alignment horizontal="center" vertical="center"/>
      <protection locked="0"/>
    </xf>
    <xf numFmtId="0" fontId="5" fillId="24" borderId="16" xfId="0" applyFont="1" applyFill="1" applyBorder="1" applyAlignment="1" applyProtection="1">
      <alignment horizontal="center" vertical="center"/>
      <protection locked="0"/>
    </xf>
    <xf numFmtId="0" fontId="5" fillId="24" borderId="11" xfId="0" applyFont="1" applyFill="1" applyBorder="1" applyAlignment="1" applyProtection="1">
      <alignment horizontal="center" vertical="center"/>
      <protection locked="0"/>
    </xf>
    <xf numFmtId="0" fontId="5" fillId="24" borderId="15" xfId="0" applyFont="1" applyFill="1" applyBorder="1" applyAlignment="1" applyProtection="1">
      <alignment horizontal="center" vertical="center"/>
      <protection locked="0"/>
    </xf>
    <xf numFmtId="0" fontId="5" fillId="24" borderId="22" xfId="0" applyFont="1" applyFill="1" applyBorder="1" applyAlignment="1" applyProtection="1">
      <alignment horizontal="center" vertical="center"/>
      <protection locked="0"/>
    </xf>
    <xf numFmtId="0" fontId="5" fillId="24" borderId="0" xfId="0" applyFont="1" applyFill="1" applyAlignment="1" applyProtection="1">
      <alignment horizontal="left" vertical="center"/>
      <protection locked="0"/>
    </xf>
    <xf numFmtId="0" fontId="5" fillId="24" borderId="0" xfId="0" applyFont="1" applyFill="1" applyAlignment="1" applyProtection="1">
      <alignment horizontal="left" vertical="center" wrapText="1"/>
      <protection locked="0"/>
    </xf>
    <xf numFmtId="0" fontId="5" fillId="24" borderId="19" xfId="0" applyFont="1" applyFill="1" applyBorder="1" applyAlignment="1" applyProtection="1">
      <alignment horizontal="center" vertical="center" wrapText="1"/>
      <protection locked="0"/>
    </xf>
    <xf numFmtId="0" fontId="5" fillId="24" borderId="12" xfId="0" applyFont="1" applyFill="1" applyBorder="1" applyAlignment="1" applyProtection="1">
      <alignment horizontal="center" vertical="center" wrapText="1"/>
      <protection locked="0"/>
    </xf>
    <xf numFmtId="0" fontId="5" fillId="24" borderId="20" xfId="0" applyFont="1" applyFill="1" applyBorder="1" applyAlignment="1" applyProtection="1">
      <alignment horizontal="center" vertical="center" wrapText="1"/>
      <protection locked="0"/>
    </xf>
    <xf numFmtId="0" fontId="27" fillId="24" borderId="0" xfId="0" applyFont="1" applyFill="1" applyBorder="1" applyAlignment="1" applyProtection="1">
      <alignment horizontal="left" vertical="top" wrapText="1"/>
      <protection locked="0"/>
    </xf>
    <xf numFmtId="0" fontId="3" fillId="24" borderId="11" xfId="0" applyFont="1" applyFill="1" applyBorder="1" applyAlignment="1" applyProtection="1">
      <alignment horizontal="left" vertical="center"/>
      <protection locked="0"/>
    </xf>
    <xf numFmtId="0" fontId="5" fillId="24" borderId="0" xfId="0" applyFont="1" applyFill="1" applyAlignment="1" applyProtection="1">
      <alignment/>
      <protection locked="0"/>
    </xf>
    <xf numFmtId="0" fontId="27" fillId="24" borderId="0" xfId="0" applyFont="1" applyFill="1" applyBorder="1" applyAlignment="1" applyProtection="1">
      <alignment vertical="center" wrapText="1"/>
      <protection locked="0"/>
    </xf>
    <xf numFmtId="0" fontId="3" fillId="24" borderId="0" xfId="0" applyFont="1" applyFill="1" applyAlignment="1" applyProtection="1">
      <alignment vertical="center"/>
      <protection locked="0"/>
    </xf>
    <xf numFmtId="0" fontId="5" fillId="24" borderId="0" xfId="0" applyFont="1" applyFill="1" applyAlignment="1" applyProtection="1">
      <alignment vertical="center"/>
      <protection locked="0"/>
    </xf>
    <xf numFmtId="0" fontId="5" fillId="24" borderId="0" xfId="0" applyFont="1" applyFill="1" applyBorder="1" applyAlignment="1" applyProtection="1">
      <alignment vertical="center" wrapText="1"/>
      <protection locked="0"/>
    </xf>
    <xf numFmtId="0" fontId="3" fillId="24" borderId="13" xfId="0" applyFont="1" applyFill="1" applyBorder="1" applyAlignment="1" applyProtection="1">
      <alignment horizontal="center" vertical="center" wrapText="1"/>
      <protection locked="0"/>
    </xf>
    <xf numFmtId="0" fontId="3" fillId="24" borderId="11" xfId="0" applyFont="1" applyFill="1" applyBorder="1" applyAlignment="1" applyProtection="1">
      <alignment horizontal="center" vertical="center" wrapText="1"/>
      <protection locked="0"/>
    </xf>
    <xf numFmtId="0" fontId="3" fillId="24" borderId="0" xfId="0" applyFont="1" applyFill="1" applyAlignment="1" applyProtection="1">
      <alignment/>
      <protection locked="0"/>
    </xf>
    <xf numFmtId="0" fontId="3" fillId="24" borderId="0" xfId="0" applyFont="1" applyFill="1" applyAlignment="1" applyProtection="1">
      <alignment vertical="center" wrapText="1"/>
      <protection locked="0"/>
    </xf>
    <xf numFmtId="0" fontId="5" fillId="24" borderId="23" xfId="0" applyFont="1" applyFill="1" applyBorder="1" applyAlignment="1" applyProtection="1">
      <alignment horizontal="center" vertical="center" wrapText="1"/>
      <protection locked="0"/>
    </xf>
    <xf numFmtId="0" fontId="3" fillId="24" borderId="21" xfId="0" applyFont="1" applyFill="1" applyBorder="1" applyAlignment="1" applyProtection="1">
      <alignment horizontal="left" vertical="center" wrapText="1"/>
      <protection locked="0"/>
    </xf>
    <xf numFmtId="0" fontId="3" fillId="24" borderId="12" xfId="0" applyFont="1" applyFill="1" applyBorder="1" applyAlignment="1" applyProtection="1">
      <alignment/>
      <protection locked="0"/>
    </xf>
    <xf numFmtId="0" fontId="3" fillId="24" borderId="20" xfId="0" applyFont="1" applyFill="1" applyBorder="1" applyAlignment="1" applyProtection="1">
      <alignment/>
      <protection locked="0"/>
    </xf>
    <xf numFmtId="0" fontId="3" fillId="24" borderId="16" xfId="0" applyFont="1" applyFill="1" applyBorder="1" applyAlignment="1" applyProtection="1">
      <alignment horizontal="center" vertical="center" wrapText="1"/>
      <protection locked="0"/>
    </xf>
    <xf numFmtId="0" fontId="5" fillId="24" borderId="10" xfId="0" applyFont="1" applyFill="1" applyBorder="1" applyAlignment="1" applyProtection="1">
      <alignment horizontal="center" vertical="center"/>
      <protection locked="0"/>
    </xf>
    <xf numFmtId="0" fontId="3" fillId="24" borderId="16" xfId="0" applyFont="1" applyFill="1" applyBorder="1" applyAlignment="1">
      <alignment horizontal="left" vertical="center"/>
    </xf>
    <xf numFmtId="0" fontId="3" fillId="24" borderId="11" xfId="0" applyFont="1" applyFill="1" applyBorder="1" applyAlignment="1">
      <alignment horizontal="left" vertical="center"/>
    </xf>
    <xf numFmtId="0" fontId="3" fillId="24" borderId="0" xfId="0" applyFont="1" applyFill="1" applyAlignment="1" applyProtection="1">
      <alignment horizontal="left" vertical="center" wrapText="1"/>
      <protection locked="0"/>
    </xf>
    <xf numFmtId="0" fontId="3" fillId="24" borderId="13" xfId="0" applyFont="1" applyFill="1" applyBorder="1" applyAlignment="1" applyProtection="1">
      <alignment horizontal="left" vertical="center"/>
      <protection/>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3" fillId="24" borderId="13" xfId="0" applyFont="1" applyFill="1" applyBorder="1" applyAlignment="1" applyProtection="1">
      <alignment horizontal="center"/>
      <protection/>
    </xf>
    <xf numFmtId="0" fontId="3" fillId="24" borderId="11" xfId="0" applyFont="1" applyFill="1" applyBorder="1" applyAlignment="1" applyProtection="1">
      <alignment horizontal="center"/>
      <protection/>
    </xf>
    <xf numFmtId="0" fontId="3" fillId="24" borderId="13" xfId="0" applyFont="1" applyFill="1" applyBorder="1" applyAlignment="1" applyProtection="1">
      <alignment horizontal="center" vertical="center"/>
      <protection/>
    </xf>
    <xf numFmtId="0" fontId="3" fillId="24" borderId="11" xfId="0" applyFont="1" applyFill="1" applyBorder="1" applyAlignment="1" applyProtection="1">
      <alignment horizontal="center" vertical="center"/>
      <protection/>
    </xf>
    <xf numFmtId="2" fontId="3" fillId="24" borderId="17" xfId="0" applyNumberFormat="1" applyFont="1" applyFill="1" applyBorder="1" applyAlignment="1" applyProtection="1">
      <alignment horizontal="center" vertical="center" wrapText="1"/>
      <protection/>
    </xf>
    <xf numFmtId="2" fontId="3" fillId="24" borderId="14" xfId="0" applyNumberFormat="1" applyFont="1" applyFill="1" applyBorder="1" applyAlignment="1" applyProtection="1">
      <alignment horizontal="center" vertical="center" wrapText="1"/>
      <protection/>
    </xf>
    <xf numFmtId="2" fontId="3" fillId="24" borderId="18" xfId="0" applyNumberFormat="1" applyFont="1" applyFill="1" applyBorder="1" applyAlignment="1" applyProtection="1">
      <alignment horizontal="center" vertical="center" wrapText="1"/>
      <protection/>
    </xf>
    <xf numFmtId="2" fontId="3" fillId="24" borderId="19" xfId="0" applyNumberFormat="1" applyFont="1" applyFill="1" applyBorder="1" applyAlignment="1" applyProtection="1">
      <alignment horizontal="center" vertical="center" wrapText="1"/>
      <protection/>
    </xf>
    <xf numFmtId="2" fontId="3" fillId="24" borderId="12" xfId="0" applyNumberFormat="1" applyFont="1" applyFill="1" applyBorder="1" applyAlignment="1" applyProtection="1">
      <alignment horizontal="center" vertical="center" wrapText="1"/>
      <protection/>
    </xf>
    <xf numFmtId="2" fontId="3" fillId="24" borderId="20" xfId="0" applyNumberFormat="1" applyFont="1" applyFill="1" applyBorder="1" applyAlignment="1" applyProtection="1">
      <alignment horizontal="center" vertical="center" wrapText="1"/>
      <protection/>
    </xf>
    <xf numFmtId="0" fontId="5" fillId="24" borderId="10" xfId="0" applyFont="1" applyFill="1" applyBorder="1" applyAlignment="1" applyProtection="1">
      <alignment horizontal="center" vertical="center" wrapText="1"/>
      <protection locked="0"/>
    </xf>
    <xf numFmtId="0" fontId="3" fillId="24" borderId="0" xfId="0" applyFont="1" applyFill="1" applyAlignment="1" applyProtection="1">
      <alignment horizontal="left" vertical="top" wrapText="1"/>
      <protection locked="0"/>
    </xf>
    <xf numFmtId="0" fontId="3" fillId="24" borderId="0" xfId="0" applyFont="1" applyFill="1" applyAlignment="1" applyProtection="1">
      <alignment vertical="top" wrapText="1"/>
      <protection locked="0"/>
    </xf>
    <xf numFmtId="0" fontId="7" fillId="24" borderId="0" xfId="0" applyFont="1" applyFill="1" applyAlignment="1" applyProtection="1">
      <alignment horizontal="center" vertical="center"/>
      <protection locked="0"/>
    </xf>
    <xf numFmtId="0" fontId="5" fillId="24" borderId="13" xfId="0" applyNumberFormat="1" applyFont="1" applyFill="1" applyBorder="1" applyAlignment="1" applyProtection="1">
      <alignment horizontal="center" vertical="center"/>
      <protection locked="0"/>
    </xf>
    <xf numFmtId="0" fontId="5" fillId="24" borderId="16" xfId="0" applyNumberFormat="1" applyFont="1" applyFill="1" applyBorder="1" applyAlignment="1" applyProtection="1">
      <alignment horizontal="center" vertical="center"/>
      <protection locked="0"/>
    </xf>
    <xf numFmtId="0" fontId="5" fillId="24" borderId="11" xfId="0" applyNumberFormat="1" applyFont="1" applyFill="1" applyBorder="1" applyAlignment="1" applyProtection="1">
      <alignment horizontal="center" vertical="center"/>
      <protection locked="0"/>
    </xf>
    <xf numFmtId="0" fontId="3" fillId="24" borderId="10" xfId="0" applyFont="1" applyFill="1" applyBorder="1" applyAlignment="1" applyProtection="1">
      <alignment/>
      <protection locked="0"/>
    </xf>
    <xf numFmtId="0" fontId="1" fillId="0" borderId="0" xfId="0" applyFont="1" applyAlignment="1" applyProtection="1">
      <alignment vertical="center" wrapText="1"/>
      <protection locked="0"/>
    </xf>
    <xf numFmtId="0" fontId="5" fillId="24" borderId="10"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41"/>
  <sheetViews>
    <sheetView tabSelected="1" view="pageLayout" workbookViewId="0" topLeftCell="A1">
      <selection activeCell="M17" sqref="M17:T17"/>
    </sheetView>
  </sheetViews>
  <sheetFormatPr defaultColWidth="9.140625" defaultRowHeight="15"/>
  <cols>
    <col min="1" max="1" width="9.28125" style="11" customWidth="1"/>
    <col min="2" max="2" width="7.140625" style="11" customWidth="1"/>
    <col min="3" max="3" width="7.28125" style="11" customWidth="1"/>
    <col min="4" max="5" width="4.7109375" style="11" customWidth="1"/>
    <col min="6" max="6" width="4.57421875" style="11" customWidth="1"/>
    <col min="7" max="7" width="8.140625" style="11" customWidth="1"/>
    <col min="8" max="8" width="8.28125" style="11" customWidth="1"/>
    <col min="9" max="9" width="9.7109375" style="11" customWidth="1"/>
    <col min="10" max="10" width="7.28125" style="11" customWidth="1"/>
    <col min="11" max="11" width="5.7109375" style="11" customWidth="1"/>
    <col min="12" max="12" width="6.140625" style="11" customWidth="1"/>
    <col min="13" max="13" width="5.57421875" style="11" customWidth="1"/>
    <col min="14" max="17" width="6.00390625" style="11" customWidth="1"/>
    <col min="18" max="18" width="21.140625" style="11" customWidth="1"/>
    <col min="19" max="19" width="3.140625" style="11" hidden="1" customWidth="1"/>
    <col min="20" max="20" width="29.140625" style="11" hidden="1" customWidth="1"/>
    <col min="21" max="16384" width="9.140625" style="1" customWidth="1"/>
  </cols>
  <sheetData>
    <row r="1" spans="1:20" ht="15.75" customHeight="1">
      <c r="A1" s="146" t="s">
        <v>97</v>
      </c>
      <c r="B1" s="146"/>
      <c r="C1" s="146"/>
      <c r="D1" s="146"/>
      <c r="E1" s="146"/>
      <c r="F1" s="146"/>
      <c r="G1" s="146"/>
      <c r="H1" s="146"/>
      <c r="I1" s="146"/>
      <c r="J1" s="146"/>
      <c r="K1" s="146"/>
      <c r="M1" s="153" t="s">
        <v>18</v>
      </c>
      <c r="N1" s="153"/>
      <c r="O1" s="153"/>
      <c r="P1" s="153"/>
      <c r="Q1" s="153"/>
      <c r="R1" s="153"/>
      <c r="S1" s="153"/>
      <c r="T1" s="153"/>
    </row>
    <row r="2" spans="1:11" ht="6.75" customHeight="1">
      <c r="A2" s="146"/>
      <c r="B2" s="146"/>
      <c r="C2" s="146"/>
      <c r="D2" s="146"/>
      <c r="E2" s="146"/>
      <c r="F2" s="146"/>
      <c r="G2" s="146"/>
      <c r="H2" s="146"/>
      <c r="I2" s="146"/>
      <c r="J2" s="146"/>
      <c r="K2" s="146"/>
    </row>
    <row r="3" spans="1:20" ht="18" customHeight="1">
      <c r="A3" s="147" t="s">
        <v>103</v>
      </c>
      <c r="B3" s="147"/>
      <c r="C3" s="147"/>
      <c r="D3" s="147"/>
      <c r="E3" s="147"/>
      <c r="F3" s="147"/>
      <c r="G3" s="147"/>
      <c r="H3" s="147"/>
      <c r="I3" s="147"/>
      <c r="J3" s="147"/>
      <c r="K3" s="147"/>
      <c r="L3" s="55"/>
      <c r="M3" s="158"/>
      <c r="N3" s="159"/>
      <c r="O3" s="121" t="s">
        <v>34</v>
      </c>
      <c r="P3" s="122"/>
      <c r="Q3" s="123"/>
      <c r="R3" s="121" t="s">
        <v>35</v>
      </c>
      <c r="S3" s="122"/>
      <c r="T3" s="123"/>
    </row>
    <row r="4" spans="1:20" ht="17.25" customHeight="1">
      <c r="A4" s="147" t="s">
        <v>168</v>
      </c>
      <c r="B4" s="147"/>
      <c r="C4" s="147"/>
      <c r="D4" s="147"/>
      <c r="E4" s="147"/>
      <c r="F4" s="147"/>
      <c r="G4" s="147"/>
      <c r="H4" s="147"/>
      <c r="I4" s="147"/>
      <c r="J4" s="147"/>
      <c r="K4" s="147"/>
      <c r="L4" s="55"/>
      <c r="M4" s="75" t="s">
        <v>13</v>
      </c>
      <c r="N4" s="62"/>
      <c r="O4" s="158">
        <f>N47</f>
        <v>23</v>
      </c>
      <c r="P4" s="166"/>
      <c r="Q4" s="159"/>
      <c r="R4" s="158">
        <f>N61</f>
        <v>24</v>
      </c>
      <c r="S4" s="166"/>
      <c r="T4" s="159"/>
    </row>
    <row r="5" spans="1:20" ht="16.5" customHeight="1">
      <c r="A5" s="147"/>
      <c r="B5" s="147"/>
      <c r="C5" s="147"/>
      <c r="D5" s="147"/>
      <c r="E5" s="147"/>
      <c r="F5" s="147"/>
      <c r="G5" s="147"/>
      <c r="H5" s="147"/>
      <c r="I5" s="147"/>
      <c r="J5" s="147"/>
      <c r="K5" s="147"/>
      <c r="L5" s="55"/>
      <c r="M5" s="75" t="s">
        <v>14</v>
      </c>
      <c r="N5" s="62"/>
      <c r="O5" s="158">
        <f>N75</f>
        <v>23</v>
      </c>
      <c r="P5" s="166"/>
      <c r="Q5" s="159"/>
      <c r="R5" s="158">
        <f>N88</f>
        <v>25</v>
      </c>
      <c r="S5" s="166"/>
      <c r="T5" s="159"/>
    </row>
    <row r="6" spans="1:20" ht="15" customHeight="1">
      <c r="A6" s="170" t="s">
        <v>169</v>
      </c>
      <c r="B6" s="170"/>
      <c r="C6" s="170"/>
      <c r="D6" s="170"/>
      <c r="E6" s="170"/>
      <c r="F6" s="170"/>
      <c r="G6" s="170"/>
      <c r="H6" s="170"/>
      <c r="I6" s="170"/>
      <c r="J6" s="170"/>
      <c r="K6" s="170"/>
      <c r="L6" s="55"/>
      <c r="M6" s="75" t="s">
        <v>15</v>
      </c>
      <c r="N6" s="62"/>
      <c r="O6" s="158">
        <f>N103</f>
        <v>22</v>
      </c>
      <c r="P6" s="166"/>
      <c r="Q6" s="159"/>
      <c r="R6" s="158">
        <f>N115</f>
        <v>22</v>
      </c>
      <c r="S6" s="166"/>
      <c r="T6" s="159"/>
    </row>
    <row r="7" spans="1:11" ht="18" customHeight="1">
      <c r="A7" s="161" t="s">
        <v>171</v>
      </c>
      <c r="B7" s="161"/>
      <c r="C7" s="161"/>
      <c r="D7" s="161"/>
      <c r="E7" s="161"/>
      <c r="F7" s="161"/>
      <c r="G7" s="161"/>
      <c r="H7" s="161"/>
      <c r="I7" s="161"/>
      <c r="J7" s="161"/>
      <c r="K7" s="161"/>
    </row>
    <row r="8" spans="1:20" ht="18.75" customHeight="1">
      <c r="A8" s="155" t="s">
        <v>170</v>
      </c>
      <c r="B8" s="155"/>
      <c r="C8" s="155"/>
      <c r="D8" s="155"/>
      <c r="E8" s="155"/>
      <c r="F8" s="155"/>
      <c r="G8" s="155"/>
      <c r="H8" s="155"/>
      <c r="I8" s="155"/>
      <c r="J8" s="155"/>
      <c r="K8" s="155"/>
      <c r="M8" s="185" t="s">
        <v>214</v>
      </c>
      <c r="N8" s="185"/>
      <c r="O8" s="185"/>
      <c r="P8" s="185"/>
      <c r="Q8" s="185"/>
      <c r="R8" s="185"/>
      <c r="S8" s="185"/>
      <c r="T8" s="185"/>
    </row>
    <row r="9" spans="1:20" ht="15" customHeight="1">
      <c r="A9" s="155" t="s">
        <v>172</v>
      </c>
      <c r="B9" s="155"/>
      <c r="C9" s="155"/>
      <c r="D9" s="155"/>
      <c r="E9" s="155"/>
      <c r="F9" s="155"/>
      <c r="G9" s="155"/>
      <c r="H9" s="155"/>
      <c r="I9" s="155"/>
      <c r="J9" s="155"/>
      <c r="K9" s="155"/>
      <c r="M9" s="185"/>
      <c r="N9" s="185"/>
      <c r="O9" s="185"/>
      <c r="P9" s="185"/>
      <c r="Q9" s="185"/>
      <c r="R9" s="185"/>
      <c r="S9" s="185"/>
      <c r="T9" s="185"/>
    </row>
    <row r="10" spans="1:20" ht="16.5" customHeight="1">
      <c r="A10" s="155" t="s">
        <v>215</v>
      </c>
      <c r="B10" s="155"/>
      <c r="C10" s="155"/>
      <c r="D10" s="155"/>
      <c r="E10" s="155"/>
      <c r="F10" s="155"/>
      <c r="G10" s="155"/>
      <c r="H10" s="155"/>
      <c r="I10" s="155"/>
      <c r="J10" s="155"/>
      <c r="K10" s="155"/>
      <c r="M10" s="185"/>
      <c r="N10" s="185"/>
      <c r="O10" s="185"/>
      <c r="P10" s="185"/>
      <c r="Q10" s="185"/>
      <c r="R10" s="185"/>
      <c r="S10" s="185"/>
      <c r="T10" s="185"/>
    </row>
    <row r="11" spans="1:20" ht="18" customHeight="1">
      <c r="A11" s="155" t="s">
        <v>216</v>
      </c>
      <c r="B11" s="155"/>
      <c r="C11" s="155"/>
      <c r="D11" s="155"/>
      <c r="E11" s="155"/>
      <c r="F11" s="155"/>
      <c r="G11" s="155"/>
      <c r="H11" s="155"/>
      <c r="I11" s="155"/>
      <c r="J11" s="155"/>
      <c r="K11" s="155"/>
      <c r="M11" s="185"/>
      <c r="N11" s="185"/>
      <c r="O11" s="185"/>
      <c r="P11" s="185"/>
      <c r="Q11" s="185"/>
      <c r="R11" s="185"/>
      <c r="S11" s="185"/>
      <c r="T11" s="185"/>
    </row>
    <row r="12" spans="1:18" ht="21.75" customHeight="1">
      <c r="A12" s="155"/>
      <c r="B12" s="155"/>
      <c r="C12" s="155"/>
      <c r="D12" s="155"/>
      <c r="E12" s="155"/>
      <c r="F12" s="155"/>
      <c r="G12" s="155"/>
      <c r="H12" s="155"/>
      <c r="I12" s="155"/>
      <c r="J12" s="155"/>
      <c r="K12" s="155"/>
      <c r="M12" s="12"/>
      <c r="N12" s="12"/>
      <c r="O12" s="12"/>
      <c r="P12" s="12"/>
      <c r="Q12" s="12"/>
      <c r="R12" s="12"/>
    </row>
    <row r="13" spans="1:20" ht="22.5" customHeight="1">
      <c r="A13" s="156" t="s">
        <v>0</v>
      </c>
      <c r="B13" s="156"/>
      <c r="C13" s="156"/>
      <c r="D13" s="156"/>
      <c r="E13" s="156"/>
      <c r="F13" s="156"/>
      <c r="G13" s="156"/>
      <c r="H13" s="156"/>
      <c r="I13" s="156"/>
      <c r="J13" s="156"/>
      <c r="K13" s="156"/>
      <c r="M13" s="157" t="s">
        <v>19</v>
      </c>
      <c r="N13" s="157"/>
      <c r="O13" s="157"/>
      <c r="P13" s="157"/>
      <c r="Q13" s="157"/>
      <c r="R13" s="157"/>
      <c r="S13" s="157"/>
      <c r="T13" s="157"/>
    </row>
    <row r="14" spans="1:20" ht="8.25" customHeight="1">
      <c r="A14" s="156" t="s">
        <v>223</v>
      </c>
      <c r="B14" s="156"/>
      <c r="C14" s="156"/>
      <c r="D14" s="156"/>
      <c r="E14" s="156"/>
      <c r="F14" s="156"/>
      <c r="G14" s="156"/>
      <c r="H14" s="156"/>
      <c r="I14" s="156"/>
      <c r="J14" s="156"/>
      <c r="K14" s="156"/>
      <c r="M14" s="154" t="s">
        <v>229</v>
      </c>
      <c r="N14" s="154"/>
      <c r="O14" s="154"/>
      <c r="P14" s="154"/>
      <c r="Q14" s="154"/>
      <c r="R14" s="154"/>
      <c r="S14" s="154"/>
      <c r="T14" s="154"/>
    </row>
    <row r="15" spans="1:27" ht="15" customHeight="1">
      <c r="A15" s="155" t="s">
        <v>224</v>
      </c>
      <c r="B15" s="155"/>
      <c r="C15" s="155"/>
      <c r="D15" s="155"/>
      <c r="E15" s="155"/>
      <c r="F15" s="155"/>
      <c r="G15" s="155"/>
      <c r="H15" s="155"/>
      <c r="I15" s="155"/>
      <c r="J15" s="155"/>
      <c r="K15" s="155"/>
      <c r="M15" s="154" t="s">
        <v>230</v>
      </c>
      <c r="N15" s="154"/>
      <c r="O15" s="154"/>
      <c r="P15" s="154"/>
      <c r="Q15" s="154"/>
      <c r="R15" s="154"/>
      <c r="S15" s="154"/>
      <c r="T15" s="154"/>
      <c r="U15" s="49" t="s">
        <v>226</v>
      </c>
      <c r="V15" s="49"/>
      <c r="W15" s="49"/>
      <c r="X15" s="49"/>
      <c r="Y15" s="49"/>
      <c r="Z15" s="49"/>
      <c r="AA15" s="49"/>
    </row>
    <row r="16" spans="1:20" ht="12" customHeight="1">
      <c r="A16" s="155" t="s">
        <v>219</v>
      </c>
      <c r="B16" s="155"/>
      <c r="C16" s="155"/>
      <c r="D16" s="155"/>
      <c r="E16" s="155"/>
      <c r="F16" s="155"/>
      <c r="G16" s="155"/>
      <c r="H16" s="155"/>
      <c r="I16" s="155"/>
      <c r="J16" s="155"/>
      <c r="K16" s="155"/>
      <c r="M16" s="154" t="s">
        <v>231</v>
      </c>
      <c r="N16" s="154"/>
      <c r="O16" s="154"/>
      <c r="P16" s="154"/>
      <c r="Q16" s="154"/>
      <c r="R16" s="154"/>
      <c r="S16" s="154"/>
      <c r="T16" s="154"/>
    </row>
    <row r="17" spans="1:20" ht="10.5" customHeight="1">
      <c r="A17" s="11" t="s">
        <v>225</v>
      </c>
      <c r="M17" s="151" t="s">
        <v>232</v>
      </c>
      <c r="N17" s="151"/>
      <c r="O17" s="151"/>
      <c r="P17" s="151"/>
      <c r="Q17" s="151"/>
      <c r="R17" s="151"/>
      <c r="S17" s="151"/>
      <c r="T17" s="151"/>
    </row>
    <row r="18" spans="1:20" ht="10.5" customHeight="1">
      <c r="A18" s="155" t="s">
        <v>220</v>
      </c>
      <c r="B18" s="155"/>
      <c r="C18" s="155"/>
      <c r="D18" s="155"/>
      <c r="E18" s="155"/>
      <c r="F18" s="155"/>
      <c r="G18" s="155"/>
      <c r="H18" s="155"/>
      <c r="I18" s="155"/>
      <c r="J18" s="155"/>
      <c r="K18" s="155"/>
      <c r="M18" s="151" t="s">
        <v>233</v>
      </c>
      <c r="N18" s="151"/>
      <c r="O18" s="151"/>
      <c r="P18" s="151"/>
      <c r="Q18" s="151"/>
      <c r="R18" s="151"/>
      <c r="S18" s="151"/>
      <c r="T18" s="151"/>
    </row>
    <row r="19" spans="1:20" ht="11.25" customHeight="1">
      <c r="A19" s="160" t="s">
        <v>222</v>
      </c>
      <c r="B19" s="160"/>
      <c r="C19" s="160"/>
      <c r="D19" s="160"/>
      <c r="E19" s="160"/>
      <c r="F19" s="160"/>
      <c r="G19" s="160"/>
      <c r="H19" s="160"/>
      <c r="I19" s="160"/>
      <c r="J19" s="160"/>
      <c r="K19" s="160"/>
      <c r="M19" s="151" t="s">
        <v>234</v>
      </c>
      <c r="N19" s="151"/>
      <c r="O19" s="151"/>
      <c r="P19" s="151"/>
      <c r="Q19" s="151"/>
      <c r="R19" s="151"/>
      <c r="S19" s="151"/>
      <c r="T19" s="151"/>
    </row>
    <row r="20" spans="1:20" ht="13.5" customHeight="1">
      <c r="A20" s="155" t="s">
        <v>221</v>
      </c>
      <c r="B20" s="155"/>
      <c r="C20" s="155"/>
      <c r="D20" s="155"/>
      <c r="E20" s="155"/>
      <c r="F20" s="155"/>
      <c r="G20" s="155"/>
      <c r="H20" s="155"/>
      <c r="I20" s="155"/>
      <c r="J20" s="155"/>
      <c r="K20" s="155"/>
      <c r="M20" s="151" t="s">
        <v>235</v>
      </c>
      <c r="N20" s="151"/>
      <c r="O20" s="151"/>
      <c r="P20" s="151"/>
      <c r="Q20" s="151"/>
      <c r="R20" s="151"/>
      <c r="S20" s="151"/>
      <c r="T20" s="151"/>
    </row>
    <row r="21" spans="1:20" ht="6" customHeight="1" hidden="1">
      <c r="A21" s="13"/>
      <c r="B21" s="13"/>
      <c r="C21" s="13"/>
      <c r="D21" s="13"/>
      <c r="E21" s="13"/>
      <c r="F21" s="13"/>
      <c r="G21" s="13"/>
      <c r="H21" s="13"/>
      <c r="I21" s="13"/>
      <c r="J21" s="13"/>
      <c r="K21" s="13"/>
      <c r="M21" s="54"/>
      <c r="N21" s="54"/>
      <c r="O21" s="54"/>
      <c r="P21" s="54"/>
      <c r="Q21" s="54"/>
      <c r="R21" s="54"/>
      <c r="S21" s="54"/>
      <c r="T21" s="54"/>
    </row>
    <row r="22" spans="1:20" ht="12.75" customHeight="1">
      <c r="A22" s="161" t="s">
        <v>77</v>
      </c>
      <c r="B22" s="161"/>
      <c r="C22" s="161"/>
      <c r="D22" s="161"/>
      <c r="E22" s="161"/>
      <c r="F22" s="161"/>
      <c r="G22" s="161"/>
      <c r="H22" s="161"/>
      <c r="I22" s="161"/>
      <c r="J22" s="161"/>
      <c r="K22" s="161"/>
      <c r="M22" s="151" t="s">
        <v>236</v>
      </c>
      <c r="N22" s="151"/>
      <c r="O22" s="151"/>
      <c r="P22" s="151"/>
      <c r="Q22" s="151"/>
      <c r="R22" s="151"/>
      <c r="S22" s="151"/>
      <c r="T22" s="151"/>
    </row>
    <row r="23" spans="1:20" ht="15" customHeight="1">
      <c r="A23" s="161"/>
      <c r="B23" s="161"/>
      <c r="C23" s="161"/>
      <c r="D23" s="161"/>
      <c r="E23" s="161"/>
      <c r="F23" s="161"/>
      <c r="G23" s="161"/>
      <c r="H23" s="161"/>
      <c r="I23" s="161"/>
      <c r="J23" s="161"/>
      <c r="K23" s="161"/>
      <c r="M23" s="185" t="s">
        <v>104</v>
      </c>
      <c r="N23" s="185"/>
      <c r="O23" s="185"/>
      <c r="P23" s="185"/>
      <c r="Q23" s="185"/>
      <c r="R23" s="185"/>
      <c r="S23" s="185"/>
      <c r="T23" s="185"/>
    </row>
    <row r="24" spans="1:20" ht="15" customHeight="1">
      <c r="A24" s="161"/>
      <c r="B24" s="161"/>
      <c r="C24" s="161"/>
      <c r="D24" s="161"/>
      <c r="E24" s="161"/>
      <c r="F24" s="161"/>
      <c r="G24" s="161"/>
      <c r="H24" s="161"/>
      <c r="I24" s="161"/>
      <c r="J24" s="161"/>
      <c r="K24" s="161"/>
      <c r="M24" s="185"/>
      <c r="N24" s="185"/>
      <c r="O24" s="185"/>
      <c r="P24" s="185"/>
      <c r="Q24" s="185"/>
      <c r="R24" s="185"/>
      <c r="S24" s="185"/>
      <c r="T24" s="185"/>
    </row>
    <row r="25" spans="1:20" ht="17.25" customHeight="1">
      <c r="A25" s="161"/>
      <c r="B25" s="161"/>
      <c r="C25" s="161"/>
      <c r="D25" s="161"/>
      <c r="E25" s="161"/>
      <c r="F25" s="161"/>
      <c r="G25" s="161"/>
      <c r="H25" s="161"/>
      <c r="I25" s="161"/>
      <c r="J25" s="161"/>
      <c r="K25" s="161"/>
      <c r="M25" s="185"/>
      <c r="N25" s="185"/>
      <c r="O25" s="185"/>
      <c r="P25" s="185"/>
      <c r="Q25" s="185"/>
      <c r="R25" s="185"/>
      <c r="S25" s="185"/>
      <c r="T25" s="185"/>
    </row>
    <row r="26" spans="1:18" ht="6" customHeight="1">
      <c r="A26" s="12"/>
      <c r="B26" s="12"/>
      <c r="C26" s="12"/>
      <c r="D26" s="12"/>
      <c r="E26" s="12"/>
      <c r="F26" s="12"/>
      <c r="G26" s="12"/>
      <c r="H26" s="12"/>
      <c r="I26" s="12"/>
      <c r="J26" s="12"/>
      <c r="K26" s="12"/>
      <c r="M26" s="14"/>
      <c r="N26" s="14"/>
      <c r="O26" s="14"/>
      <c r="P26" s="14"/>
      <c r="Q26" s="14"/>
      <c r="R26" s="14"/>
    </row>
    <row r="27" spans="1:20" ht="12.75">
      <c r="A27" s="15" t="s">
        <v>16</v>
      </c>
      <c r="B27" s="15"/>
      <c r="C27" s="15"/>
      <c r="D27" s="15"/>
      <c r="E27" s="15"/>
      <c r="F27" s="15"/>
      <c r="G27" s="15"/>
      <c r="M27" s="186" t="s">
        <v>217</v>
      </c>
      <c r="N27" s="186"/>
      <c r="O27" s="186"/>
      <c r="P27" s="186"/>
      <c r="Q27" s="186"/>
      <c r="R27" s="186"/>
      <c r="S27" s="186"/>
      <c r="T27" s="186"/>
    </row>
    <row r="28" spans="1:20" ht="26.25" customHeight="1">
      <c r="A28" s="16"/>
      <c r="B28" s="121" t="s">
        <v>1</v>
      </c>
      <c r="C28" s="123"/>
      <c r="D28" s="121" t="s">
        <v>2</v>
      </c>
      <c r="E28" s="122"/>
      <c r="F28" s="123"/>
      <c r="G28" s="133" t="s">
        <v>17</v>
      </c>
      <c r="H28" s="133" t="s">
        <v>9</v>
      </c>
      <c r="I28" s="121" t="s">
        <v>3</v>
      </c>
      <c r="J28" s="122"/>
      <c r="K28" s="123"/>
      <c r="M28" s="186"/>
      <c r="N28" s="186"/>
      <c r="O28" s="186"/>
      <c r="P28" s="186"/>
      <c r="Q28" s="186"/>
      <c r="R28" s="186"/>
      <c r="S28" s="186"/>
      <c r="T28" s="186"/>
    </row>
    <row r="29" spans="1:20" ht="14.25" customHeight="1">
      <c r="A29" s="16"/>
      <c r="B29" s="17" t="s">
        <v>4</v>
      </c>
      <c r="C29" s="17" t="s">
        <v>5</v>
      </c>
      <c r="D29" s="17" t="s">
        <v>6</v>
      </c>
      <c r="E29" s="17" t="s">
        <v>7</v>
      </c>
      <c r="F29" s="17" t="s">
        <v>8</v>
      </c>
      <c r="G29" s="134"/>
      <c r="H29" s="134"/>
      <c r="I29" s="17" t="s">
        <v>10</v>
      </c>
      <c r="J29" s="17" t="s">
        <v>11</v>
      </c>
      <c r="K29" s="17" t="s">
        <v>12</v>
      </c>
      <c r="M29" s="186"/>
      <c r="N29" s="186"/>
      <c r="O29" s="186"/>
      <c r="P29" s="186"/>
      <c r="Q29" s="186"/>
      <c r="R29" s="186"/>
      <c r="S29" s="186"/>
      <c r="T29" s="186"/>
    </row>
    <row r="30" spans="1:20" ht="17.25" customHeight="1">
      <c r="A30" s="18" t="s">
        <v>13</v>
      </c>
      <c r="B30" s="19">
        <v>14</v>
      </c>
      <c r="C30" s="19">
        <v>14</v>
      </c>
      <c r="D30" s="19">
        <v>3</v>
      </c>
      <c r="E30" s="19">
        <v>3</v>
      </c>
      <c r="F30" s="19">
        <v>2</v>
      </c>
      <c r="G30" s="19"/>
      <c r="H30" s="20" t="s">
        <v>167</v>
      </c>
      <c r="I30" s="19">
        <v>3</v>
      </c>
      <c r="J30" s="19">
        <v>1</v>
      </c>
      <c r="K30" s="19">
        <v>12</v>
      </c>
      <c r="L30" s="21"/>
      <c r="M30" s="186"/>
      <c r="N30" s="186"/>
      <c r="O30" s="186"/>
      <c r="P30" s="186"/>
      <c r="Q30" s="186"/>
      <c r="R30" s="186"/>
      <c r="S30" s="186"/>
      <c r="T30" s="186"/>
    </row>
    <row r="31" spans="1:20" ht="15" customHeight="1">
      <c r="A31" s="18" t="s">
        <v>14</v>
      </c>
      <c r="B31" s="19">
        <v>14</v>
      </c>
      <c r="C31" s="19">
        <v>14</v>
      </c>
      <c r="D31" s="19">
        <v>3</v>
      </c>
      <c r="E31" s="19">
        <v>3</v>
      </c>
      <c r="F31" s="19">
        <v>2</v>
      </c>
      <c r="G31" s="19"/>
      <c r="H31" s="20" t="s">
        <v>167</v>
      </c>
      <c r="I31" s="19">
        <v>3</v>
      </c>
      <c r="J31" s="19">
        <v>1</v>
      </c>
      <c r="K31" s="19">
        <v>12</v>
      </c>
      <c r="M31" s="186"/>
      <c r="N31" s="186"/>
      <c r="O31" s="186"/>
      <c r="P31" s="186"/>
      <c r="Q31" s="186"/>
      <c r="R31" s="186"/>
      <c r="S31" s="186"/>
      <c r="T31" s="186"/>
    </row>
    <row r="32" spans="1:20" ht="15.75" customHeight="1">
      <c r="A32" s="22" t="s">
        <v>15</v>
      </c>
      <c r="B32" s="19">
        <v>14</v>
      </c>
      <c r="C32" s="19">
        <v>12</v>
      </c>
      <c r="D32" s="19">
        <v>3</v>
      </c>
      <c r="E32" s="19">
        <v>3</v>
      </c>
      <c r="F32" s="19">
        <v>2</v>
      </c>
      <c r="G32" s="19"/>
      <c r="H32" s="20"/>
      <c r="I32" s="19">
        <v>3</v>
      </c>
      <c r="J32" s="19">
        <v>1</v>
      </c>
      <c r="K32" s="19">
        <v>14</v>
      </c>
      <c r="M32" s="186"/>
      <c r="N32" s="186"/>
      <c r="O32" s="186"/>
      <c r="P32" s="186"/>
      <c r="Q32" s="186"/>
      <c r="R32" s="186"/>
      <c r="S32" s="186"/>
      <c r="T32" s="186"/>
    </row>
    <row r="33" spans="1:20" ht="21" customHeight="1">
      <c r="A33" s="23"/>
      <c r="B33" s="23"/>
      <c r="C33" s="23"/>
      <c r="D33" s="23"/>
      <c r="E33" s="23"/>
      <c r="F33" s="23"/>
      <c r="G33" s="23"/>
      <c r="M33" s="186"/>
      <c r="N33" s="186"/>
      <c r="O33" s="186"/>
      <c r="P33" s="186"/>
      <c r="Q33" s="186"/>
      <c r="R33" s="186"/>
      <c r="S33" s="186"/>
      <c r="T33" s="186"/>
    </row>
    <row r="34" spans="2:19" ht="15" customHeight="1">
      <c r="B34" s="12"/>
      <c r="C34" s="12"/>
      <c r="D34" s="12"/>
      <c r="E34" s="12"/>
      <c r="F34" s="12"/>
      <c r="G34" s="12"/>
      <c r="M34" s="13"/>
      <c r="N34" s="13"/>
      <c r="O34" s="13"/>
      <c r="P34" s="13"/>
      <c r="Q34" s="13"/>
      <c r="R34" s="13"/>
      <c r="S34" s="13"/>
    </row>
    <row r="35" spans="1:20" ht="16.5" customHeight="1">
      <c r="A35" s="187" t="s">
        <v>20</v>
      </c>
      <c r="B35" s="80"/>
      <c r="C35" s="80"/>
      <c r="D35" s="80"/>
      <c r="E35" s="80"/>
      <c r="F35" s="80"/>
      <c r="G35" s="80"/>
      <c r="H35" s="80"/>
      <c r="I35" s="80"/>
      <c r="J35" s="80"/>
      <c r="K35" s="80"/>
      <c r="L35" s="80"/>
      <c r="M35" s="80"/>
      <c r="N35" s="80"/>
      <c r="O35" s="80"/>
      <c r="P35" s="80"/>
      <c r="Q35" s="80"/>
      <c r="R35" s="80"/>
      <c r="S35" s="80"/>
      <c r="T35" s="80"/>
    </row>
    <row r="36" spans="15:19" ht="8.25" customHeight="1" hidden="1">
      <c r="O36" s="11" t="s">
        <v>36</v>
      </c>
      <c r="P36" s="11" t="s">
        <v>37</v>
      </c>
      <c r="Q36" s="11" t="s">
        <v>38</v>
      </c>
      <c r="R36" s="11" t="s">
        <v>39</v>
      </c>
      <c r="S36" s="11" t="s">
        <v>59</v>
      </c>
    </row>
    <row r="37" spans="1:20" ht="17.25" customHeight="1">
      <c r="A37" s="167" t="s">
        <v>42</v>
      </c>
      <c r="B37" s="167"/>
      <c r="C37" s="167"/>
      <c r="D37" s="167"/>
      <c r="E37" s="167"/>
      <c r="F37" s="167"/>
      <c r="G37" s="167"/>
      <c r="H37" s="167"/>
      <c r="I37" s="167"/>
      <c r="J37" s="167"/>
      <c r="K37" s="167"/>
      <c r="L37" s="167"/>
      <c r="M37" s="167"/>
      <c r="N37" s="167"/>
      <c r="O37" s="167"/>
      <c r="P37" s="167"/>
      <c r="Q37" s="167"/>
      <c r="R37" s="167"/>
      <c r="S37" s="167"/>
      <c r="T37" s="167"/>
    </row>
    <row r="38" spans="1:20" ht="25.5" customHeight="1">
      <c r="A38" s="144" t="s">
        <v>26</v>
      </c>
      <c r="B38" s="127" t="s">
        <v>25</v>
      </c>
      <c r="C38" s="128"/>
      <c r="D38" s="128"/>
      <c r="E38" s="128"/>
      <c r="F38" s="128"/>
      <c r="G38" s="128"/>
      <c r="H38" s="128"/>
      <c r="I38" s="129"/>
      <c r="J38" s="133" t="s">
        <v>40</v>
      </c>
      <c r="K38" s="148" t="s">
        <v>23</v>
      </c>
      <c r="L38" s="149"/>
      <c r="M38" s="150"/>
      <c r="N38" s="148" t="s">
        <v>41</v>
      </c>
      <c r="O38" s="164"/>
      <c r="P38" s="165"/>
      <c r="Q38" s="148" t="s">
        <v>22</v>
      </c>
      <c r="R38" s="149"/>
      <c r="S38" s="150"/>
      <c r="T38" s="162" t="s">
        <v>21</v>
      </c>
    </row>
    <row r="39" spans="1:20" ht="13.5" customHeight="1">
      <c r="A39" s="145"/>
      <c r="B39" s="130"/>
      <c r="C39" s="131"/>
      <c r="D39" s="131"/>
      <c r="E39" s="131"/>
      <c r="F39" s="131"/>
      <c r="G39" s="131"/>
      <c r="H39" s="131"/>
      <c r="I39" s="132"/>
      <c r="J39" s="134"/>
      <c r="K39" s="17" t="s">
        <v>27</v>
      </c>
      <c r="L39" s="17" t="s">
        <v>28</v>
      </c>
      <c r="M39" s="17" t="s">
        <v>29</v>
      </c>
      <c r="N39" s="17" t="s">
        <v>33</v>
      </c>
      <c r="O39" s="17" t="s">
        <v>6</v>
      </c>
      <c r="P39" s="17" t="s">
        <v>30</v>
      </c>
      <c r="Q39" s="17" t="s">
        <v>31</v>
      </c>
      <c r="R39" s="17" t="s">
        <v>27</v>
      </c>
      <c r="S39" s="17" t="s">
        <v>32</v>
      </c>
      <c r="T39" s="134"/>
    </row>
    <row r="40" spans="1:20" ht="12.75">
      <c r="A40" s="6" t="s">
        <v>109</v>
      </c>
      <c r="B40" s="135" t="s">
        <v>179</v>
      </c>
      <c r="C40" s="136"/>
      <c r="D40" s="136"/>
      <c r="E40" s="136"/>
      <c r="F40" s="136"/>
      <c r="G40" s="136"/>
      <c r="H40" s="136"/>
      <c r="I40" s="163"/>
      <c r="J40" s="7">
        <v>7</v>
      </c>
      <c r="K40" s="7">
        <v>2</v>
      </c>
      <c r="L40" s="7">
        <v>2</v>
      </c>
      <c r="M40" s="7">
        <v>2</v>
      </c>
      <c r="N40" s="24">
        <f aca="true" t="shared" si="0" ref="N40:N45">K40+L40+M40</f>
        <v>6</v>
      </c>
      <c r="O40" s="25">
        <f aca="true" t="shared" si="1" ref="O40:O45">P40-N40</f>
        <v>7</v>
      </c>
      <c r="P40" s="25">
        <f aca="true" t="shared" si="2" ref="P40:P45">ROUND(PRODUCT(J40,25)/14,0)</f>
        <v>13</v>
      </c>
      <c r="Q40" s="26" t="s">
        <v>31</v>
      </c>
      <c r="R40" s="10"/>
      <c r="S40" s="19"/>
      <c r="T40" s="10" t="s">
        <v>36</v>
      </c>
    </row>
    <row r="41" spans="1:20" ht="12.75">
      <c r="A41" s="8" t="s">
        <v>110</v>
      </c>
      <c r="B41" s="124" t="s">
        <v>180</v>
      </c>
      <c r="C41" s="125"/>
      <c r="D41" s="125"/>
      <c r="E41" s="125"/>
      <c r="F41" s="125"/>
      <c r="G41" s="125"/>
      <c r="H41" s="125"/>
      <c r="I41" s="126"/>
      <c r="J41" s="7">
        <v>7</v>
      </c>
      <c r="K41" s="7">
        <v>2</v>
      </c>
      <c r="L41" s="7">
        <v>2</v>
      </c>
      <c r="M41" s="7">
        <v>0</v>
      </c>
      <c r="N41" s="24">
        <f t="shared" si="0"/>
        <v>4</v>
      </c>
      <c r="O41" s="25">
        <f t="shared" si="1"/>
        <v>9</v>
      </c>
      <c r="P41" s="25">
        <f t="shared" si="2"/>
        <v>13</v>
      </c>
      <c r="Q41" s="26" t="s">
        <v>31</v>
      </c>
      <c r="R41" s="10"/>
      <c r="S41" s="19"/>
      <c r="T41" s="10" t="s">
        <v>36</v>
      </c>
    </row>
    <row r="42" spans="1:20" ht="12.75">
      <c r="A42" s="6" t="s">
        <v>111</v>
      </c>
      <c r="B42" s="124" t="s">
        <v>181</v>
      </c>
      <c r="C42" s="125"/>
      <c r="D42" s="125"/>
      <c r="E42" s="125"/>
      <c r="F42" s="125"/>
      <c r="G42" s="125"/>
      <c r="H42" s="125"/>
      <c r="I42" s="126"/>
      <c r="J42" s="7">
        <v>7</v>
      </c>
      <c r="K42" s="7">
        <v>2</v>
      </c>
      <c r="L42" s="7">
        <v>2</v>
      </c>
      <c r="M42" s="7">
        <v>0</v>
      </c>
      <c r="N42" s="24">
        <f t="shared" si="0"/>
        <v>4</v>
      </c>
      <c r="O42" s="25">
        <f t="shared" si="1"/>
        <v>9</v>
      </c>
      <c r="P42" s="25">
        <f t="shared" si="2"/>
        <v>13</v>
      </c>
      <c r="Q42" s="26" t="s">
        <v>31</v>
      </c>
      <c r="R42" s="10"/>
      <c r="S42" s="19"/>
      <c r="T42" s="10" t="s">
        <v>36</v>
      </c>
    </row>
    <row r="43" spans="1:20" ht="12.75">
      <c r="A43" s="6" t="s">
        <v>112</v>
      </c>
      <c r="B43" s="124" t="s">
        <v>176</v>
      </c>
      <c r="C43" s="125"/>
      <c r="D43" s="125"/>
      <c r="E43" s="125"/>
      <c r="F43" s="125"/>
      <c r="G43" s="125"/>
      <c r="H43" s="125"/>
      <c r="I43" s="126"/>
      <c r="J43" s="7">
        <v>5</v>
      </c>
      <c r="K43" s="7">
        <v>2</v>
      </c>
      <c r="L43" s="7">
        <v>1</v>
      </c>
      <c r="M43" s="7">
        <v>0</v>
      </c>
      <c r="N43" s="24">
        <f t="shared" si="0"/>
        <v>3</v>
      </c>
      <c r="O43" s="25">
        <f t="shared" si="1"/>
        <v>6</v>
      </c>
      <c r="P43" s="25">
        <f t="shared" si="2"/>
        <v>9</v>
      </c>
      <c r="Q43" s="26" t="s">
        <v>31</v>
      </c>
      <c r="R43" s="10"/>
      <c r="S43" s="19"/>
      <c r="T43" s="10" t="s">
        <v>36</v>
      </c>
    </row>
    <row r="44" spans="1:20" ht="12.75">
      <c r="A44" s="6" t="s">
        <v>113</v>
      </c>
      <c r="B44" s="124" t="s">
        <v>114</v>
      </c>
      <c r="C44" s="125"/>
      <c r="D44" s="125"/>
      <c r="E44" s="125"/>
      <c r="F44" s="125"/>
      <c r="G44" s="125"/>
      <c r="H44" s="125"/>
      <c r="I44" s="126"/>
      <c r="J44" s="7">
        <v>4</v>
      </c>
      <c r="K44" s="7">
        <v>0</v>
      </c>
      <c r="L44" s="7">
        <v>2</v>
      </c>
      <c r="M44" s="7">
        <v>0</v>
      </c>
      <c r="N44" s="24">
        <f t="shared" si="0"/>
        <v>2</v>
      </c>
      <c r="O44" s="25">
        <f t="shared" si="1"/>
        <v>5</v>
      </c>
      <c r="P44" s="25">
        <f t="shared" si="2"/>
        <v>7</v>
      </c>
      <c r="Q44" s="26"/>
      <c r="R44" s="10" t="s">
        <v>27</v>
      </c>
      <c r="S44" s="19"/>
      <c r="T44" s="10" t="s">
        <v>36</v>
      </c>
    </row>
    <row r="45" spans="1:20" ht="12.75">
      <c r="A45" s="6" t="s">
        <v>115</v>
      </c>
      <c r="B45" s="124" t="s">
        <v>100</v>
      </c>
      <c r="C45" s="125"/>
      <c r="D45" s="125"/>
      <c r="E45" s="125"/>
      <c r="F45" s="125"/>
      <c r="G45" s="125"/>
      <c r="H45" s="125"/>
      <c r="I45" s="152"/>
      <c r="J45" s="7">
        <v>3</v>
      </c>
      <c r="K45" s="7">
        <v>0</v>
      </c>
      <c r="L45" s="7">
        <v>0</v>
      </c>
      <c r="M45" s="7">
        <v>2</v>
      </c>
      <c r="N45" s="24">
        <f t="shared" si="0"/>
        <v>2</v>
      </c>
      <c r="O45" s="25">
        <f t="shared" si="1"/>
        <v>3</v>
      </c>
      <c r="P45" s="25">
        <f t="shared" si="2"/>
        <v>5</v>
      </c>
      <c r="Q45" s="26" t="s">
        <v>31</v>
      </c>
      <c r="R45" s="10"/>
      <c r="S45" s="19"/>
      <c r="T45" s="10" t="s">
        <v>39</v>
      </c>
    </row>
    <row r="46" spans="1:20" ht="26.25">
      <c r="A46" s="24" t="s">
        <v>98</v>
      </c>
      <c r="B46" s="171" t="s">
        <v>75</v>
      </c>
      <c r="C46" s="172"/>
      <c r="D46" s="172"/>
      <c r="E46" s="172"/>
      <c r="F46" s="172"/>
      <c r="G46" s="172"/>
      <c r="H46" s="172"/>
      <c r="I46" s="173"/>
      <c r="J46" s="24">
        <v>2</v>
      </c>
      <c r="K46" s="24">
        <v>0</v>
      </c>
      <c r="L46" s="24">
        <v>2</v>
      </c>
      <c r="M46" s="24">
        <v>0</v>
      </c>
      <c r="N46" s="24">
        <f>K46+L46+M46</f>
        <v>2</v>
      </c>
      <c r="O46" s="25">
        <f>P46-N46</f>
        <v>2</v>
      </c>
      <c r="P46" s="25">
        <f>ROUND(PRODUCT(J46,25)/14,0)</f>
        <v>4</v>
      </c>
      <c r="Q46" s="27"/>
      <c r="R46" s="24"/>
      <c r="S46" s="28" t="s">
        <v>32</v>
      </c>
      <c r="T46" s="24" t="s">
        <v>39</v>
      </c>
    </row>
    <row r="47" spans="1:20" ht="12.75">
      <c r="A47" s="29" t="s">
        <v>24</v>
      </c>
      <c r="B47" s="84"/>
      <c r="C47" s="85"/>
      <c r="D47" s="85"/>
      <c r="E47" s="85"/>
      <c r="F47" s="85"/>
      <c r="G47" s="85"/>
      <c r="H47" s="85"/>
      <c r="I47" s="86"/>
      <c r="J47" s="29">
        <f aca="true" t="shared" si="3" ref="J47:P47">SUM(J40:J46)</f>
        <v>35</v>
      </c>
      <c r="K47" s="29">
        <f t="shared" si="3"/>
        <v>8</v>
      </c>
      <c r="L47" s="29">
        <f t="shared" si="3"/>
        <v>11</v>
      </c>
      <c r="M47" s="29">
        <f t="shared" si="3"/>
        <v>4</v>
      </c>
      <c r="N47" s="29">
        <f t="shared" si="3"/>
        <v>23</v>
      </c>
      <c r="O47" s="29">
        <f t="shared" si="3"/>
        <v>41</v>
      </c>
      <c r="P47" s="29">
        <f t="shared" si="3"/>
        <v>64</v>
      </c>
      <c r="Q47" s="29">
        <f>COUNTIF(Q40:Q46,"E")</f>
        <v>5</v>
      </c>
      <c r="R47" s="29">
        <f>COUNTIF(R40:R46,"C")</f>
        <v>1</v>
      </c>
      <c r="S47" s="29">
        <f>COUNTIF(S40:S46,"VP")</f>
        <v>1</v>
      </c>
      <c r="T47" s="24">
        <f>COUNTA(T40:T46)</f>
        <v>7</v>
      </c>
    </row>
    <row r="48" ht="19.5" customHeight="1"/>
    <row r="49" spans="1:20" ht="16.5" customHeight="1">
      <c r="A49" s="167" t="s">
        <v>43</v>
      </c>
      <c r="B49" s="167"/>
      <c r="C49" s="167"/>
      <c r="D49" s="167"/>
      <c r="E49" s="167"/>
      <c r="F49" s="167"/>
      <c r="G49" s="167"/>
      <c r="H49" s="167"/>
      <c r="I49" s="167"/>
      <c r="J49" s="167"/>
      <c r="K49" s="167"/>
      <c r="L49" s="167"/>
      <c r="M49" s="167"/>
      <c r="N49" s="167"/>
      <c r="O49" s="167"/>
      <c r="P49" s="167"/>
      <c r="Q49" s="167"/>
      <c r="R49" s="167"/>
      <c r="S49" s="167"/>
      <c r="T49" s="167"/>
    </row>
    <row r="50" spans="1:20" ht="26.25" customHeight="1">
      <c r="A50" s="144" t="s">
        <v>26</v>
      </c>
      <c r="B50" s="127" t="s">
        <v>25</v>
      </c>
      <c r="C50" s="128"/>
      <c r="D50" s="128"/>
      <c r="E50" s="128"/>
      <c r="F50" s="128"/>
      <c r="G50" s="128"/>
      <c r="H50" s="128"/>
      <c r="I50" s="129"/>
      <c r="J50" s="133" t="s">
        <v>40</v>
      </c>
      <c r="K50" s="148" t="s">
        <v>23</v>
      </c>
      <c r="L50" s="149"/>
      <c r="M50" s="150"/>
      <c r="N50" s="148" t="s">
        <v>41</v>
      </c>
      <c r="O50" s="164"/>
      <c r="P50" s="165"/>
      <c r="Q50" s="148" t="s">
        <v>22</v>
      </c>
      <c r="R50" s="149"/>
      <c r="S50" s="150"/>
      <c r="T50" s="162" t="s">
        <v>21</v>
      </c>
    </row>
    <row r="51" spans="1:20" ht="12.75" customHeight="1">
      <c r="A51" s="145"/>
      <c r="B51" s="130"/>
      <c r="C51" s="131"/>
      <c r="D51" s="131"/>
      <c r="E51" s="131"/>
      <c r="F51" s="131"/>
      <c r="G51" s="131"/>
      <c r="H51" s="131"/>
      <c r="I51" s="132"/>
      <c r="J51" s="134"/>
      <c r="K51" s="17" t="s">
        <v>27</v>
      </c>
      <c r="L51" s="17" t="s">
        <v>28</v>
      </c>
      <c r="M51" s="17" t="s">
        <v>29</v>
      </c>
      <c r="N51" s="17" t="s">
        <v>33</v>
      </c>
      <c r="O51" s="17" t="s">
        <v>6</v>
      </c>
      <c r="P51" s="17" t="s">
        <v>30</v>
      </c>
      <c r="Q51" s="17" t="s">
        <v>31</v>
      </c>
      <c r="R51" s="17" t="s">
        <v>27</v>
      </c>
      <c r="S51" s="17" t="s">
        <v>32</v>
      </c>
      <c r="T51" s="134"/>
    </row>
    <row r="52" spans="1:20" ht="12.75">
      <c r="A52" s="6" t="s">
        <v>116</v>
      </c>
      <c r="B52" s="124" t="s">
        <v>182</v>
      </c>
      <c r="C52" s="125"/>
      <c r="D52" s="125"/>
      <c r="E52" s="125"/>
      <c r="F52" s="125"/>
      <c r="G52" s="125"/>
      <c r="H52" s="125"/>
      <c r="I52" s="126"/>
      <c r="J52" s="7">
        <v>6</v>
      </c>
      <c r="K52" s="7">
        <v>2</v>
      </c>
      <c r="L52" s="7">
        <v>2</v>
      </c>
      <c r="M52" s="7">
        <v>0</v>
      </c>
      <c r="N52" s="24">
        <f>K52+L52+M52</f>
        <v>4</v>
      </c>
      <c r="O52" s="25">
        <f>P52-N52</f>
        <v>7</v>
      </c>
      <c r="P52" s="25">
        <f>ROUND(PRODUCT(J52,25)/14,0)</f>
        <v>11</v>
      </c>
      <c r="Q52" s="26" t="s">
        <v>31</v>
      </c>
      <c r="R52" s="10"/>
      <c r="S52" s="19"/>
      <c r="T52" s="10" t="s">
        <v>36</v>
      </c>
    </row>
    <row r="53" spans="1:20" ht="12.75">
      <c r="A53" s="6" t="s">
        <v>117</v>
      </c>
      <c r="B53" s="124" t="s">
        <v>174</v>
      </c>
      <c r="C53" s="125"/>
      <c r="D53" s="125"/>
      <c r="E53" s="125"/>
      <c r="F53" s="125"/>
      <c r="G53" s="125"/>
      <c r="H53" s="125"/>
      <c r="I53" s="126"/>
      <c r="J53" s="7">
        <v>6</v>
      </c>
      <c r="K53" s="7">
        <v>2</v>
      </c>
      <c r="L53" s="7">
        <v>2</v>
      </c>
      <c r="M53" s="7">
        <v>0</v>
      </c>
      <c r="N53" s="24">
        <f aca="true" t="shared" si="4" ref="N53:N59">K53+L53+M53</f>
        <v>4</v>
      </c>
      <c r="O53" s="25">
        <f aca="true" t="shared" si="5" ref="O53:O59">P53-N53</f>
        <v>7</v>
      </c>
      <c r="P53" s="25">
        <f aca="true" t="shared" si="6" ref="P53:P59">ROUND(PRODUCT(J53,25)/14,0)</f>
        <v>11</v>
      </c>
      <c r="Q53" s="26" t="s">
        <v>31</v>
      </c>
      <c r="R53" s="10"/>
      <c r="S53" s="19"/>
      <c r="T53" s="10" t="s">
        <v>36</v>
      </c>
    </row>
    <row r="54" spans="1:20" ht="12.75">
      <c r="A54" s="6" t="s">
        <v>118</v>
      </c>
      <c r="B54" s="124" t="s">
        <v>191</v>
      </c>
      <c r="C54" s="125"/>
      <c r="D54" s="125"/>
      <c r="E54" s="125"/>
      <c r="F54" s="125"/>
      <c r="G54" s="125"/>
      <c r="H54" s="125"/>
      <c r="I54" s="126"/>
      <c r="J54" s="7">
        <v>5</v>
      </c>
      <c r="K54" s="7">
        <v>2</v>
      </c>
      <c r="L54" s="7">
        <v>1</v>
      </c>
      <c r="M54" s="7">
        <v>0</v>
      </c>
      <c r="N54" s="24">
        <f t="shared" si="4"/>
        <v>3</v>
      </c>
      <c r="O54" s="25">
        <f t="shared" si="5"/>
        <v>6</v>
      </c>
      <c r="P54" s="25">
        <f t="shared" si="6"/>
        <v>9</v>
      </c>
      <c r="Q54" s="26" t="s">
        <v>31</v>
      </c>
      <c r="R54" s="10"/>
      <c r="S54" s="19"/>
      <c r="T54" s="10" t="s">
        <v>36</v>
      </c>
    </row>
    <row r="55" spans="1:20" ht="26.25">
      <c r="A55" s="6" t="s">
        <v>119</v>
      </c>
      <c r="B55" s="124" t="s">
        <v>175</v>
      </c>
      <c r="C55" s="125"/>
      <c r="D55" s="125"/>
      <c r="E55" s="125"/>
      <c r="F55" s="125"/>
      <c r="G55" s="125"/>
      <c r="H55" s="125"/>
      <c r="I55" s="152"/>
      <c r="J55" s="7">
        <v>3</v>
      </c>
      <c r="K55" s="7">
        <v>0</v>
      </c>
      <c r="L55" s="7">
        <v>0</v>
      </c>
      <c r="M55" s="7">
        <v>1</v>
      </c>
      <c r="N55" s="24">
        <f t="shared" si="4"/>
        <v>1</v>
      </c>
      <c r="O55" s="25">
        <f t="shared" si="5"/>
        <v>4</v>
      </c>
      <c r="P55" s="25">
        <f t="shared" si="6"/>
        <v>5</v>
      </c>
      <c r="Q55" s="26"/>
      <c r="R55" s="10"/>
      <c r="S55" s="19" t="s">
        <v>32</v>
      </c>
      <c r="T55" s="10" t="s">
        <v>36</v>
      </c>
    </row>
    <row r="56" spans="1:20" ht="26.25">
      <c r="A56" s="6" t="s">
        <v>120</v>
      </c>
      <c r="B56" s="124" t="s">
        <v>121</v>
      </c>
      <c r="C56" s="125"/>
      <c r="D56" s="125"/>
      <c r="E56" s="125"/>
      <c r="F56" s="125"/>
      <c r="G56" s="125"/>
      <c r="H56" s="125"/>
      <c r="I56" s="126"/>
      <c r="J56" s="7">
        <v>4</v>
      </c>
      <c r="K56" s="7">
        <v>0</v>
      </c>
      <c r="L56" s="7">
        <v>0</v>
      </c>
      <c r="M56" s="7">
        <v>2</v>
      </c>
      <c r="N56" s="24">
        <f>K56+L56+M56</f>
        <v>2</v>
      </c>
      <c r="O56" s="25">
        <f>P56-N56</f>
        <v>5</v>
      </c>
      <c r="P56" s="25">
        <f>ROUND(PRODUCT(J56,25)/14,0)</f>
        <v>7</v>
      </c>
      <c r="Q56" s="26"/>
      <c r="R56" s="10"/>
      <c r="S56" s="19" t="s">
        <v>32</v>
      </c>
      <c r="T56" s="10" t="s">
        <v>38</v>
      </c>
    </row>
    <row r="57" spans="1:20" ht="12.75">
      <c r="A57" s="3" t="s">
        <v>194</v>
      </c>
      <c r="B57" s="124" t="s">
        <v>122</v>
      </c>
      <c r="C57" s="125"/>
      <c r="D57" s="125"/>
      <c r="E57" s="125"/>
      <c r="F57" s="125"/>
      <c r="G57" s="125"/>
      <c r="H57" s="125"/>
      <c r="I57" s="126"/>
      <c r="J57" s="7">
        <v>3</v>
      </c>
      <c r="K57" s="7">
        <v>2</v>
      </c>
      <c r="L57" s="7">
        <v>1</v>
      </c>
      <c r="M57" s="7">
        <v>0</v>
      </c>
      <c r="N57" s="24">
        <f>K57+L57+M57</f>
        <v>3</v>
      </c>
      <c r="O57" s="25">
        <f>P57-N57</f>
        <v>2</v>
      </c>
      <c r="P57" s="25">
        <f>ROUND(PRODUCT(J57,25)/14,0)</f>
        <v>5</v>
      </c>
      <c r="Q57" s="26" t="s">
        <v>31</v>
      </c>
      <c r="R57" s="10"/>
      <c r="S57" s="19"/>
      <c r="T57" s="10" t="s">
        <v>38</v>
      </c>
    </row>
    <row r="58" spans="1:20" ht="12.75">
      <c r="A58" s="3" t="s">
        <v>195</v>
      </c>
      <c r="B58" s="124" t="s">
        <v>123</v>
      </c>
      <c r="C58" s="125"/>
      <c r="D58" s="125"/>
      <c r="E58" s="125"/>
      <c r="F58" s="125"/>
      <c r="G58" s="125"/>
      <c r="H58" s="125"/>
      <c r="I58" s="126"/>
      <c r="J58" s="7">
        <v>3</v>
      </c>
      <c r="K58" s="7">
        <v>2</v>
      </c>
      <c r="L58" s="7">
        <v>1</v>
      </c>
      <c r="M58" s="7">
        <v>0</v>
      </c>
      <c r="N58" s="24">
        <f t="shared" si="4"/>
        <v>3</v>
      </c>
      <c r="O58" s="25">
        <f t="shared" si="5"/>
        <v>2</v>
      </c>
      <c r="P58" s="25">
        <f t="shared" si="6"/>
        <v>5</v>
      </c>
      <c r="Q58" s="26" t="s">
        <v>31</v>
      </c>
      <c r="R58" s="10"/>
      <c r="S58" s="19"/>
      <c r="T58" s="10" t="s">
        <v>38</v>
      </c>
    </row>
    <row r="59" spans="1:20" ht="12.75">
      <c r="A59" s="30" t="s">
        <v>198</v>
      </c>
      <c r="B59" s="124" t="s">
        <v>101</v>
      </c>
      <c r="C59" s="125"/>
      <c r="D59" s="125"/>
      <c r="E59" s="125"/>
      <c r="F59" s="125"/>
      <c r="G59" s="125"/>
      <c r="H59" s="125"/>
      <c r="I59" s="152"/>
      <c r="J59" s="10">
        <v>3</v>
      </c>
      <c r="K59" s="10">
        <v>0</v>
      </c>
      <c r="L59" s="10">
        <v>2</v>
      </c>
      <c r="M59" s="10">
        <v>0</v>
      </c>
      <c r="N59" s="24">
        <f t="shared" si="4"/>
        <v>2</v>
      </c>
      <c r="O59" s="25">
        <f t="shared" si="5"/>
        <v>3</v>
      </c>
      <c r="P59" s="25">
        <f t="shared" si="6"/>
        <v>5</v>
      </c>
      <c r="Q59" s="26"/>
      <c r="R59" s="10"/>
      <c r="S59" s="19"/>
      <c r="T59" s="10" t="s">
        <v>39</v>
      </c>
    </row>
    <row r="60" spans="1:20" ht="12.75" customHeight="1">
      <c r="A60" s="24" t="s">
        <v>99</v>
      </c>
      <c r="B60" s="171" t="s">
        <v>76</v>
      </c>
      <c r="C60" s="172"/>
      <c r="D60" s="172"/>
      <c r="E60" s="172"/>
      <c r="F60" s="172"/>
      <c r="G60" s="172"/>
      <c r="H60" s="172"/>
      <c r="I60" s="173"/>
      <c r="J60" s="24">
        <v>2</v>
      </c>
      <c r="K60" s="24">
        <v>0</v>
      </c>
      <c r="L60" s="24">
        <v>2</v>
      </c>
      <c r="M60" s="24">
        <v>0</v>
      </c>
      <c r="N60" s="24">
        <f>K60+L60+M60</f>
        <v>2</v>
      </c>
      <c r="O60" s="25">
        <f>P60-N60</f>
        <v>2</v>
      </c>
      <c r="P60" s="25">
        <f>ROUND(PRODUCT(J60,25)/14,0)</f>
        <v>4</v>
      </c>
      <c r="Q60" s="27"/>
      <c r="R60" s="24"/>
      <c r="S60" s="28" t="s">
        <v>32</v>
      </c>
      <c r="T60" s="24" t="s">
        <v>39</v>
      </c>
    </row>
    <row r="61" spans="1:20" ht="12.75">
      <c r="A61" s="29" t="s">
        <v>24</v>
      </c>
      <c r="B61" s="84"/>
      <c r="C61" s="85"/>
      <c r="D61" s="85"/>
      <c r="E61" s="85"/>
      <c r="F61" s="85"/>
      <c r="G61" s="85"/>
      <c r="H61" s="85"/>
      <c r="I61" s="86"/>
      <c r="J61" s="29">
        <f aca="true" t="shared" si="7" ref="J61:P61">SUM(J52:J60)</f>
        <v>35</v>
      </c>
      <c r="K61" s="29">
        <f t="shared" si="7"/>
        <v>10</v>
      </c>
      <c r="L61" s="29">
        <f t="shared" si="7"/>
        <v>11</v>
      </c>
      <c r="M61" s="29">
        <f t="shared" si="7"/>
        <v>3</v>
      </c>
      <c r="N61" s="29">
        <f t="shared" si="7"/>
        <v>24</v>
      </c>
      <c r="O61" s="29">
        <f t="shared" si="7"/>
        <v>38</v>
      </c>
      <c r="P61" s="29">
        <f t="shared" si="7"/>
        <v>62</v>
      </c>
      <c r="Q61" s="29">
        <f>COUNTIF(Q52:Q60,"E")</f>
        <v>5</v>
      </c>
      <c r="R61" s="29">
        <f>COUNTIF(R52:R60,"C")</f>
        <v>0</v>
      </c>
      <c r="S61" s="29">
        <f>COUNTIF(S52:S60,"VP")</f>
        <v>3</v>
      </c>
      <c r="T61" s="24">
        <f>COUNTA(T52:T60)</f>
        <v>9</v>
      </c>
    </row>
    <row r="62" ht="11.25" customHeight="1"/>
    <row r="63" spans="2:19" ht="12.75">
      <c r="B63" s="13"/>
      <c r="C63" s="13"/>
      <c r="D63" s="13"/>
      <c r="E63" s="13"/>
      <c r="F63" s="13"/>
      <c r="G63" s="13"/>
      <c r="M63" s="13"/>
      <c r="N63" s="13"/>
      <c r="O63" s="13"/>
      <c r="P63" s="13"/>
      <c r="Q63" s="13"/>
      <c r="R63" s="13"/>
      <c r="S63" s="13"/>
    </row>
    <row r="65" spans="1:20" ht="18" customHeight="1">
      <c r="A65" s="167" t="s">
        <v>44</v>
      </c>
      <c r="B65" s="167"/>
      <c r="C65" s="167"/>
      <c r="D65" s="167"/>
      <c r="E65" s="167"/>
      <c r="F65" s="167"/>
      <c r="G65" s="167"/>
      <c r="H65" s="167"/>
      <c r="I65" s="167"/>
      <c r="J65" s="167"/>
      <c r="K65" s="167"/>
      <c r="L65" s="167"/>
      <c r="M65" s="167"/>
      <c r="N65" s="167"/>
      <c r="O65" s="167"/>
      <c r="P65" s="167"/>
      <c r="Q65" s="167"/>
      <c r="R65" s="167"/>
      <c r="S65" s="167"/>
      <c r="T65" s="167"/>
    </row>
    <row r="66" spans="1:20" ht="25.5" customHeight="1">
      <c r="A66" s="144" t="s">
        <v>26</v>
      </c>
      <c r="B66" s="127" t="s">
        <v>25</v>
      </c>
      <c r="C66" s="128"/>
      <c r="D66" s="128"/>
      <c r="E66" s="128"/>
      <c r="F66" s="128"/>
      <c r="G66" s="128"/>
      <c r="H66" s="128"/>
      <c r="I66" s="129"/>
      <c r="J66" s="133" t="s">
        <v>40</v>
      </c>
      <c r="K66" s="148" t="s">
        <v>23</v>
      </c>
      <c r="L66" s="149"/>
      <c r="M66" s="150"/>
      <c r="N66" s="148" t="s">
        <v>41</v>
      </c>
      <c r="O66" s="164"/>
      <c r="P66" s="165"/>
      <c r="Q66" s="148" t="s">
        <v>22</v>
      </c>
      <c r="R66" s="149"/>
      <c r="S66" s="150"/>
      <c r="T66" s="162" t="s">
        <v>21</v>
      </c>
    </row>
    <row r="67" spans="1:20" ht="16.5" customHeight="1">
      <c r="A67" s="145"/>
      <c r="B67" s="130"/>
      <c r="C67" s="131"/>
      <c r="D67" s="131"/>
      <c r="E67" s="131"/>
      <c r="F67" s="131"/>
      <c r="G67" s="131"/>
      <c r="H67" s="131"/>
      <c r="I67" s="132"/>
      <c r="J67" s="134"/>
      <c r="K67" s="17" t="s">
        <v>27</v>
      </c>
      <c r="L67" s="17" t="s">
        <v>28</v>
      </c>
      <c r="M67" s="17" t="s">
        <v>29</v>
      </c>
      <c r="N67" s="17" t="s">
        <v>33</v>
      </c>
      <c r="O67" s="17" t="s">
        <v>6</v>
      </c>
      <c r="P67" s="17" t="s">
        <v>30</v>
      </c>
      <c r="Q67" s="17" t="s">
        <v>31</v>
      </c>
      <c r="R67" s="17" t="s">
        <v>27</v>
      </c>
      <c r="S67" s="17" t="s">
        <v>32</v>
      </c>
      <c r="T67" s="134"/>
    </row>
    <row r="68" spans="1:20" ht="12.75">
      <c r="A68" s="31" t="s">
        <v>124</v>
      </c>
      <c r="B68" s="124" t="s">
        <v>173</v>
      </c>
      <c r="C68" s="125"/>
      <c r="D68" s="125"/>
      <c r="E68" s="125"/>
      <c r="F68" s="125"/>
      <c r="G68" s="125"/>
      <c r="H68" s="125"/>
      <c r="I68" s="126"/>
      <c r="J68" s="7">
        <v>6</v>
      </c>
      <c r="K68" s="7">
        <v>2</v>
      </c>
      <c r="L68" s="7">
        <v>2</v>
      </c>
      <c r="M68" s="7">
        <v>0</v>
      </c>
      <c r="N68" s="24">
        <f>K68+L68+M68</f>
        <v>4</v>
      </c>
      <c r="O68" s="25">
        <f>P68-N68</f>
        <v>7</v>
      </c>
      <c r="P68" s="25">
        <f>ROUND(PRODUCT(J68,25)/14,0)</f>
        <v>11</v>
      </c>
      <c r="Q68" s="26" t="s">
        <v>31</v>
      </c>
      <c r="R68" s="10"/>
      <c r="S68" s="19"/>
      <c r="T68" s="10" t="s">
        <v>36</v>
      </c>
    </row>
    <row r="69" spans="1:20" ht="12.75">
      <c r="A69" s="6" t="s">
        <v>125</v>
      </c>
      <c r="B69" s="124" t="s">
        <v>183</v>
      </c>
      <c r="C69" s="168"/>
      <c r="D69" s="168"/>
      <c r="E69" s="168"/>
      <c r="F69" s="168"/>
      <c r="G69" s="168"/>
      <c r="H69" s="168"/>
      <c r="I69" s="169"/>
      <c r="J69" s="7">
        <v>4</v>
      </c>
      <c r="K69" s="7">
        <v>2</v>
      </c>
      <c r="L69" s="7">
        <v>1</v>
      </c>
      <c r="M69" s="7">
        <v>0</v>
      </c>
      <c r="N69" s="24">
        <f aca="true" t="shared" si="8" ref="N69:N74">K69+L69+M69</f>
        <v>3</v>
      </c>
      <c r="O69" s="25">
        <f aca="true" t="shared" si="9" ref="O69:O74">P69-N69</f>
        <v>4</v>
      </c>
      <c r="P69" s="25">
        <f aca="true" t="shared" si="10" ref="P69:P74">ROUND(PRODUCT(J69,25)/14,0)</f>
        <v>7</v>
      </c>
      <c r="Q69" s="26" t="s">
        <v>31</v>
      </c>
      <c r="R69" s="10"/>
      <c r="S69" s="19"/>
      <c r="T69" s="10" t="s">
        <v>38</v>
      </c>
    </row>
    <row r="70" spans="1:20" ht="12.75">
      <c r="A70" s="6" t="s">
        <v>126</v>
      </c>
      <c r="B70" s="124" t="s">
        <v>184</v>
      </c>
      <c r="C70" s="168"/>
      <c r="D70" s="168"/>
      <c r="E70" s="168"/>
      <c r="F70" s="168"/>
      <c r="G70" s="168"/>
      <c r="H70" s="168"/>
      <c r="I70" s="169"/>
      <c r="J70" s="7">
        <v>4</v>
      </c>
      <c r="K70" s="7">
        <v>2</v>
      </c>
      <c r="L70" s="7">
        <v>1</v>
      </c>
      <c r="M70" s="7">
        <v>0</v>
      </c>
      <c r="N70" s="24">
        <f t="shared" si="8"/>
        <v>3</v>
      </c>
      <c r="O70" s="25">
        <f t="shared" si="9"/>
        <v>4</v>
      </c>
      <c r="P70" s="25">
        <f t="shared" si="10"/>
        <v>7</v>
      </c>
      <c r="Q70" s="26"/>
      <c r="R70" s="10" t="s">
        <v>27</v>
      </c>
      <c r="S70" s="19"/>
      <c r="T70" s="10" t="s">
        <v>36</v>
      </c>
    </row>
    <row r="71" spans="1:20" ht="12.75">
      <c r="A71" s="6" t="s">
        <v>127</v>
      </c>
      <c r="B71" s="124" t="s">
        <v>185</v>
      </c>
      <c r="C71" s="168"/>
      <c r="D71" s="168"/>
      <c r="E71" s="168"/>
      <c r="F71" s="168"/>
      <c r="G71" s="168"/>
      <c r="H71" s="168"/>
      <c r="I71" s="169"/>
      <c r="J71" s="7">
        <v>4</v>
      </c>
      <c r="K71" s="7">
        <v>2</v>
      </c>
      <c r="L71" s="7">
        <v>1</v>
      </c>
      <c r="M71" s="7">
        <v>0</v>
      </c>
      <c r="N71" s="24">
        <f t="shared" si="8"/>
        <v>3</v>
      </c>
      <c r="O71" s="25">
        <f t="shared" si="9"/>
        <v>4</v>
      </c>
      <c r="P71" s="25">
        <f t="shared" si="10"/>
        <v>7</v>
      </c>
      <c r="Q71" s="26" t="s">
        <v>31</v>
      </c>
      <c r="R71" s="10"/>
      <c r="S71" s="19"/>
      <c r="T71" s="10" t="s">
        <v>38</v>
      </c>
    </row>
    <row r="72" spans="1:20" ht="12.75">
      <c r="A72" s="8" t="s">
        <v>128</v>
      </c>
      <c r="B72" s="135" t="s">
        <v>186</v>
      </c>
      <c r="C72" s="136"/>
      <c r="D72" s="136"/>
      <c r="E72" s="136"/>
      <c r="F72" s="136"/>
      <c r="G72" s="136"/>
      <c r="H72" s="136"/>
      <c r="I72" s="163"/>
      <c r="J72" s="7">
        <v>6</v>
      </c>
      <c r="K72" s="7">
        <v>2</v>
      </c>
      <c r="L72" s="7">
        <v>2</v>
      </c>
      <c r="M72" s="7">
        <v>0</v>
      </c>
      <c r="N72" s="24">
        <f t="shared" si="8"/>
        <v>4</v>
      </c>
      <c r="O72" s="25">
        <f t="shared" si="9"/>
        <v>7</v>
      </c>
      <c r="P72" s="25">
        <f t="shared" si="10"/>
        <v>11</v>
      </c>
      <c r="Q72" s="26" t="s">
        <v>31</v>
      </c>
      <c r="R72" s="10"/>
      <c r="S72" s="19"/>
      <c r="T72" s="10" t="s">
        <v>38</v>
      </c>
    </row>
    <row r="73" spans="1:20" ht="12.75">
      <c r="A73" s="3" t="s">
        <v>196</v>
      </c>
      <c r="B73" s="135" t="s">
        <v>129</v>
      </c>
      <c r="C73" s="136"/>
      <c r="D73" s="136"/>
      <c r="E73" s="136"/>
      <c r="F73" s="136"/>
      <c r="G73" s="136"/>
      <c r="H73" s="136"/>
      <c r="I73" s="163"/>
      <c r="J73" s="7">
        <v>3</v>
      </c>
      <c r="K73" s="7">
        <v>2</v>
      </c>
      <c r="L73" s="7">
        <v>1</v>
      </c>
      <c r="M73" s="7">
        <v>0</v>
      </c>
      <c r="N73" s="24">
        <f t="shared" si="8"/>
        <v>3</v>
      </c>
      <c r="O73" s="25">
        <f t="shared" si="9"/>
        <v>2</v>
      </c>
      <c r="P73" s="25">
        <f t="shared" si="10"/>
        <v>5</v>
      </c>
      <c r="Q73" s="26" t="s">
        <v>31</v>
      </c>
      <c r="R73" s="10"/>
      <c r="S73" s="19"/>
      <c r="T73" s="10" t="s">
        <v>38</v>
      </c>
    </row>
    <row r="74" spans="1:20" ht="12.75">
      <c r="A74" s="3" t="s">
        <v>197</v>
      </c>
      <c r="B74" s="135" t="s">
        <v>130</v>
      </c>
      <c r="C74" s="136"/>
      <c r="D74" s="136"/>
      <c r="E74" s="136"/>
      <c r="F74" s="136"/>
      <c r="G74" s="136"/>
      <c r="H74" s="136"/>
      <c r="I74" s="163"/>
      <c r="J74" s="7">
        <v>3</v>
      </c>
      <c r="K74" s="7">
        <v>2</v>
      </c>
      <c r="L74" s="7">
        <v>1</v>
      </c>
      <c r="M74" s="7">
        <v>0</v>
      </c>
      <c r="N74" s="24">
        <f t="shared" si="8"/>
        <v>3</v>
      </c>
      <c r="O74" s="25">
        <f t="shared" si="9"/>
        <v>2</v>
      </c>
      <c r="P74" s="25">
        <f t="shared" si="10"/>
        <v>5</v>
      </c>
      <c r="Q74" s="26" t="s">
        <v>31</v>
      </c>
      <c r="R74" s="10"/>
      <c r="S74" s="19"/>
      <c r="T74" s="10" t="s">
        <v>38</v>
      </c>
    </row>
    <row r="75" spans="1:20" ht="12.75">
      <c r="A75" s="29" t="s">
        <v>24</v>
      </c>
      <c r="B75" s="84"/>
      <c r="C75" s="85"/>
      <c r="D75" s="85"/>
      <c r="E75" s="85"/>
      <c r="F75" s="85"/>
      <c r="G75" s="85"/>
      <c r="H75" s="85"/>
      <c r="I75" s="86"/>
      <c r="J75" s="29">
        <f aca="true" t="shared" si="11" ref="J75:P75">SUM(J68:J74)</f>
        <v>30</v>
      </c>
      <c r="K75" s="29">
        <f t="shared" si="11"/>
        <v>14</v>
      </c>
      <c r="L75" s="29">
        <f t="shared" si="11"/>
        <v>9</v>
      </c>
      <c r="M75" s="29">
        <f t="shared" si="11"/>
        <v>0</v>
      </c>
      <c r="N75" s="29">
        <f t="shared" si="11"/>
        <v>23</v>
      </c>
      <c r="O75" s="29">
        <f t="shared" si="11"/>
        <v>30</v>
      </c>
      <c r="P75" s="29">
        <f t="shared" si="11"/>
        <v>53</v>
      </c>
      <c r="Q75" s="29">
        <f>COUNTIF(Q68:Q74,"E")</f>
        <v>6</v>
      </c>
      <c r="R75" s="29">
        <f>COUNTIF(R68:R74,"C")</f>
        <v>1</v>
      </c>
      <c r="S75" s="29">
        <f>COUNTIF(S68:S74,"VP")</f>
        <v>0</v>
      </c>
      <c r="T75" s="24">
        <f>COUNTA(T68:T74)</f>
        <v>7</v>
      </c>
    </row>
    <row r="76" ht="21.75" customHeight="1"/>
    <row r="77" spans="1:20" ht="18.75" customHeight="1">
      <c r="A77" s="167" t="s">
        <v>45</v>
      </c>
      <c r="B77" s="167"/>
      <c r="C77" s="167"/>
      <c r="D77" s="167"/>
      <c r="E77" s="167"/>
      <c r="F77" s="167"/>
      <c r="G77" s="167"/>
      <c r="H77" s="167"/>
      <c r="I77" s="167"/>
      <c r="J77" s="167"/>
      <c r="K77" s="167"/>
      <c r="L77" s="167"/>
      <c r="M77" s="167"/>
      <c r="N77" s="167"/>
      <c r="O77" s="167"/>
      <c r="P77" s="167"/>
      <c r="Q77" s="167"/>
      <c r="R77" s="167"/>
      <c r="S77" s="167"/>
      <c r="T77" s="167"/>
    </row>
    <row r="78" spans="1:20" ht="24.75" customHeight="1">
      <c r="A78" s="144" t="s">
        <v>26</v>
      </c>
      <c r="B78" s="127" t="s">
        <v>25</v>
      </c>
      <c r="C78" s="128"/>
      <c r="D78" s="128"/>
      <c r="E78" s="128"/>
      <c r="F78" s="128"/>
      <c r="G78" s="128"/>
      <c r="H78" s="128"/>
      <c r="I78" s="129"/>
      <c r="J78" s="133" t="s">
        <v>40</v>
      </c>
      <c r="K78" s="148" t="s">
        <v>23</v>
      </c>
      <c r="L78" s="149"/>
      <c r="M78" s="150"/>
      <c r="N78" s="148" t="s">
        <v>41</v>
      </c>
      <c r="O78" s="164"/>
      <c r="P78" s="165"/>
      <c r="Q78" s="148" t="s">
        <v>22</v>
      </c>
      <c r="R78" s="149"/>
      <c r="S78" s="150"/>
      <c r="T78" s="162" t="s">
        <v>21</v>
      </c>
    </row>
    <row r="79" spans="1:20" ht="26.25">
      <c r="A79" s="145"/>
      <c r="B79" s="130"/>
      <c r="C79" s="131"/>
      <c r="D79" s="131"/>
      <c r="E79" s="131"/>
      <c r="F79" s="131"/>
      <c r="G79" s="131"/>
      <c r="H79" s="131"/>
      <c r="I79" s="132"/>
      <c r="J79" s="134"/>
      <c r="K79" s="17" t="s">
        <v>27</v>
      </c>
      <c r="L79" s="17" t="s">
        <v>28</v>
      </c>
      <c r="M79" s="17" t="s">
        <v>29</v>
      </c>
      <c r="N79" s="17" t="s">
        <v>33</v>
      </c>
      <c r="O79" s="17" t="s">
        <v>6</v>
      </c>
      <c r="P79" s="17" t="s">
        <v>30</v>
      </c>
      <c r="Q79" s="17" t="s">
        <v>31</v>
      </c>
      <c r="R79" s="17" t="s">
        <v>27</v>
      </c>
      <c r="S79" s="17" t="s">
        <v>32</v>
      </c>
      <c r="T79" s="134"/>
    </row>
    <row r="80" spans="1:20" ht="18" customHeight="1">
      <c r="A80" s="6" t="s">
        <v>131</v>
      </c>
      <c r="B80" s="124" t="s">
        <v>187</v>
      </c>
      <c r="C80" s="125"/>
      <c r="D80" s="125"/>
      <c r="E80" s="125"/>
      <c r="F80" s="125"/>
      <c r="G80" s="125"/>
      <c r="H80" s="125"/>
      <c r="I80" s="126"/>
      <c r="J80" s="7">
        <v>4</v>
      </c>
      <c r="K80" s="7">
        <v>2</v>
      </c>
      <c r="L80" s="7">
        <v>1</v>
      </c>
      <c r="M80" s="7">
        <v>0</v>
      </c>
      <c r="N80" s="24">
        <f>K80+L80+M80</f>
        <v>3</v>
      </c>
      <c r="O80" s="25">
        <f>P80-N80</f>
        <v>4</v>
      </c>
      <c r="P80" s="25">
        <f>ROUND(PRODUCT(J80,25)/14,0)</f>
        <v>7</v>
      </c>
      <c r="Q80" s="26" t="s">
        <v>31</v>
      </c>
      <c r="R80" s="10"/>
      <c r="S80" s="19"/>
      <c r="T80" s="10" t="s">
        <v>38</v>
      </c>
    </row>
    <row r="81" spans="1:20" ht="12.75">
      <c r="A81" s="6" t="s">
        <v>132</v>
      </c>
      <c r="B81" s="124" t="s">
        <v>133</v>
      </c>
      <c r="C81" s="125"/>
      <c r="D81" s="125"/>
      <c r="E81" s="125"/>
      <c r="F81" s="125"/>
      <c r="G81" s="125"/>
      <c r="H81" s="125"/>
      <c r="I81" s="126"/>
      <c r="J81" s="7">
        <v>5</v>
      </c>
      <c r="K81" s="7">
        <v>2</v>
      </c>
      <c r="L81" s="7">
        <v>2</v>
      </c>
      <c r="M81" s="7">
        <v>0</v>
      </c>
      <c r="N81" s="24">
        <f aca="true" t="shared" si="12" ref="N81:N87">K81+L81+M81</f>
        <v>4</v>
      </c>
      <c r="O81" s="25">
        <f aca="true" t="shared" si="13" ref="O81:O87">P81-N81</f>
        <v>5</v>
      </c>
      <c r="P81" s="25">
        <f aca="true" t="shared" si="14" ref="P81:P87">ROUND(PRODUCT(J81,25)/14,0)</f>
        <v>9</v>
      </c>
      <c r="Q81" s="26" t="s">
        <v>31</v>
      </c>
      <c r="R81" s="10"/>
      <c r="S81" s="19"/>
      <c r="T81" s="10" t="s">
        <v>36</v>
      </c>
    </row>
    <row r="82" spans="1:20" ht="12.75">
      <c r="A82" s="6" t="s">
        <v>134</v>
      </c>
      <c r="B82" s="124" t="s">
        <v>135</v>
      </c>
      <c r="C82" s="168"/>
      <c r="D82" s="168"/>
      <c r="E82" s="168"/>
      <c r="F82" s="168"/>
      <c r="G82" s="168"/>
      <c r="H82" s="168"/>
      <c r="I82" s="169"/>
      <c r="J82" s="7">
        <v>4</v>
      </c>
      <c r="K82" s="7">
        <v>2</v>
      </c>
      <c r="L82" s="7">
        <v>1</v>
      </c>
      <c r="M82" s="7">
        <v>0</v>
      </c>
      <c r="N82" s="24">
        <f t="shared" si="12"/>
        <v>3</v>
      </c>
      <c r="O82" s="25">
        <f t="shared" si="13"/>
        <v>4</v>
      </c>
      <c r="P82" s="25">
        <f t="shared" si="14"/>
        <v>7</v>
      </c>
      <c r="Q82" s="26"/>
      <c r="R82" s="10" t="s">
        <v>27</v>
      </c>
      <c r="S82" s="19"/>
      <c r="T82" s="10" t="s">
        <v>38</v>
      </c>
    </row>
    <row r="83" spans="1:20" ht="12.75">
      <c r="A83" s="6" t="s">
        <v>136</v>
      </c>
      <c r="B83" s="124" t="s">
        <v>137</v>
      </c>
      <c r="C83" s="125"/>
      <c r="D83" s="125"/>
      <c r="E83" s="125"/>
      <c r="F83" s="125"/>
      <c r="G83" s="125"/>
      <c r="H83" s="125"/>
      <c r="I83" s="126"/>
      <c r="J83" s="7">
        <v>3</v>
      </c>
      <c r="K83" s="7">
        <v>2</v>
      </c>
      <c r="L83" s="7">
        <v>0</v>
      </c>
      <c r="M83" s="7">
        <v>2</v>
      </c>
      <c r="N83" s="24">
        <f t="shared" si="12"/>
        <v>4</v>
      </c>
      <c r="O83" s="25">
        <f t="shared" si="13"/>
        <v>1</v>
      </c>
      <c r="P83" s="25">
        <f t="shared" si="14"/>
        <v>5</v>
      </c>
      <c r="Q83" s="26"/>
      <c r="R83" s="10" t="s">
        <v>27</v>
      </c>
      <c r="S83" s="19"/>
      <c r="T83" s="10" t="s">
        <v>36</v>
      </c>
    </row>
    <row r="84" spans="1:20" ht="12.75">
      <c r="A84" s="6" t="s">
        <v>138</v>
      </c>
      <c r="B84" s="124" t="s">
        <v>188</v>
      </c>
      <c r="C84" s="125"/>
      <c r="D84" s="125"/>
      <c r="E84" s="125"/>
      <c r="F84" s="125"/>
      <c r="G84" s="125"/>
      <c r="H84" s="125"/>
      <c r="I84" s="126"/>
      <c r="J84" s="7">
        <v>5</v>
      </c>
      <c r="K84" s="7">
        <v>2</v>
      </c>
      <c r="L84" s="7">
        <v>2</v>
      </c>
      <c r="M84" s="7">
        <v>0</v>
      </c>
      <c r="N84" s="24">
        <f t="shared" si="12"/>
        <v>4</v>
      </c>
      <c r="O84" s="25">
        <f t="shared" si="13"/>
        <v>5</v>
      </c>
      <c r="P84" s="25">
        <f t="shared" si="14"/>
        <v>9</v>
      </c>
      <c r="Q84" s="26" t="s">
        <v>31</v>
      </c>
      <c r="R84" s="10"/>
      <c r="S84" s="19"/>
      <c r="T84" s="10" t="s">
        <v>36</v>
      </c>
    </row>
    <row r="85" spans="1:20" ht="12.75">
      <c r="A85" s="6" t="s">
        <v>139</v>
      </c>
      <c r="B85" s="124" t="s">
        <v>140</v>
      </c>
      <c r="C85" s="125"/>
      <c r="D85" s="125"/>
      <c r="E85" s="125"/>
      <c r="F85" s="125"/>
      <c r="G85" s="125"/>
      <c r="H85" s="125"/>
      <c r="I85" s="126"/>
      <c r="J85" s="7">
        <v>3</v>
      </c>
      <c r="K85" s="7">
        <v>2</v>
      </c>
      <c r="L85" s="7">
        <v>0</v>
      </c>
      <c r="M85" s="7">
        <v>0</v>
      </c>
      <c r="N85" s="24">
        <f t="shared" si="12"/>
        <v>2</v>
      </c>
      <c r="O85" s="25">
        <f t="shared" si="13"/>
        <v>3</v>
      </c>
      <c r="P85" s="25">
        <f t="shared" si="14"/>
        <v>5</v>
      </c>
      <c r="Q85" s="26"/>
      <c r="R85" s="10" t="s">
        <v>27</v>
      </c>
      <c r="S85" s="19"/>
      <c r="T85" s="10" t="s">
        <v>36</v>
      </c>
    </row>
    <row r="86" spans="1:20" ht="26.25">
      <c r="A86" s="6" t="s">
        <v>141</v>
      </c>
      <c r="B86" s="124" t="s">
        <v>142</v>
      </c>
      <c r="C86" s="125"/>
      <c r="D86" s="125"/>
      <c r="E86" s="125"/>
      <c r="F86" s="125"/>
      <c r="G86" s="125"/>
      <c r="H86" s="125"/>
      <c r="I86" s="126"/>
      <c r="J86" s="7">
        <v>3</v>
      </c>
      <c r="K86" s="7">
        <v>0</v>
      </c>
      <c r="L86" s="7">
        <v>0</v>
      </c>
      <c r="M86" s="7">
        <v>2</v>
      </c>
      <c r="N86" s="24">
        <f t="shared" si="12"/>
        <v>2</v>
      </c>
      <c r="O86" s="25">
        <f t="shared" si="13"/>
        <v>3</v>
      </c>
      <c r="P86" s="25">
        <f t="shared" si="14"/>
        <v>5</v>
      </c>
      <c r="Q86" s="26"/>
      <c r="R86" s="10"/>
      <c r="S86" s="19" t="s">
        <v>32</v>
      </c>
      <c r="T86" s="10" t="s">
        <v>36</v>
      </c>
    </row>
    <row r="87" spans="1:20" ht="12.75">
      <c r="A87" s="3" t="s">
        <v>199</v>
      </c>
      <c r="B87" s="124" t="s">
        <v>143</v>
      </c>
      <c r="C87" s="125"/>
      <c r="D87" s="125"/>
      <c r="E87" s="125"/>
      <c r="F87" s="125"/>
      <c r="G87" s="125"/>
      <c r="H87" s="125"/>
      <c r="I87" s="126"/>
      <c r="J87" s="7">
        <v>3</v>
      </c>
      <c r="K87" s="7">
        <v>2</v>
      </c>
      <c r="L87" s="7">
        <v>1</v>
      </c>
      <c r="M87" s="7">
        <v>0</v>
      </c>
      <c r="N87" s="24">
        <f t="shared" si="12"/>
        <v>3</v>
      </c>
      <c r="O87" s="25">
        <f t="shared" si="13"/>
        <v>2</v>
      </c>
      <c r="P87" s="25">
        <f t="shared" si="14"/>
        <v>5</v>
      </c>
      <c r="Q87" s="26" t="s">
        <v>31</v>
      </c>
      <c r="R87" s="10"/>
      <c r="S87" s="19"/>
      <c r="T87" s="10" t="s">
        <v>38</v>
      </c>
    </row>
    <row r="88" spans="1:20" ht="12.75">
      <c r="A88" s="29" t="s">
        <v>24</v>
      </c>
      <c r="B88" s="84"/>
      <c r="C88" s="85"/>
      <c r="D88" s="85"/>
      <c r="E88" s="85"/>
      <c r="F88" s="85"/>
      <c r="G88" s="85"/>
      <c r="H88" s="85"/>
      <c r="I88" s="86"/>
      <c r="J88" s="29">
        <f aca="true" t="shared" si="15" ref="J88:P88">SUM(J80:J87)</f>
        <v>30</v>
      </c>
      <c r="K88" s="29">
        <f t="shared" si="15"/>
        <v>14</v>
      </c>
      <c r="L88" s="29">
        <f t="shared" si="15"/>
        <v>7</v>
      </c>
      <c r="M88" s="29">
        <f t="shared" si="15"/>
        <v>4</v>
      </c>
      <c r="N88" s="29">
        <f t="shared" si="15"/>
        <v>25</v>
      </c>
      <c r="O88" s="29">
        <f t="shared" si="15"/>
        <v>27</v>
      </c>
      <c r="P88" s="29">
        <f t="shared" si="15"/>
        <v>52</v>
      </c>
      <c r="Q88" s="29">
        <f>COUNTIF(Q80:Q87,"E")</f>
        <v>4</v>
      </c>
      <c r="R88" s="29">
        <f>COUNTIF(R80:R87,"C")</f>
        <v>3</v>
      </c>
      <c r="S88" s="29">
        <f>COUNTIF(S80:S87,"VP")</f>
        <v>1</v>
      </c>
      <c r="T88" s="24">
        <f>COUNTA(T80:T87)</f>
        <v>8</v>
      </c>
    </row>
    <row r="89" ht="9" customHeight="1"/>
    <row r="90" spans="2:19" ht="12.75">
      <c r="B90" s="12"/>
      <c r="C90" s="12"/>
      <c r="D90" s="12"/>
      <c r="E90" s="12"/>
      <c r="F90" s="12"/>
      <c r="G90" s="12"/>
      <c r="M90" s="13"/>
      <c r="N90" s="13"/>
      <c r="O90" s="13"/>
      <c r="P90" s="13"/>
      <c r="Q90" s="13"/>
      <c r="R90" s="13"/>
      <c r="S90" s="13"/>
    </row>
    <row r="93" spans="1:20" ht="18" customHeight="1">
      <c r="A93" s="141" t="s">
        <v>46</v>
      </c>
      <c r="B93" s="142"/>
      <c r="C93" s="142"/>
      <c r="D93" s="142"/>
      <c r="E93" s="142"/>
      <c r="F93" s="142"/>
      <c r="G93" s="142"/>
      <c r="H93" s="142"/>
      <c r="I93" s="142"/>
      <c r="J93" s="142"/>
      <c r="K93" s="142"/>
      <c r="L93" s="142"/>
      <c r="M93" s="142"/>
      <c r="N93" s="142"/>
      <c r="O93" s="142"/>
      <c r="P93" s="142"/>
      <c r="Q93" s="142"/>
      <c r="R93" s="142"/>
      <c r="S93" s="142"/>
      <c r="T93" s="143"/>
    </row>
    <row r="94" spans="1:20" ht="25.5" customHeight="1">
      <c r="A94" s="144" t="s">
        <v>26</v>
      </c>
      <c r="B94" s="127" t="s">
        <v>25</v>
      </c>
      <c r="C94" s="128"/>
      <c r="D94" s="128"/>
      <c r="E94" s="128"/>
      <c r="F94" s="128"/>
      <c r="G94" s="128"/>
      <c r="H94" s="128"/>
      <c r="I94" s="129"/>
      <c r="J94" s="133" t="s">
        <v>40</v>
      </c>
      <c r="K94" s="121" t="s">
        <v>23</v>
      </c>
      <c r="L94" s="122"/>
      <c r="M94" s="123"/>
      <c r="N94" s="121" t="s">
        <v>41</v>
      </c>
      <c r="O94" s="122"/>
      <c r="P94" s="123"/>
      <c r="Q94" s="121" t="s">
        <v>22</v>
      </c>
      <c r="R94" s="122"/>
      <c r="S94" s="123"/>
      <c r="T94" s="133" t="s">
        <v>21</v>
      </c>
    </row>
    <row r="95" spans="1:20" ht="26.25">
      <c r="A95" s="145"/>
      <c r="B95" s="130"/>
      <c r="C95" s="131"/>
      <c r="D95" s="131"/>
      <c r="E95" s="131"/>
      <c r="F95" s="131"/>
      <c r="G95" s="131"/>
      <c r="H95" s="131"/>
      <c r="I95" s="132"/>
      <c r="J95" s="134"/>
      <c r="K95" s="17" t="s">
        <v>27</v>
      </c>
      <c r="L95" s="17" t="s">
        <v>28</v>
      </c>
      <c r="M95" s="17" t="s">
        <v>29</v>
      </c>
      <c r="N95" s="17" t="s">
        <v>33</v>
      </c>
      <c r="O95" s="17" t="s">
        <v>6</v>
      </c>
      <c r="P95" s="17" t="s">
        <v>30</v>
      </c>
      <c r="Q95" s="17" t="s">
        <v>31</v>
      </c>
      <c r="R95" s="17" t="s">
        <v>27</v>
      </c>
      <c r="S95" s="17" t="s">
        <v>32</v>
      </c>
      <c r="T95" s="134"/>
    </row>
    <row r="96" spans="1:20" ht="12.75">
      <c r="A96" s="6" t="s">
        <v>144</v>
      </c>
      <c r="B96" s="124" t="s">
        <v>177</v>
      </c>
      <c r="C96" s="125"/>
      <c r="D96" s="125"/>
      <c r="E96" s="125"/>
      <c r="F96" s="125"/>
      <c r="G96" s="125"/>
      <c r="H96" s="125"/>
      <c r="I96" s="126"/>
      <c r="J96" s="7">
        <v>5</v>
      </c>
      <c r="K96" s="7">
        <v>2</v>
      </c>
      <c r="L96" s="7">
        <v>1</v>
      </c>
      <c r="M96" s="7">
        <v>0</v>
      </c>
      <c r="N96" s="24">
        <f>K96+L96+M96</f>
        <v>3</v>
      </c>
      <c r="O96" s="25">
        <f>P96-N96</f>
        <v>6</v>
      </c>
      <c r="P96" s="25">
        <f>ROUND(PRODUCT(J96,25)/14,0)</f>
        <v>9</v>
      </c>
      <c r="Q96" s="26" t="s">
        <v>31</v>
      </c>
      <c r="R96" s="10"/>
      <c r="S96" s="19"/>
      <c r="T96" s="10" t="s">
        <v>38</v>
      </c>
    </row>
    <row r="97" spans="1:20" ht="12.75">
      <c r="A97" s="6" t="s">
        <v>145</v>
      </c>
      <c r="B97" s="124" t="s">
        <v>189</v>
      </c>
      <c r="C97" s="125"/>
      <c r="D97" s="125"/>
      <c r="E97" s="125"/>
      <c r="F97" s="125"/>
      <c r="G97" s="125"/>
      <c r="H97" s="125"/>
      <c r="I97" s="126"/>
      <c r="J97" s="7">
        <v>5</v>
      </c>
      <c r="K97" s="7">
        <v>2</v>
      </c>
      <c r="L97" s="7">
        <v>1</v>
      </c>
      <c r="M97" s="7">
        <v>0</v>
      </c>
      <c r="N97" s="24">
        <f aca="true" t="shared" si="16" ref="N97:N102">K97+L97+M97</f>
        <v>3</v>
      </c>
      <c r="O97" s="25">
        <f aca="true" t="shared" si="17" ref="O97:O102">P97-N97</f>
        <v>6</v>
      </c>
      <c r="P97" s="25">
        <f aca="true" t="shared" si="18" ref="P97:P102">ROUND(PRODUCT(J97,25)/14,0)</f>
        <v>9</v>
      </c>
      <c r="Q97" s="26" t="s">
        <v>31</v>
      </c>
      <c r="R97" s="10"/>
      <c r="S97" s="19"/>
      <c r="T97" s="10" t="s">
        <v>36</v>
      </c>
    </row>
    <row r="98" spans="1:20" ht="12.75">
      <c r="A98" s="6" t="s">
        <v>146</v>
      </c>
      <c r="B98" s="124" t="s">
        <v>147</v>
      </c>
      <c r="C98" s="125"/>
      <c r="D98" s="125"/>
      <c r="E98" s="125"/>
      <c r="F98" s="125"/>
      <c r="G98" s="125"/>
      <c r="H98" s="125"/>
      <c r="I98" s="126"/>
      <c r="J98" s="7">
        <v>5</v>
      </c>
      <c r="K98" s="7">
        <v>2</v>
      </c>
      <c r="L98" s="7">
        <v>1</v>
      </c>
      <c r="M98" s="7">
        <v>0</v>
      </c>
      <c r="N98" s="24">
        <f t="shared" si="16"/>
        <v>3</v>
      </c>
      <c r="O98" s="25">
        <f t="shared" si="17"/>
        <v>6</v>
      </c>
      <c r="P98" s="25">
        <f t="shared" si="18"/>
        <v>9</v>
      </c>
      <c r="Q98" s="26" t="s">
        <v>31</v>
      </c>
      <c r="R98" s="10"/>
      <c r="S98" s="19"/>
      <c r="T98" s="10" t="s">
        <v>36</v>
      </c>
    </row>
    <row r="99" spans="1:20" ht="12.75">
      <c r="A99" s="6" t="s">
        <v>148</v>
      </c>
      <c r="B99" s="124" t="s">
        <v>190</v>
      </c>
      <c r="C99" s="125"/>
      <c r="D99" s="125"/>
      <c r="E99" s="125"/>
      <c r="F99" s="125"/>
      <c r="G99" s="125"/>
      <c r="H99" s="125"/>
      <c r="I99" s="126"/>
      <c r="J99" s="7">
        <v>5</v>
      </c>
      <c r="K99" s="7">
        <v>2</v>
      </c>
      <c r="L99" s="7">
        <v>2</v>
      </c>
      <c r="M99" s="7">
        <v>0</v>
      </c>
      <c r="N99" s="24">
        <f t="shared" si="16"/>
        <v>4</v>
      </c>
      <c r="O99" s="25">
        <f t="shared" si="17"/>
        <v>5</v>
      </c>
      <c r="P99" s="25">
        <f t="shared" si="18"/>
        <v>9</v>
      </c>
      <c r="Q99" s="26" t="s">
        <v>31</v>
      </c>
      <c r="R99" s="10"/>
      <c r="S99" s="19"/>
      <c r="T99" s="10" t="s">
        <v>36</v>
      </c>
    </row>
    <row r="100" spans="1:20" ht="27.75" customHeight="1">
      <c r="A100" s="8" t="s">
        <v>149</v>
      </c>
      <c r="B100" s="138" t="s">
        <v>178</v>
      </c>
      <c r="C100" s="139"/>
      <c r="D100" s="139"/>
      <c r="E100" s="139"/>
      <c r="F100" s="139"/>
      <c r="G100" s="139"/>
      <c r="H100" s="139"/>
      <c r="I100" s="140"/>
      <c r="J100" s="9">
        <v>4</v>
      </c>
      <c r="K100" s="9">
        <v>2</v>
      </c>
      <c r="L100" s="9">
        <v>1</v>
      </c>
      <c r="M100" s="9">
        <v>0</v>
      </c>
      <c r="N100" s="24">
        <f t="shared" si="16"/>
        <v>3</v>
      </c>
      <c r="O100" s="25">
        <f t="shared" si="17"/>
        <v>4</v>
      </c>
      <c r="P100" s="25">
        <f t="shared" si="18"/>
        <v>7</v>
      </c>
      <c r="Q100" s="26"/>
      <c r="R100" s="10" t="s">
        <v>27</v>
      </c>
      <c r="S100" s="19"/>
      <c r="T100" s="10" t="s">
        <v>38</v>
      </c>
    </row>
    <row r="101" spans="1:20" ht="12.75">
      <c r="A101" s="4" t="s">
        <v>200</v>
      </c>
      <c r="B101" s="124" t="s">
        <v>150</v>
      </c>
      <c r="C101" s="125"/>
      <c r="D101" s="125"/>
      <c r="E101" s="125"/>
      <c r="F101" s="125"/>
      <c r="G101" s="125"/>
      <c r="H101" s="125"/>
      <c r="I101" s="152"/>
      <c r="J101" s="10">
        <v>3</v>
      </c>
      <c r="K101" s="10">
        <v>2</v>
      </c>
      <c r="L101" s="10">
        <v>1</v>
      </c>
      <c r="M101" s="10">
        <v>0</v>
      </c>
      <c r="N101" s="24">
        <f t="shared" si="16"/>
        <v>3</v>
      </c>
      <c r="O101" s="25">
        <f t="shared" si="17"/>
        <v>2</v>
      </c>
      <c r="P101" s="25">
        <f t="shared" si="18"/>
        <v>5</v>
      </c>
      <c r="Q101" s="26"/>
      <c r="R101" s="10" t="s">
        <v>27</v>
      </c>
      <c r="S101" s="19"/>
      <c r="T101" s="10" t="s">
        <v>38</v>
      </c>
    </row>
    <row r="102" spans="1:20" ht="12.75">
      <c r="A102" s="4" t="s">
        <v>201</v>
      </c>
      <c r="B102" s="124" t="s">
        <v>151</v>
      </c>
      <c r="C102" s="125"/>
      <c r="D102" s="125"/>
      <c r="E102" s="125"/>
      <c r="F102" s="125"/>
      <c r="G102" s="125"/>
      <c r="H102" s="125"/>
      <c r="I102" s="152"/>
      <c r="J102" s="10">
        <v>3</v>
      </c>
      <c r="K102" s="10">
        <v>2</v>
      </c>
      <c r="L102" s="10">
        <v>1</v>
      </c>
      <c r="M102" s="10">
        <v>0</v>
      </c>
      <c r="N102" s="24">
        <f t="shared" si="16"/>
        <v>3</v>
      </c>
      <c r="O102" s="25">
        <f t="shared" si="17"/>
        <v>2</v>
      </c>
      <c r="P102" s="25">
        <f t="shared" si="18"/>
        <v>5</v>
      </c>
      <c r="Q102" s="26"/>
      <c r="R102" s="10" t="s">
        <v>27</v>
      </c>
      <c r="S102" s="19"/>
      <c r="T102" s="10" t="s">
        <v>38</v>
      </c>
    </row>
    <row r="103" spans="1:20" ht="12.75">
      <c r="A103" s="29" t="s">
        <v>24</v>
      </c>
      <c r="B103" s="84"/>
      <c r="C103" s="85"/>
      <c r="D103" s="85"/>
      <c r="E103" s="85"/>
      <c r="F103" s="85"/>
      <c r="G103" s="85"/>
      <c r="H103" s="85"/>
      <c r="I103" s="86"/>
      <c r="J103" s="29">
        <f aca="true" t="shared" si="19" ref="J103:P103">SUM(J96:J102)</f>
        <v>30</v>
      </c>
      <c r="K103" s="29">
        <f t="shared" si="19"/>
        <v>14</v>
      </c>
      <c r="L103" s="29">
        <f t="shared" si="19"/>
        <v>8</v>
      </c>
      <c r="M103" s="29">
        <f t="shared" si="19"/>
        <v>0</v>
      </c>
      <c r="N103" s="29">
        <f t="shared" si="19"/>
        <v>22</v>
      </c>
      <c r="O103" s="29">
        <f t="shared" si="19"/>
        <v>31</v>
      </c>
      <c r="P103" s="29">
        <f t="shared" si="19"/>
        <v>53</v>
      </c>
      <c r="Q103" s="29">
        <f>COUNTIF(Q96:Q102,"E")</f>
        <v>4</v>
      </c>
      <c r="R103" s="29">
        <f>COUNTIF(R96:R102,"C")</f>
        <v>3</v>
      </c>
      <c r="S103" s="29">
        <f>COUNTIF(S96:S102,"VP")</f>
        <v>0</v>
      </c>
      <c r="T103" s="24">
        <f>COUNTA(T96:T102)</f>
        <v>7</v>
      </c>
    </row>
    <row r="104" ht="21.75" customHeight="1"/>
    <row r="105" spans="1:20" ht="19.5" customHeight="1">
      <c r="A105" s="141" t="s">
        <v>47</v>
      </c>
      <c r="B105" s="142"/>
      <c r="C105" s="142"/>
      <c r="D105" s="142"/>
      <c r="E105" s="142"/>
      <c r="F105" s="142"/>
      <c r="G105" s="142"/>
      <c r="H105" s="142"/>
      <c r="I105" s="142"/>
      <c r="J105" s="142"/>
      <c r="K105" s="142"/>
      <c r="L105" s="142"/>
      <c r="M105" s="142"/>
      <c r="N105" s="142"/>
      <c r="O105" s="142"/>
      <c r="P105" s="142"/>
      <c r="Q105" s="142"/>
      <c r="R105" s="142"/>
      <c r="S105" s="142"/>
      <c r="T105" s="143"/>
    </row>
    <row r="106" spans="1:20" ht="25.5" customHeight="1">
      <c r="A106" s="144" t="s">
        <v>26</v>
      </c>
      <c r="B106" s="127" t="s">
        <v>25</v>
      </c>
      <c r="C106" s="128"/>
      <c r="D106" s="128"/>
      <c r="E106" s="128"/>
      <c r="F106" s="128"/>
      <c r="G106" s="128"/>
      <c r="H106" s="128"/>
      <c r="I106" s="129"/>
      <c r="J106" s="133" t="s">
        <v>40</v>
      </c>
      <c r="K106" s="121" t="s">
        <v>23</v>
      </c>
      <c r="L106" s="122"/>
      <c r="M106" s="123"/>
      <c r="N106" s="121" t="s">
        <v>41</v>
      </c>
      <c r="O106" s="122"/>
      <c r="P106" s="123"/>
      <c r="Q106" s="121" t="s">
        <v>22</v>
      </c>
      <c r="R106" s="122"/>
      <c r="S106" s="123"/>
      <c r="T106" s="133" t="s">
        <v>21</v>
      </c>
    </row>
    <row r="107" spans="1:20" ht="26.25">
      <c r="A107" s="145"/>
      <c r="B107" s="130"/>
      <c r="C107" s="131"/>
      <c r="D107" s="131"/>
      <c r="E107" s="131"/>
      <c r="F107" s="131"/>
      <c r="G107" s="131"/>
      <c r="H107" s="131"/>
      <c r="I107" s="132"/>
      <c r="J107" s="134"/>
      <c r="K107" s="17" t="s">
        <v>27</v>
      </c>
      <c r="L107" s="17" t="s">
        <v>28</v>
      </c>
      <c r="M107" s="17" t="s">
        <v>29</v>
      </c>
      <c r="N107" s="17" t="s">
        <v>33</v>
      </c>
      <c r="O107" s="17" t="s">
        <v>6</v>
      </c>
      <c r="P107" s="17" t="s">
        <v>30</v>
      </c>
      <c r="Q107" s="17" t="s">
        <v>31</v>
      </c>
      <c r="R107" s="17" t="s">
        <v>27</v>
      </c>
      <c r="S107" s="17" t="s">
        <v>32</v>
      </c>
      <c r="T107" s="134"/>
    </row>
    <row r="108" spans="1:20" ht="34.5" customHeight="1">
      <c r="A108" s="6" t="s">
        <v>152</v>
      </c>
      <c r="B108" s="135" t="s">
        <v>153</v>
      </c>
      <c r="C108" s="136"/>
      <c r="D108" s="136"/>
      <c r="E108" s="136"/>
      <c r="F108" s="136"/>
      <c r="G108" s="136"/>
      <c r="H108" s="136"/>
      <c r="I108" s="137"/>
      <c r="J108" s="7">
        <v>6</v>
      </c>
      <c r="K108" s="7">
        <v>2</v>
      </c>
      <c r="L108" s="7">
        <v>2</v>
      </c>
      <c r="M108" s="7">
        <v>0</v>
      </c>
      <c r="N108" s="24">
        <f>K108+L108+M108</f>
        <v>4</v>
      </c>
      <c r="O108" s="25">
        <f>P108-N108</f>
        <v>9</v>
      </c>
      <c r="P108" s="25">
        <f>ROUND(PRODUCT(J108,25)/12,0)</f>
        <v>13</v>
      </c>
      <c r="Q108" s="26" t="s">
        <v>31</v>
      </c>
      <c r="R108" s="10"/>
      <c r="S108" s="19"/>
      <c r="T108" s="10" t="s">
        <v>36</v>
      </c>
    </row>
    <row r="109" spans="1:20" ht="12.75">
      <c r="A109" s="6" t="s">
        <v>154</v>
      </c>
      <c r="B109" s="74" t="s">
        <v>155</v>
      </c>
      <c r="C109" s="74"/>
      <c r="D109" s="74"/>
      <c r="E109" s="74"/>
      <c r="F109" s="74"/>
      <c r="G109" s="74"/>
      <c r="H109" s="74"/>
      <c r="I109" s="74"/>
      <c r="J109" s="7">
        <v>4</v>
      </c>
      <c r="K109" s="7">
        <v>1</v>
      </c>
      <c r="L109" s="7">
        <v>2</v>
      </c>
      <c r="M109" s="7">
        <v>0</v>
      </c>
      <c r="N109" s="24">
        <f aca="true" t="shared" si="20" ref="N109:N114">K109+L109+M109</f>
        <v>3</v>
      </c>
      <c r="O109" s="25">
        <f aca="true" t="shared" si="21" ref="O109:O114">P109-N109</f>
        <v>5</v>
      </c>
      <c r="P109" s="25">
        <f aca="true" t="shared" si="22" ref="P109:P114">ROUND(PRODUCT(J109,25)/12,0)</f>
        <v>8</v>
      </c>
      <c r="Q109" s="26"/>
      <c r="R109" s="10" t="s">
        <v>27</v>
      </c>
      <c r="S109" s="19"/>
      <c r="T109" s="10" t="s">
        <v>36</v>
      </c>
    </row>
    <row r="110" spans="1:20" ht="12.75">
      <c r="A110" s="6" t="s">
        <v>156</v>
      </c>
      <c r="B110" s="74" t="s">
        <v>157</v>
      </c>
      <c r="C110" s="74"/>
      <c r="D110" s="74"/>
      <c r="E110" s="74"/>
      <c r="F110" s="74"/>
      <c r="G110" s="74"/>
      <c r="H110" s="74"/>
      <c r="I110" s="74"/>
      <c r="J110" s="7">
        <v>4</v>
      </c>
      <c r="K110" s="7">
        <v>2</v>
      </c>
      <c r="L110" s="7">
        <v>1</v>
      </c>
      <c r="M110" s="7">
        <v>0</v>
      </c>
      <c r="N110" s="24">
        <f t="shared" si="20"/>
        <v>3</v>
      </c>
      <c r="O110" s="25">
        <f t="shared" si="21"/>
        <v>5</v>
      </c>
      <c r="P110" s="25">
        <f t="shared" si="22"/>
        <v>8</v>
      </c>
      <c r="Q110" s="26" t="s">
        <v>31</v>
      </c>
      <c r="R110" s="10"/>
      <c r="S110" s="19"/>
      <c r="T110" s="10" t="s">
        <v>38</v>
      </c>
    </row>
    <row r="111" spans="1:20" ht="12.75">
      <c r="A111" s="6" t="s">
        <v>158</v>
      </c>
      <c r="B111" s="74" t="s">
        <v>159</v>
      </c>
      <c r="C111" s="74"/>
      <c r="D111" s="74"/>
      <c r="E111" s="74"/>
      <c r="F111" s="74"/>
      <c r="G111" s="74"/>
      <c r="H111" s="74"/>
      <c r="I111" s="74"/>
      <c r="J111" s="7">
        <v>4</v>
      </c>
      <c r="K111" s="7">
        <v>2</v>
      </c>
      <c r="L111" s="7">
        <v>1</v>
      </c>
      <c r="M111" s="7">
        <v>0</v>
      </c>
      <c r="N111" s="24">
        <f t="shared" si="20"/>
        <v>3</v>
      </c>
      <c r="O111" s="25">
        <f t="shared" si="21"/>
        <v>5</v>
      </c>
      <c r="P111" s="25">
        <f t="shared" si="22"/>
        <v>8</v>
      </c>
      <c r="Q111" s="26" t="s">
        <v>31</v>
      </c>
      <c r="R111" s="10"/>
      <c r="S111" s="19"/>
      <c r="T111" s="10" t="s">
        <v>36</v>
      </c>
    </row>
    <row r="112" spans="1:20" ht="12.75">
      <c r="A112" s="6" t="s">
        <v>160</v>
      </c>
      <c r="B112" s="74" t="s">
        <v>161</v>
      </c>
      <c r="C112" s="74"/>
      <c r="D112" s="74"/>
      <c r="E112" s="74"/>
      <c r="F112" s="74"/>
      <c r="G112" s="74"/>
      <c r="H112" s="74"/>
      <c r="I112" s="74"/>
      <c r="J112" s="7">
        <v>6</v>
      </c>
      <c r="K112" s="7">
        <v>2</v>
      </c>
      <c r="L112" s="7">
        <v>2</v>
      </c>
      <c r="M112" s="7">
        <v>0</v>
      </c>
      <c r="N112" s="24">
        <f t="shared" si="20"/>
        <v>4</v>
      </c>
      <c r="O112" s="25">
        <f t="shared" si="21"/>
        <v>9</v>
      </c>
      <c r="P112" s="25">
        <f t="shared" si="22"/>
        <v>13</v>
      </c>
      <c r="Q112" s="26" t="s">
        <v>31</v>
      </c>
      <c r="R112" s="10"/>
      <c r="S112" s="19"/>
      <c r="T112" s="10" t="s">
        <v>36</v>
      </c>
    </row>
    <row r="113" spans="1:20" ht="26.25">
      <c r="A113" s="10" t="s">
        <v>165</v>
      </c>
      <c r="B113" s="74" t="s">
        <v>166</v>
      </c>
      <c r="C113" s="74"/>
      <c r="D113" s="74"/>
      <c r="E113" s="74"/>
      <c r="F113" s="74"/>
      <c r="G113" s="74"/>
      <c r="H113" s="74"/>
      <c r="I113" s="74"/>
      <c r="J113" s="7">
        <v>3</v>
      </c>
      <c r="K113" s="7">
        <v>0</v>
      </c>
      <c r="L113" s="7">
        <v>0</v>
      </c>
      <c r="M113" s="7">
        <v>2</v>
      </c>
      <c r="N113" s="24">
        <f t="shared" si="20"/>
        <v>2</v>
      </c>
      <c r="O113" s="25">
        <f t="shared" si="21"/>
        <v>4</v>
      </c>
      <c r="P113" s="25">
        <f t="shared" si="22"/>
        <v>6</v>
      </c>
      <c r="Q113" s="26"/>
      <c r="R113" s="10"/>
      <c r="S113" s="19" t="s">
        <v>32</v>
      </c>
      <c r="T113" s="10" t="s">
        <v>38</v>
      </c>
    </row>
    <row r="114" spans="1:20" ht="12.75">
      <c r="A114" s="3" t="s">
        <v>202</v>
      </c>
      <c r="B114" s="74" t="s">
        <v>162</v>
      </c>
      <c r="C114" s="74"/>
      <c r="D114" s="74"/>
      <c r="E114" s="74"/>
      <c r="F114" s="74"/>
      <c r="G114" s="74"/>
      <c r="H114" s="74"/>
      <c r="I114" s="74"/>
      <c r="J114" s="7">
        <v>3</v>
      </c>
      <c r="K114" s="7">
        <v>2</v>
      </c>
      <c r="L114" s="7">
        <v>1</v>
      </c>
      <c r="M114" s="7">
        <v>0</v>
      </c>
      <c r="N114" s="24">
        <f t="shared" si="20"/>
        <v>3</v>
      </c>
      <c r="O114" s="25">
        <f t="shared" si="21"/>
        <v>3</v>
      </c>
      <c r="P114" s="25">
        <f t="shared" si="22"/>
        <v>6</v>
      </c>
      <c r="Q114" s="26" t="s">
        <v>31</v>
      </c>
      <c r="R114" s="10"/>
      <c r="S114" s="19"/>
      <c r="T114" s="10" t="s">
        <v>38</v>
      </c>
    </row>
    <row r="115" spans="1:20" ht="12.75">
      <c r="A115" s="29" t="s">
        <v>24</v>
      </c>
      <c r="B115" s="84"/>
      <c r="C115" s="85"/>
      <c r="D115" s="85"/>
      <c r="E115" s="85"/>
      <c r="F115" s="85"/>
      <c r="G115" s="85"/>
      <c r="H115" s="85"/>
      <c r="I115" s="86"/>
      <c r="J115" s="29">
        <f aca="true" t="shared" si="23" ref="J115:P115">SUM(J108:J114)</f>
        <v>30</v>
      </c>
      <c r="K115" s="29">
        <f t="shared" si="23"/>
        <v>11</v>
      </c>
      <c r="L115" s="29">
        <f t="shared" si="23"/>
        <v>9</v>
      </c>
      <c r="M115" s="29">
        <f t="shared" si="23"/>
        <v>2</v>
      </c>
      <c r="N115" s="29">
        <f t="shared" si="23"/>
        <v>22</v>
      </c>
      <c r="O115" s="29">
        <f t="shared" si="23"/>
        <v>40</v>
      </c>
      <c r="P115" s="29">
        <f t="shared" si="23"/>
        <v>62</v>
      </c>
      <c r="Q115" s="29">
        <f>COUNTIF(Q108:Q114,"E")</f>
        <v>5</v>
      </c>
      <c r="R115" s="29">
        <f>COUNTIF(R108:R114,"C")</f>
        <v>1</v>
      </c>
      <c r="S115" s="29">
        <f>COUNTIF(S108:S114,"VP")</f>
        <v>1</v>
      </c>
      <c r="T115" s="24">
        <f>COUNTA(T108:T114)</f>
        <v>7</v>
      </c>
    </row>
    <row r="117" spans="2:19" ht="14.25" customHeight="1">
      <c r="B117" s="12"/>
      <c r="C117" s="12"/>
      <c r="D117" s="12"/>
      <c r="E117" s="12"/>
      <c r="F117" s="12"/>
      <c r="G117" s="12"/>
      <c r="M117" s="13"/>
      <c r="N117" s="13"/>
      <c r="O117" s="13"/>
      <c r="P117" s="13"/>
      <c r="Q117" s="13"/>
      <c r="R117" s="13"/>
      <c r="S117" s="13"/>
    </row>
    <row r="118" spans="1:20" ht="19.5" customHeight="1">
      <c r="A118" s="167" t="s">
        <v>48</v>
      </c>
      <c r="B118" s="167"/>
      <c r="C118" s="167"/>
      <c r="D118" s="167"/>
      <c r="E118" s="167"/>
      <c r="F118" s="167"/>
      <c r="G118" s="167"/>
      <c r="H118" s="167"/>
      <c r="I118" s="167"/>
      <c r="J118" s="167"/>
      <c r="K118" s="167"/>
      <c r="L118" s="167"/>
      <c r="M118" s="167"/>
      <c r="N118" s="167"/>
      <c r="O118" s="167"/>
      <c r="P118" s="167"/>
      <c r="Q118" s="167"/>
      <c r="R118" s="167"/>
      <c r="S118" s="167"/>
      <c r="T118" s="167"/>
    </row>
    <row r="119" spans="1:20" ht="27.75" customHeight="1">
      <c r="A119" s="144" t="s">
        <v>26</v>
      </c>
      <c r="B119" s="127" t="s">
        <v>25</v>
      </c>
      <c r="C119" s="128"/>
      <c r="D119" s="128"/>
      <c r="E119" s="128"/>
      <c r="F119" s="128"/>
      <c r="G119" s="128"/>
      <c r="H119" s="128"/>
      <c r="I119" s="129"/>
      <c r="J119" s="133" t="s">
        <v>40</v>
      </c>
      <c r="K119" s="184" t="s">
        <v>23</v>
      </c>
      <c r="L119" s="184"/>
      <c r="M119" s="184"/>
      <c r="N119" s="184" t="s">
        <v>41</v>
      </c>
      <c r="O119" s="191"/>
      <c r="P119" s="191"/>
      <c r="Q119" s="184" t="s">
        <v>22</v>
      </c>
      <c r="R119" s="184"/>
      <c r="S119" s="184"/>
      <c r="T119" s="184" t="s">
        <v>21</v>
      </c>
    </row>
    <row r="120" spans="1:20" ht="12.75" customHeight="1">
      <c r="A120" s="145"/>
      <c r="B120" s="130"/>
      <c r="C120" s="131"/>
      <c r="D120" s="131"/>
      <c r="E120" s="131"/>
      <c r="F120" s="131"/>
      <c r="G120" s="131"/>
      <c r="H120" s="131"/>
      <c r="I120" s="132"/>
      <c r="J120" s="134"/>
      <c r="K120" s="17" t="s">
        <v>27</v>
      </c>
      <c r="L120" s="17" t="s">
        <v>28</v>
      </c>
      <c r="M120" s="17" t="s">
        <v>29</v>
      </c>
      <c r="N120" s="17" t="s">
        <v>33</v>
      </c>
      <c r="O120" s="17" t="s">
        <v>6</v>
      </c>
      <c r="P120" s="17" t="s">
        <v>30</v>
      </c>
      <c r="Q120" s="17" t="s">
        <v>31</v>
      </c>
      <c r="R120" s="17" t="s">
        <v>27</v>
      </c>
      <c r="S120" s="17" t="s">
        <v>32</v>
      </c>
      <c r="T120" s="184"/>
    </row>
    <row r="121" spans="1:20" ht="12.75">
      <c r="A121" s="188" t="s">
        <v>203</v>
      </c>
      <c r="B121" s="189"/>
      <c r="C121" s="189"/>
      <c r="D121" s="189"/>
      <c r="E121" s="189"/>
      <c r="F121" s="189"/>
      <c r="G121" s="189"/>
      <c r="H121" s="189"/>
      <c r="I121" s="189"/>
      <c r="J121" s="189"/>
      <c r="K121" s="189"/>
      <c r="L121" s="189"/>
      <c r="M121" s="189"/>
      <c r="N121" s="189"/>
      <c r="O121" s="189"/>
      <c r="P121" s="189"/>
      <c r="Q121" s="189"/>
      <c r="R121" s="189"/>
      <c r="S121" s="189"/>
      <c r="T121" s="190"/>
    </row>
    <row r="122" spans="1:20" ht="12.75">
      <c r="A122" s="32" t="s">
        <v>163</v>
      </c>
      <c r="B122" s="65" t="s">
        <v>204</v>
      </c>
      <c r="C122" s="66"/>
      <c r="D122" s="66"/>
      <c r="E122" s="66"/>
      <c r="F122" s="66"/>
      <c r="G122" s="66"/>
      <c r="H122" s="66"/>
      <c r="I122" s="67"/>
      <c r="J122" s="5">
        <v>3</v>
      </c>
      <c r="K122" s="5">
        <v>2</v>
      </c>
      <c r="L122" s="5">
        <v>1</v>
      </c>
      <c r="M122" s="5">
        <v>0</v>
      </c>
      <c r="N122" s="25">
        <f>K122+L122+M122</f>
        <v>3</v>
      </c>
      <c r="O122" s="25">
        <f>P122-N122</f>
        <v>2</v>
      </c>
      <c r="P122" s="25">
        <f>ROUND(PRODUCT(J122,25)/14,0)</f>
        <v>5</v>
      </c>
      <c r="Q122" s="5" t="s">
        <v>31</v>
      </c>
      <c r="R122" s="5"/>
      <c r="S122" s="33"/>
      <c r="T122" s="10" t="s">
        <v>38</v>
      </c>
    </row>
    <row r="123" spans="1:20" ht="12.75">
      <c r="A123" s="32" t="s">
        <v>194</v>
      </c>
      <c r="B123" s="65" t="s">
        <v>205</v>
      </c>
      <c r="C123" s="66"/>
      <c r="D123" s="66"/>
      <c r="E123" s="66"/>
      <c r="F123" s="66"/>
      <c r="G123" s="66"/>
      <c r="H123" s="66"/>
      <c r="I123" s="67"/>
      <c r="J123" s="5">
        <v>3</v>
      </c>
      <c r="K123" s="5">
        <v>2</v>
      </c>
      <c r="L123" s="5">
        <v>1</v>
      </c>
      <c r="M123" s="5">
        <v>0</v>
      </c>
      <c r="N123" s="25">
        <f>K123+L123+M123</f>
        <v>3</v>
      </c>
      <c r="O123" s="25">
        <f>P123-N123</f>
        <v>2</v>
      </c>
      <c r="P123" s="25">
        <f>ROUND(PRODUCT(J123,25)/14,0)</f>
        <v>5</v>
      </c>
      <c r="Q123" s="5" t="s">
        <v>31</v>
      </c>
      <c r="R123" s="5"/>
      <c r="S123" s="33"/>
      <c r="T123" s="10" t="s">
        <v>38</v>
      </c>
    </row>
    <row r="124" spans="1:20" ht="12.75">
      <c r="A124" s="68" t="s">
        <v>102</v>
      </c>
      <c r="B124" s="69"/>
      <c r="C124" s="69"/>
      <c r="D124" s="69"/>
      <c r="E124" s="69"/>
      <c r="F124" s="69"/>
      <c r="G124" s="69"/>
      <c r="H124" s="69"/>
      <c r="I124" s="69"/>
      <c r="J124" s="69"/>
      <c r="K124" s="69"/>
      <c r="L124" s="69"/>
      <c r="M124" s="69"/>
      <c r="N124" s="69"/>
      <c r="O124" s="69"/>
      <c r="P124" s="69"/>
      <c r="Q124" s="69"/>
      <c r="R124" s="69"/>
      <c r="S124" s="69"/>
      <c r="T124" s="70"/>
    </row>
    <row r="125" spans="1:20" ht="12.75">
      <c r="A125" s="32" t="s">
        <v>195</v>
      </c>
      <c r="B125" s="73" t="s">
        <v>205</v>
      </c>
      <c r="C125" s="73"/>
      <c r="D125" s="73"/>
      <c r="E125" s="73"/>
      <c r="F125" s="73"/>
      <c r="G125" s="73"/>
      <c r="H125" s="73"/>
      <c r="I125" s="73"/>
      <c r="J125" s="5">
        <v>3</v>
      </c>
      <c r="K125" s="5">
        <v>2</v>
      </c>
      <c r="L125" s="5">
        <v>1</v>
      </c>
      <c r="M125" s="5">
        <v>0</v>
      </c>
      <c r="N125" s="25">
        <f>K125+L125+M125</f>
        <v>3</v>
      </c>
      <c r="O125" s="25">
        <f>P125-N125</f>
        <v>2</v>
      </c>
      <c r="P125" s="25">
        <f>ROUND(PRODUCT(J125,25)/14,0)</f>
        <v>5</v>
      </c>
      <c r="Q125" s="5" t="s">
        <v>31</v>
      </c>
      <c r="R125" s="5"/>
      <c r="S125" s="33"/>
      <c r="T125" s="10" t="s">
        <v>38</v>
      </c>
    </row>
    <row r="126" spans="1:20" ht="12.75">
      <c r="A126" s="32" t="s">
        <v>195</v>
      </c>
      <c r="B126" s="65" t="s">
        <v>205</v>
      </c>
      <c r="C126" s="66"/>
      <c r="D126" s="66"/>
      <c r="E126" s="66"/>
      <c r="F126" s="66"/>
      <c r="G126" s="66"/>
      <c r="H126" s="66"/>
      <c r="I126" s="67"/>
      <c r="J126" s="5">
        <v>3</v>
      </c>
      <c r="K126" s="5">
        <v>2</v>
      </c>
      <c r="L126" s="5">
        <v>1</v>
      </c>
      <c r="M126" s="5">
        <v>0</v>
      </c>
      <c r="N126" s="25">
        <f>K126+L126+M126</f>
        <v>3</v>
      </c>
      <c r="O126" s="25">
        <f>P126-N126</f>
        <v>2</v>
      </c>
      <c r="P126" s="25">
        <f>ROUND(PRODUCT(J126,25)/14,0)</f>
        <v>5</v>
      </c>
      <c r="Q126" s="5" t="s">
        <v>31</v>
      </c>
      <c r="R126" s="5"/>
      <c r="S126" s="33"/>
      <c r="T126" s="10" t="s">
        <v>38</v>
      </c>
    </row>
    <row r="127" spans="1:20" ht="12.75">
      <c r="A127" s="68" t="s">
        <v>206</v>
      </c>
      <c r="B127" s="69"/>
      <c r="C127" s="69"/>
      <c r="D127" s="69"/>
      <c r="E127" s="69"/>
      <c r="F127" s="69"/>
      <c r="G127" s="69"/>
      <c r="H127" s="69"/>
      <c r="I127" s="69"/>
      <c r="J127" s="69"/>
      <c r="K127" s="69"/>
      <c r="L127" s="69"/>
      <c r="M127" s="69"/>
      <c r="N127" s="69"/>
      <c r="O127" s="69"/>
      <c r="P127" s="69"/>
      <c r="Q127" s="69"/>
      <c r="R127" s="69"/>
      <c r="S127" s="69"/>
      <c r="T127" s="70"/>
    </row>
    <row r="128" spans="1:20" ht="12.75">
      <c r="A128" s="32" t="s">
        <v>196</v>
      </c>
      <c r="B128" s="73" t="s">
        <v>205</v>
      </c>
      <c r="C128" s="73"/>
      <c r="D128" s="73"/>
      <c r="E128" s="73"/>
      <c r="F128" s="73"/>
      <c r="G128" s="73"/>
      <c r="H128" s="73"/>
      <c r="I128" s="73"/>
      <c r="J128" s="5">
        <v>3</v>
      </c>
      <c r="K128" s="5">
        <v>2</v>
      </c>
      <c r="L128" s="5">
        <v>1</v>
      </c>
      <c r="M128" s="5">
        <v>0</v>
      </c>
      <c r="N128" s="25">
        <f>K128+L128+M128</f>
        <v>3</v>
      </c>
      <c r="O128" s="25">
        <f>P128-N128</f>
        <v>2</v>
      </c>
      <c r="P128" s="25">
        <f>ROUND(PRODUCT(J128,25)/14,0)</f>
        <v>5</v>
      </c>
      <c r="Q128" s="5"/>
      <c r="R128" s="5" t="s">
        <v>27</v>
      </c>
      <c r="S128" s="33"/>
      <c r="T128" s="10" t="s">
        <v>38</v>
      </c>
    </row>
    <row r="129" spans="1:20" ht="12.75">
      <c r="A129" s="32" t="s">
        <v>196</v>
      </c>
      <c r="B129" s="65" t="s">
        <v>205</v>
      </c>
      <c r="C129" s="66"/>
      <c r="D129" s="66"/>
      <c r="E129" s="66"/>
      <c r="F129" s="66"/>
      <c r="G129" s="66"/>
      <c r="H129" s="66"/>
      <c r="I129" s="67"/>
      <c r="J129" s="5">
        <v>3</v>
      </c>
      <c r="K129" s="5">
        <v>2</v>
      </c>
      <c r="L129" s="5">
        <v>1</v>
      </c>
      <c r="M129" s="5">
        <v>0</v>
      </c>
      <c r="N129" s="25">
        <f>K129+L129+M129</f>
        <v>3</v>
      </c>
      <c r="O129" s="25">
        <f>P129-N129</f>
        <v>2</v>
      </c>
      <c r="P129" s="25">
        <f>ROUND(PRODUCT(J129,25)/14,0)</f>
        <v>5</v>
      </c>
      <c r="Q129" s="5"/>
      <c r="R129" s="5" t="s">
        <v>27</v>
      </c>
      <c r="S129" s="33"/>
      <c r="T129" s="10" t="s">
        <v>38</v>
      </c>
    </row>
    <row r="130" spans="1:20" ht="12.75">
      <c r="A130" s="68" t="s">
        <v>207</v>
      </c>
      <c r="B130" s="69"/>
      <c r="C130" s="69"/>
      <c r="D130" s="69"/>
      <c r="E130" s="69"/>
      <c r="F130" s="69"/>
      <c r="G130" s="69"/>
      <c r="H130" s="69"/>
      <c r="I130" s="69"/>
      <c r="J130" s="69"/>
      <c r="K130" s="69"/>
      <c r="L130" s="69"/>
      <c r="M130" s="69"/>
      <c r="N130" s="69"/>
      <c r="O130" s="69"/>
      <c r="P130" s="69"/>
      <c r="Q130" s="69"/>
      <c r="R130" s="69"/>
      <c r="S130" s="69"/>
      <c r="T130" s="70"/>
    </row>
    <row r="131" spans="1:20" ht="12.75">
      <c r="A131" s="32" t="s">
        <v>197</v>
      </c>
      <c r="B131" s="73" t="s">
        <v>205</v>
      </c>
      <c r="C131" s="73"/>
      <c r="D131" s="73"/>
      <c r="E131" s="73"/>
      <c r="F131" s="73"/>
      <c r="G131" s="73"/>
      <c r="H131" s="73"/>
      <c r="I131" s="73"/>
      <c r="J131" s="5">
        <v>3</v>
      </c>
      <c r="K131" s="5">
        <v>2</v>
      </c>
      <c r="L131" s="5">
        <v>1</v>
      </c>
      <c r="M131" s="5">
        <v>0</v>
      </c>
      <c r="N131" s="25">
        <f>K131+L131+M131</f>
        <v>3</v>
      </c>
      <c r="O131" s="25">
        <f>P131-N131</f>
        <v>2</v>
      </c>
      <c r="P131" s="25">
        <f>ROUND(PRODUCT(J131,25)/14,0)</f>
        <v>5</v>
      </c>
      <c r="Q131" s="5"/>
      <c r="R131" s="5" t="s">
        <v>27</v>
      </c>
      <c r="S131" s="33"/>
      <c r="T131" s="10" t="s">
        <v>38</v>
      </c>
    </row>
    <row r="132" spans="1:20" ht="12.75">
      <c r="A132" s="32" t="s">
        <v>197</v>
      </c>
      <c r="B132" s="65" t="s">
        <v>205</v>
      </c>
      <c r="C132" s="66"/>
      <c r="D132" s="66"/>
      <c r="E132" s="66"/>
      <c r="F132" s="66"/>
      <c r="G132" s="66"/>
      <c r="H132" s="66"/>
      <c r="I132" s="67"/>
      <c r="J132" s="5">
        <v>3</v>
      </c>
      <c r="K132" s="5">
        <v>2</v>
      </c>
      <c r="L132" s="5">
        <v>1</v>
      </c>
      <c r="M132" s="5">
        <v>0</v>
      </c>
      <c r="N132" s="25">
        <f>K132+L132+M132</f>
        <v>3</v>
      </c>
      <c r="O132" s="25">
        <f>P132-N132</f>
        <v>2</v>
      </c>
      <c r="P132" s="25">
        <f>ROUND(PRODUCT(J132,25)/14,0)</f>
        <v>5</v>
      </c>
      <c r="Q132" s="5"/>
      <c r="R132" s="5" t="s">
        <v>27</v>
      </c>
      <c r="S132" s="33"/>
      <c r="T132" s="10" t="s">
        <v>38</v>
      </c>
    </row>
    <row r="133" spans="1:20" ht="12.75" customHeight="1">
      <c r="A133" s="68" t="s">
        <v>208</v>
      </c>
      <c r="B133" s="71"/>
      <c r="C133" s="71"/>
      <c r="D133" s="71"/>
      <c r="E133" s="71"/>
      <c r="F133" s="71"/>
      <c r="G133" s="71"/>
      <c r="H133" s="71"/>
      <c r="I133" s="71"/>
      <c r="J133" s="71"/>
      <c r="K133" s="71"/>
      <c r="L133" s="71"/>
      <c r="M133" s="71"/>
      <c r="N133" s="71"/>
      <c r="O133" s="71"/>
      <c r="P133" s="71"/>
      <c r="Q133" s="71"/>
      <c r="R133" s="71"/>
      <c r="S133" s="71"/>
      <c r="T133" s="72"/>
    </row>
    <row r="134" spans="1:20" ht="12.75">
      <c r="A134" s="32" t="s">
        <v>164</v>
      </c>
      <c r="B134" s="65" t="s">
        <v>209</v>
      </c>
      <c r="C134" s="66"/>
      <c r="D134" s="66"/>
      <c r="E134" s="66"/>
      <c r="F134" s="66"/>
      <c r="G134" s="66"/>
      <c r="H134" s="66"/>
      <c r="I134" s="67"/>
      <c r="J134" s="5">
        <v>3</v>
      </c>
      <c r="K134" s="5">
        <v>2</v>
      </c>
      <c r="L134" s="5">
        <v>1</v>
      </c>
      <c r="M134" s="5">
        <v>0</v>
      </c>
      <c r="N134" s="25">
        <f>K134+L134+M134</f>
        <v>3</v>
      </c>
      <c r="O134" s="25">
        <f>P134-N134</f>
        <v>2</v>
      </c>
      <c r="P134" s="25">
        <f>ROUND(PRODUCT(J134,25)/14,0)</f>
        <v>5</v>
      </c>
      <c r="Q134" s="5" t="s">
        <v>31</v>
      </c>
      <c r="R134" s="5"/>
      <c r="S134" s="33"/>
      <c r="T134" s="10" t="s">
        <v>38</v>
      </c>
    </row>
    <row r="135" spans="1:20" ht="12.75">
      <c r="A135" s="32" t="s">
        <v>199</v>
      </c>
      <c r="B135" s="65" t="s">
        <v>205</v>
      </c>
      <c r="C135" s="66"/>
      <c r="D135" s="66"/>
      <c r="E135" s="66"/>
      <c r="F135" s="66"/>
      <c r="G135" s="66"/>
      <c r="H135" s="66"/>
      <c r="I135" s="67"/>
      <c r="J135" s="5">
        <v>3</v>
      </c>
      <c r="K135" s="5">
        <v>2</v>
      </c>
      <c r="L135" s="5">
        <v>1</v>
      </c>
      <c r="M135" s="5">
        <v>0</v>
      </c>
      <c r="N135" s="25">
        <f>K135+L135+M135</f>
        <v>3</v>
      </c>
      <c r="O135" s="25">
        <f>P135-N135</f>
        <v>2</v>
      </c>
      <c r="P135" s="25">
        <f>ROUND(PRODUCT(J135,25)/14,0)</f>
        <v>5</v>
      </c>
      <c r="Q135" s="5" t="s">
        <v>31</v>
      </c>
      <c r="R135" s="5"/>
      <c r="S135" s="33"/>
      <c r="T135" s="10" t="s">
        <v>38</v>
      </c>
    </row>
    <row r="136" spans="1:20" ht="12.75">
      <c r="A136" s="68" t="s">
        <v>210</v>
      </c>
      <c r="B136" s="71"/>
      <c r="C136" s="71"/>
      <c r="D136" s="71"/>
      <c r="E136" s="71"/>
      <c r="F136" s="71"/>
      <c r="G136" s="71"/>
      <c r="H136" s="71"/>
      <c r="I136" s="71"/>
      <c r="J136" s="71"/>
      <c r="K136" s="71"/>
      <c r="L136" s="71"/>
      <c r="M136" s="71"/>
      <c r="N136" s="71"/>
      <c r="O136" s="71"/>
      <c r="P136" s="71"/>
      <c r="Q136" s="71"/>
      <c r="R136" s="71"/>
      <c r="S136" s="71"/>
      <c r="T136" s="72"/>
    </row>
    <row r="137" spans="1:20" ht="12.75">
      <c r="A137" s="32" t="s">
        <v>200</v>
      </c>
      <c r="B137" s="65" t="s">
        <v>205</v>
      </c>
      <c r="C137" s="66"/>
      <c r="D137" s="66"/>
      <c r="E137" s="66"/>
      <c r="F137" s="66"/>
      <c r="G137" s="66"/>
      <c r="H137" s="66"/>
      <c r="I137" s="67"/>
      <c r="J137" s="5">
        <v>3</v>
      </c>
      <c r="K137" s="5">
        <v>2</v>
      </c>
      <c r="L137" s="5">
        <v>1</v>
      </c>
      <c r="M137" s="5">
        <v>0</v>
      </c>
      <c r="N137" s="25">
        <f>K137+L137+M137</f>
        <v>3</v>
      </c>
      <c r="O137" s="25">
        <f>P137-N137</f>
        <v>2</v>
      </c>
      <c r="P137" s="25">
        <f>ROUND(PRODUCT(J137,25)/14,0)</f>
        <v>5</v>
      </c>
      <c r="Q137" s="5"/>
      <c r="R137" s="5" t="s">
        <v>27</v>
      </c>
      <c r="S137" s="33"/>
      <c r="T137" s="10" t="s">
        <v>38</v>
      </c>
    </row>
    <row r="138" spans="1:20" ht="15" customHeight="1">
      <c r="A138" s="32" t="s">
        <v>200</v>
      </c>
      <c r="B138" s="65" t="s">
        <v>205</v>
      </c>
      <c r="C138" s="66"/>
      <c r="D138" s="66"/>
      <c r="E138" s="66"/>
      <c r="F138" s="66"/>
      <c r="G138" s="66"/>
      <c r="H138" s="66"/>
      <c r="I138" s="67"/>
      <c r="J138" s="5">
        <v>3</v>
      </c>
      <c r="K138" s="5">
        <v>2</v>
      </c>
      <c r="L138" s="5">
        <v>1</v>
      </c>
      <c r="M138" s="5">
        <v>0</v>
      </c>
      <c r="N138" s="25">
        <f>K138+L138+M138</f>
        <v>3</v>
      </c>
      <c r="O138" s="25">
        <f>P138-N138</f>
        <v>2</v>
      </c>
      <c r="P138" s="25">
        <f>ROUND(PRODUCT(J138,25)/14,0)</f>
        <v>5</v>
      </c>
      <c r="Q138" s="5"/>
      <c r="R138" s="5" t="s">
        <v>27</v>
      </c>
      <c r="S138" s="33"/>
      <c r="T138" s="10" t="s">
        <v>38</v>
      </c>
    </row>
    <row r="139" spans="1:20" ht="12.75">
      <c r="A139" s="68" t="s">
        <v>211</v>
      </c>
      <c r="B139" s="71"/>
      <c r="C139" s="71"/>
      <c r="D139" s="71"/>
      <c r="E139" s="71"/>
      <c r="F139" s="71"/>
      <c r="G139" s="71"/>
      <c r="H139" s="71"/>
      <c r="I139" s="71"/>
      <c r="J139" s="71"/>
      <c r="K139" s="71"/>
      <c r="L139" s="71"/>
      <c r="M139" s="71"/>
      <c r="N139" s="71"/>
      <c r="O139" s="71"/>
      <c r="P139" s="71"/>
      <c r="Q139" s="71"/>
      <c r="R139" s="71"/>
      <c r="S139" s="71"/>
      <c r="T139" s="72"/>
    </row>
    <row r="140" spans="1:20" ht="12.75">
      <c r="A140" s="32" t="s">
        <v>201</v>
      </c>
      <c r="B140" s="73" t="s">
        <v>205</v>
      </c>
      <c r="C140" s="73"/>
      <c r="D140" s="73"/>
      <c r="E140" s="73"/>
      <c r="F140" s="73"/>
      <c r="G140" s="73"/>
      <c r="H140" s="73"/>
      <c r="I140" s="73"/>
      <c r="J140" s="5">
        <v>3</v>
      </c>
      <c r="K140" s="5">
        <v>2</v>
      </c>
      <c r="L140" s="5">
        <v>1</v>
      </c>
      <c r="M140" s="5">
        <v>0</v>
      </c>
      <c r="N140" s="25">
        <f>K140+L140+M140</f>
        <v>3</v>
      </c>
      <c r="O140" s="25">
        <f>P140-N140</f>
        <v>2</v>
      </c>
      <c r="P140" s="25">
        <f>ROUND(PRODUCT(J140,25)/14,0)</f>
        <v>5</v>
      </c>
      <c r="Q140" s="5"/>
      <c r="R140" s="5" t="s">
        <v>27</v>
      </c>
      <c r="S140" s="33"/>
      <c r="T140" s="10" t="s">
        <v>38</v>
      </c>
    </row>
    <row r="141" spans="1:20" ht="12.75">
      <c r="A141" s="32" t="s">
        <v>201</v>
      </c>
      <c r="B141" s="65" t="s">
        <v>205</v>
      </c>
      <c r="C141" s="66"/>
      <c r="D141" s="66"/>
      <c r="E141" s="66"/>
      <c r="F141" s="66"/>
      <c r="G141" s="66"/>
      <c r="H141" s="66"/>
      <c r="I141" s="67"/>
      <c r="J141" s="5">
        <v>3</v>
      </c>
      <c r="K141" s="5">
        <v>2</v>
      </c>
      <c r="L141" s="5">
        <v>1</v>
      </c>
      <c r="M141" s="5">
        <v>0</v>
      </c>
      <c r="N141" s="25">
        <f>K141+L141+M141</f>
        <v>3</v>
      </c>
      <c r="O141" s="25">
        <f>P141-N141</f>
        <v>2</v>
      </c>
      <c r="P141" s="25">
        <f>ROUND(PRODUCT(J141,25)/14,0)</f>
        <v>5</v>
      </c>
      <c r="Q141" s="5"/>
      <c r="R141" s="5" t="s">
        <v>27</v>
      </c>
      <c r="S141" s="33"/>
      <c r="T141" s="10" t="s">
        <v>38</v>
      </c>
    </row>
    <row r="142" spans="1:20" ht="12.75">
      <c r="A142" s="68" t="s">
        <v>212</v>
      </c>
      <c r="B142" s="69"/>
      <c r="C142" s="69"/>
      <c r="D142" s="69"/>
      <c r="E142" s="69"/>
      <c r="F142" s="69"/>
      <c r="G142" s="69"/>
      <c r="H142" s="69"/>
      <c r="I142" s="69"/>
      <c r="J142" s="69"/>
      <c r="K142" s="69"/>
      <c r="L142" s="69"/>
      <c r="M142" s="69"/>
      <c r="N142" s="69"/>
      <c r="O142" s="69"/>
      <c r="P142" s="69"/>
      <c r="Q142" s="69"/>
      <c r="R142" s="69"/>
      <c r="S142" s="69"/>
      <c r="T142" s="70"/>
    </row>
    <row r="143" spans="1:20" ht="12.75">
      <c r="A143" s="32" t="s">
        <v>165</v>
      </c>
      <c r="B143" s="65" t="s">
        <v>213</v>
      </c>
      <c r="C143" s="66"/>
      <c r="D143" s="66"/>
      <c r="E143" s="66"/>
      <c r="F143" s="66"/>
      <c r="G143" s="66"/>
      <c r="H143" s="66"/>
      <c r="I143" s="67"/>
      <c r="J143" s="5">
        <v>3</v>
      </c>
      <c r="K143" s="5">
        <v>2</v>
      </c>
      <c r="L143" s="5">
        <v>1</v>
      </c>
      <c r="M143" s="5">
        <v>0</v>
      </c>
      <c r="N143" s="25">
        <f>K143+L143+M143</f>
        <v>3</v>
      </c>
      <c r="O143" s="25">
        <f>P143-N143</f>
        <v>3</v>
      </c>
      <c r="P143" s="25">
        <f>ROUND(PRODUCT(J143,25)/12,0)</f>
        <v>6</v>
      </c>
      <c r="Q143" s="5" t="s">
        <v>31</v>
      </c>
      <c r="R143" s="5"/>
      <c r="S143" s="33"/>
      <c r="T143" s="10" t="s">
        <v>38</v>
      </c>
    </row>
    <row r="144" spans="1:20" ht="12.75">
      <c r="A144" s="32" t="s">
        <v>202</v>
      </c>
      <c r="B144" s="65" t="s">
        <v>205</v>
      </c>
      <c r="C144" s="66"/>
      <c r="D144" s="66"/>
      <c r="E144" s="66"/>
      <c r="F144" s="66"/>
      <c r="G144" s="66"/>
      <c r="H144" s="66"/>
      <c r="I144" s="67"/>
      <c r="J144" s="5">
        <v>3</v>
      </c>
      <c r="K144" s="5">
        <v>2</v>
      </c>
      <c r="L144" s="5">
        <v>1</v>
      </c>
      <c r="M144" s="5">
        <v>0</v>
      </c>
      <c r="N144" s="25">
        <f>K144+L144+M144</f>
        <v>3</v>
      </c>
      <c r="O144" s="25">
        <f>P144-N144</f>
        <v>3</v>
      </c>
      <c r="P144" s="25">
        <f>ROUND(PRODUCT(J144,25)/12,0)</f>
        <v>6</v>
      </c>
      <c r="Q144" s="5" t="s">
        <v>31</v>
      </c>
      <c r="R144" s="5"/>
      <c r="S144" s="33"/>
      <c r="T144" s="10" t="s">
        <v>38</v>
      </c>
    </row>
    <row r="145" spans="1:20" ht="26.25" customHeight="1">
      <c r="A145" s="56" t="s">
        <v>106</v>
      </c>
      <c r="B145" s="57"/>
      <c r="C145" s="57"/>
      <c r="D145" s="57"/>
      <c r="E145" s="57"/>
      <c r="F145" s="57"/>
      <c r="G145" s="57"/>
      <c r="H145" s="57"/>
      <c r="I145" s="58"/>
      <c r="J145" s="34">
        <f>SUM(J122,J125,J128,J131,J134,J137,J140,J143)</f>
        <v>24</v>
      </c>
      <c r="K145" s="34">
        <f aca="true" t="shared" si="24" ref="K145:P145">SUM(K122,K125,K128,K131,K134,K137,K140,K143)</f>
        <v>16</v>
      </c>
      <c r="L145" s="34">
        <f t="shared" si="24"/>
        <v>8</v>
      </c>
      <c r="M145" s="34">
        <f t="shared" si="24"/>
        <v>0</v>
      </c>
      <c r="N145" s="34">
        <f t="shared" si="24"/>
        <v>24</v>
      </c>
      <c r="O145" s="34">
        <f t="shared" si="24"/>
        <v>17</v>
      </c>
      <c r="P145" s="34">
        <f t="shared" si="24"/>
        <v>41</v>
      </c>
      <c r="Q145" s="34">
        <f>COUNTIF(Q122,"E")+COUNTIF(Q125,"E")+COUNTIF(Q128,"E")+COUNTIF(Q131,"E")+COUNTIF(Q134,"E")+COUNTIF(Q137,"E")+COUNTIF(Q140,"E")+COUNTIF(Q143,"E")</f>
        <v>4</v>
      </c>
      <c r="R145" s="34">
        <f>COUNTIF(R122,"c")+COUNTIF(R125,"c")+COUNTIF(R128,"c")+COUNTIF(R131,"c")+COUNTIF(R134,"c")+COUNTIF(R137,"c")+COUNTIF(R140,"c")+COUNTIF(R143,"c")</f>
        <v>4</v>
      </c>
      <c r="S145" s="34">
        <f>COUNTIF(S122,"vp")+COUNTIF(S125,"vp")+COUNTIF(S128,"vp")+COUNTIF(S131,"vp")+COUNTIF(S134,"vp")+COUNTIF(S137,"vp")+COUNTIF(S140,"vp")+COUNTIF(S143,"vp")</f>
        <v>0</v>
      </c>
      <c r="T145" s="35">
        <f>COUNTA(T122,T125,T128,T131,T134,T137,T140,T143)</f>
        <v>8</v>
      </c>
    </row>
    <row r="146" spans="1:20" ht="16.5" customHeight="1">
      <c r="A146" s="59" t="s">
        <v>50</v>
      </c>
      <c r="B146" s="53"/>
      <c r="C146" s="53"/>
      <c r="D146" s="53"/>
      <c r="E146" s="53"/>
      <c r="F146" s="53"/>
      <c r="G146" s="53"/>
      <c r="H146" s="53"/>
      <c r="I146" s="53"/>
      <c r="J146" s="76"/>
      <c r="K146" s="34">
        <f aca="true" t="shared" si="25" ref="K146:P146">SUM(K122,K125,K128,K131,K134,K137,K140)*14+K143*12</f>
        <v>220</v>
      </c>
      <c r="L146" s="34">
        <f t="shared" si="25"/>
        <v>110</v>
      </c>
      <c r="M146" s="34">
        <f t="shared" si="25"/>
        <v>0</v>
      </c>
      <c r="N146" s="34">
        <f t="shared" si="25"/>
        <v>330</v>
      </c>
      <c r="O146" s="34">
        <f t="shared" si="25"/>
        <v>232</v>
      </c>
      <c r="P146" s="34">
        <f t="shared" si="25"/>
        <v>562</v>
      </c>
      <c r="Q146" s="178"/>
      <c r="R146" s="179"/>
      <c r="S146" s="179"/>
      <c r="T146" s="180"/>
    </row>
    <row r="147" spans="1:20" ht="15.75" customHeight="1">
      <c r="A147" s="77"/>
      <c r="B147" s="78"/>
      <c r="C147" s="78"/>
      <c r="D147" s="78"/>
      <c r="E147" s="78"/>
      <c r="F147" s="78"/>
      <c r="G147" s="78"/>
      <c r="H147" s="78"/>
      <c r="I147" s="78"/>
      <c r="J147" s="79"/>
      <c r="K147" s="92">
        <f>SUM(K146:M146)</f>
        <v>330</v>
      </c>
      <c r="L147" s="93"/>
      <c r="M147" s="94"/>
      <c r="N147" s="92">
        <f>SUM(N146:O146)</f>
        <v>562</v>
      </c>
      <c r="O147" s="93"/>
      <c r="P147" s="94"/>
      <c r="Q147" s="181"/>
      <c r="R147" s="182"/>
      <c r="S147" s="182"/>
      <c r="T147" s="183"/>
    </row>
    <row r="148" spans="1:20" ht="21.75" customHeight="1">
      <c r="A148" s="75" t="s">
        <v>105</v>
      </c>
      <c r="B148" s="61"/>
      <c r="C148" s="61"/>
      <c r="D148" s="61"/>
      <c r="E148" s="61"/>
      <c r="F148" s="61"/>
      <c r="G148" s="61"/>
      <c r="H148" s="61"/>
      <c r="I148" s="61"/>
      <c r="J148" s="62"/>
      <c r="K148" s="89">
        <f>T145/SUM(T47,T61,T75,T88,T103,T115)</f>
        <v>0.17777777777777778</v>
      </c>
      <c r="L148" s="90"/>
      <c r="M148" s="90"/>
      <c r="N148" s="90"/>
      <c r="O148" s="90"/>
      <c r="P148" s="90"/>
      <c r="Q148" s="90"/>
      <c r="R148" s="90"/>
      <c r="S148" s="90"/>
      <c r="T148" s="91"/>
    </row>
    <row r="149" spans="1:20" ht="19.5" customHeight="1">
      <c r="A149" s="63" t="s">
        <v>108</v>
      </c>
      <c r="B149" s="64"/>
      <c r="C149" s="64"/>
      <c r="D149" s="64"/>
      <c r="E149" s="64"/>
      <c r="F149" s="64"/>
      <c r="G149" s="64"/>
      <c r="H149" s="64"/>
      <c r="I149" s="64"/>
      <c r="J149" s="60"/>
      <c r="K149" s="89">
        <f>K147/(SUM(N47,N61,N75,N88,N103)*14+N115*12)</f>
        <v>0.17350157728706625</v>
      </c>
      <c r="L149" s="90"/>
      <c r="M149" s="90"/>
      <c r="N149" s="90"/>
      <c r="O149" s="90"/>
      <c r="P149" s="90"/>
      <c r="Q149" s="90"/>
      <c r="R149" s="90"/>
      <c r="S149" s="90"/>
      <c r="T149" s="91"/>
    </row>
    <row r="150" spans="1:20" ht="31.5" customHeight="1">
      <c r="A150" s="45"/>
      <c r="B150" s="45"/>
      <c r="C150" s="45"/>
      <c r="D150" s="45"/>
      <c r="E150" s="45"/>
      <c r="F150" s="45"/>
      <c r="G150" s="45"/>
      <c r="H150" s="45"/>
      <c r="I150" s="45"/>
      <c r="J150" s="45"/>
      <c r="K150" s="46"/>
      <c r="L150" s="46"/>
      <c r="M150" s="46"/>
      <c r="N150" s="46"/>
      <c r="O150" s="46"/>
      <c r="P150" s="46"/>
      <c r="Q150" s="46"/>
      <c r="R150" s="46"/>
      <c r="S150" s="46"/>
      <c r="T150" s="46"/>
    </row>
    <row r="151" spans="1:20" ht="24" customHeight="1">
      <c r="A151" s="80" t="s">
        <v>57</v>
      </c>
      <c r="B151" s="81"/>
      <c r="C151" s="81"/>
      <c r="D151" s="81"/>
      <c r="E151" s="81"/>
      <c r="F151" s="81"/>
      <c r="G151" s="81"/>
      <c r="H151" s="81"/>
      <c r="I151" s="81"/>
      <c r="J151" s="81"/>
      <c r="K151" s="81"/>
      <c r="L151" s="81"/>
      <c r="M151" s="81"/>
      <c r="N151" s="81"/>
      <c r="O151" s="81"/>
      <c r="P151" s="81"/>
      <c r="Q151" s="81"/>
      <c r="R151" s="81"/>
      <c r="S151" s="81"/>
      <c r="T151" s="81"/>
    </row>
    <row r="152" spans="1:20" ht="16.5" customHeight="1">
      <c r="A152" s="82" t="s">
        <v>60</v>
      </c>
      <c r="B152" s="83"/>
      <c r="C152" s="83"/>
      <c r="D152" s="83"/>
      <c r="E152" s="83"/>
      <c r="F152" s="83"/>
      <c r="G152" s="83"/>
      <c r="H152" s="83"/>
      <c r="I152" s="83"/>
      <c r="J152" s="83"/>
      <c r="K152" s="83"/>
      <c r="L152" s="83"/>
      <c r="M152" s="83"/>
      <c r="N152" s="83"/>
      <c r="O152" s="83"/>
      <c r="P152" s="83"/>
      <c r="Q152" s="83"/>
      <c r="R152" s="83"/>
      <c r="S152" s="83"/>
      <c r="T152" s="83"/>
    </row>
    <row r="153" spans="1:20" ht="30" customHeight="1">
      <c r="A153" s="82" t="s">
        <v>26</v>
      </c>
      <c r="B153" s="82" t="s">
        <v>25</v>
      </c>
      <c r="C153" s="82"/>
      <c r="D153" s="82"/>
      <c r="E153" s="82"/>
      <c r="F153" s="82"/>
      <c r="G153" s="82"/>
      <c r="H153" s="82"/>
      <c r="I153" s="82"/>
      <c r="J153" s="87" t="s">
        <v>40</v>
      </c>
      <c r="K153" s="87" t="s">
        <v>23</v>
      </c>
      <c r="L153" s="87"/>
      <c r="M153" s="87"/>
      <c r="N153" s="87" t="s">
        <v>41</v>
      </c>
      <c r="O153" s="87"/>
      <c r="P153" s="87"/>
      <c r="Q153" s="87" t="s">
        <v>22</v>
      </c>
      <c r="R153" s="87"/>
      <c r="S153" s="87"/>
      <c r="T153" s="87" t="s">
        <v>21</v>
      </c>
    </row>
    <row r="154" spans="1:20" ht="26.25">
      <c r="A154" s="82"/>
      <c r="B154" s="82"/>
      <c r="C154" s="82"/>
      <c r="D154" s="82"/>
      <c r="E154" s="82"/>
      <c r="F154" s="82"/>
      <c r="G154" s="82"/>
      <c r="H154" s="82"/>
      <c r="I154" s="82"/>
      <c r="J154" s="87"/>
      <c r="K154" s="36" t="s">
        <v>27</v>
      </c>
      <c r="L154" s="36" t="s">
        <v>28</v>
      </c>
      <c r="M154" s="36" t="s">
        <v>29</v>
      </c>
      <c r="N154" s="36" t="s">
        <v>33</v>
      </c>
      <c r="O154" s="36" t="s">
        <v>6</v>
      </c>
      <c r="P154" s="36" t="s">
        <v>30</v>
      </c>
      <c r="Q154" s="36" t="s">
        <v>31</v>
      </c>
      <c r="R154" s="36" t="s">
        <v>27</v>
      </c>
      <c r="S154" s="36" t="s">
        <v>32</v>
      </c>
      <c r="T154" s="87"/>
    </row>
    <row r="155" spans="1:20" ht="12.75">
      <c r="A155" s="84" t="s">
        <v>58</v>
      </c>
      <c r="B155" s="85"/>
      <c r="C155" s="85"/>
      <c r="D155" s="85"/>
      <c r="E155" s="85"/>
      <c r="F155" s="85"/>
      <c r="G155" s="85"/>
      <c r="H155" s="85"/>
      <c r="I155" s="85"/>
      <c r="J155" s="85"/>
      <c r="K155" s="85"/>
      <c r="L155" s="85"/>
      <c r="M155" s="85"/>
      <c r="N155" s="85"/>
      <c r="O155" s="85"/>
      <c r="P155" s="85"/>
      <c r="Q155" s="85"/>
      <c r="R155" s="85"/>
      <c r="S155" s="85"/>
      <c r="T155" s="86"/>
    </row>
    <row r="156" spans="1:20" ht="12.75">
      <c r="A156" s="37" t="str">
        <f aca="true" t="shared" si="26" ref="A156:A174">IF(ISNA(INDEX($A$37:$T$149,MATCH($B156,$B$37:$B$149,0),1)),"",INDEX($A$37:$T$149,MATCH($B156,$B$37:$B$149,0),1))</f>
        <v>LLD1121</v>
      </c>
      <c r="B156" s="74" t="s">
        <v>179</v>
      </c>
      <c r="C156" s="74"/>
      <c r="D156" s="74"/>
      <c r="E156" s="74"/>
      <c r="F156" s="74"/>
      <c r="G156" s="74"/>
      <c r="H156" s="74"/>
      <c r="I156" s="74"/>
      <c r="J156" s="25">
        <f aca="true" t="shared" si="27" ref="J156:J174">IF(ISNA(INDEX($A$37:$T$149,MATCH($B156,$B$37:$B$149,0),10)),"",INDEX($A$37:$T$149,MATCH($B156,$B$37:$B$149,0),10))</f>
        <v>7</v>
      </c>
      <c r="K156" s="25">
        <f aca="true" t="shared" si="28" ref="K156:K174">IF(ISNA(INDEX($A$37:$T$149,MATCH($B156,$B$37:$B$149,0),11)),"",INDEX($A$37:$T$149,MATCH($B156,$B$37:$B$149,0),11))</f>
        <v>2</v>
      </c>
      <c r="L156" s="25">
        <f aca="true" t="shared" si="29" ref="L156:L174">IF(ISNA(INDEX($A$37:$T$149,MATCH($B156,$B$37:$B$149,0),12)),"",INDEX($A$37:$T$149,MATCH($B156,$B$37:$B$149,0),12))</f>
        <v>2</v>
      </c>
      <c r="M156" s="25">
        <f aca="true" t="shared" si="30" ref="M156:M174">IF(ISNA(INDEX($A$37:$T$149,MATCH($B156,$B$37:$B$149,0),13)),"",INDEX($A$37:$T$149,MATCH($B156,$B$37:$B$149,0),13))</f>
        <v>2</v>
      </c>
      <c r="N156" s="25">
        <f aca="true" t="shared" si="31" ref="N156:N174">IF(ISNA(INDEX($A$37:$T$149,MATCH($B156,$B$37:$B$149,0),14)),"",INDEX($A$37:$T$149,MATCH($B156,$B$37:$B$149,0),14))</f>
        <v>6</v>
      </c>
      <c r="O156" s="25">
        <f aca="true" t="shared" si="32" ref="O156:O174">IF(ISNA(INDEX($A$37:$T$149,MATCH($B156,$B$37:$B$149,0),15)),"",INDEX($A$37:$T$149,MATCH($B156,$B$37:$B$149,0),15))</f>
        <v>7</v>
      </c>
      <c r="P156" s="25">
        <f aca="true" t="shared" si="33" ref="P156:P174">IF(ISNA(INDEX($A$37:$T$149,MATCH($B156,$B$37:$B$149,0),16)),"",INDEX($A$37:$T$149,MATCH($B156,$B$37:$B$149,0),16))</f>
        <v>13</v>
      </c>
      <c r="Q156" s="38" t="str">
        <f aca="true" t="shared" si="34" ref="Q156:Q174">IF(ISNA(INDEX($A$37:$T$149,MATCH($B156,$B$37:$B$149,0),17)),"",INDEX($A$37:$T$149,MATCH($B156,$B$37:$B$149,0),17))</f>
        <v>E</v>
      </c>
      <c r="R156" s="38">
        <f aca="true" t="shared" si="35" ref="R156:R174">IF(ISNA(INDEX($A$37:$T$149,MATCH($B156,$B$37:$B$149,0),18)),"",INDEX($A$37:$T$149,MATCH($B156,$B$37:$B$149,0),18))</f>
        <v>0</v>
      </c>
      <c r="S156" s="38">
        <f aca="true" t="shared" si="36" ref="S156:S174">IF(ISNA(INDEX($A$37:$T$149,MATCH($B156,$B$37:$B$149,0),19)),"",INDEX($A$37:$T$149,MATCH($B156,$B$37:$B$149,0),19))</f>
        <v>0</v>
      </c>
      <c r="T156" s="38" t="str">
        <f aca="true" t="shared" si="37" ref="T156:T164">IF(ISNA(INDEX($A$37:$T$149,MATCH($B156,$B$37:$B$149,0),20)),"",INDEX($A$37:$T$149,MATCH($B156,$B$37:$B$149,0),20))</f>
        <v>DF</v>
      </c>
    </row>
    <row r="157" spans="1:20" ht="15" customHeight="1">
      <c r="A157" s="37" t="str">
        <f t="shared" si="26"/>
        <v>LLD1122</v>
      </c>
      <c r="B157" s="74" t="s">
        <v>180</v>
      </c>
      <c r="C157" s="74"/>
      <c r="D157" s="74"/>
      <c r="E157" s="74"/>
      <c r="F157" s="74"/>
      <c r="G157" s="74"/>
      <c r="H157" s="74"/>
      <c r="I157" s="74"/>
      <c r="J157" s="25">
        <f t="shared" si="27"/>
        <v>7</v>
      </c>
      <c r="K157" s="25">
        <f t="shared" si="28"/>
        <v>2</v>
      </c>
      <c r="L157" s="25">
        <f t="shared" si="29"/>
        <v>2</v>
      </c>
      <c r="M157" s="25">
        <f t="shared" si="30"/>
        <v>0</v>
      </c>
      <c r="N157" s="25">
        <f t="shared" si="31"/>
        <v>4</v>
      </c>
      <c r="O157" s="25">
        <f t="shared" si="32"/>
        <v>9</v>
      </c>
      <c r="P157" s="25">
        <f t="shared" si="33"/>
        <v>13</v>
      </c>
      <c r="Q157" s="38" t="str">
        <f t="shared" si="34"/>
        <v>E</v>
      </c>
      <c r="R157" s="38">
        <f t="shared" si="35"/>
        <v>0</v>
      </c>
      <c r="S157" s="38">
        <f t="shared" si="36"/>
        <v>0</v>
      </c>
      <c r="T157" s="38" t="str">
        <f t="shared" si="37"/>
        <v>DF</v>
      </c>
    </row>
    <row r="158" spans="1:20" ht="12.75">
      <c r="A158" s="37" t="str">
        <f t="shared" si="26"/>
        <v>LLD1123</v>
      </c>
      <c r="B158" s="74" t="s">
        <v>181</v>
      </c>
      <c r="C158" s="74"/>
      <c r="D158" s="74"/>
      <c r="E158" s="74"/>
      <c r="F158" s="74"/>
      <c r="G158" s="74"/>
      <c r="H158" s="74"/>
      <c r="I158" s="74"/>
      <c r="J158" s="25">
        <f t="shared" si="27"/>
        <v>7</v>
      </c>
      <c r="K158" s="25">
        <f t="shared" si="28"/>
        <v>2</v>
      </c>
      <c r="L158" s="25">
        <f t="shared" si="29"/>
        <v>2</v>
      </c>
      <c r="M158" s="25">
        <f t="shared" si="30"/>
        <v>0</v>
      </c>
      <c r="N158" s="25">
        <f t="shared" si="31"/>
        <v>4</v>
      </c>
      <c r="O158" s="25">
        <f t="shared" si="32"/>
        <v>9</v>
      </c>
      <c r="P158" s="25">
        <f t="shared" si="33"/>
        <v>13</v>
      </c>
      <c r="Q158" s="38" t="str">
        <f t="shared" si="34"/>
        <v>E</v>
      </c>
      <c r="R158" s="38">
        <f t="shared" si="35"/>
        <v>0</v>
      </c>
      <c r="S158" s="38">
        <f t="shared" si="36"/>
        <v>0</v>
      </c>
      <c r="T158" s="38" t="str">
        <f t="shared" si="37"/>
        <v>DF</v>
      </c>
    </row>
    <row r="159" spans="1:20" ht="12.75">
      <c r="A159" s="37" t="str">
        <f t="shared" si="26"/>
        <v>LLD1124</v>
      </c>
      <c r="B159" s="74" t="s">
        <v>176</v>
      </c>
      <c r="C159" s="74"/>
      <c r="D159" s="74"/>
      <c r="E159" s="74"/>
      <c r="F159" s="74"/>
      <c r="G159" s="74"/>
      <c r="H159" s="74"/>
      <c r="I159" s="74"/>
      <c r="J159" s="25">
        <f t="shared" si="27"/>
        <v>5</v>
      </c>
      <c r="K159" s="25">
        <f t="shared" si="28"/>
        <v>2</v>
      </c>
      <c r="L159" s="25">
        <f t="shared" si="29"/>
        <v>1</v>
      </c>
      <c r="M159" s="25">
        <f t="shared" si="30"/>
        <v>0</v>
      </c>
      <c r="N159" s="25">
        <f t="shared" si="31"/>
        <v>3</v>
      </c>
      <c r="O159" s="25">
        <f t="shared" si="32"/>
        <v>6</v>
      </c>
      <c r="P159" s="25">
        <f t="shared" si="33"/>
        <v>9</v>
      </c>
      <c r="Q159" s="38" t="str">
        <f t="shared" si="34"/>
        <v>E</v>
      </c>
      <c r="R159" s="38">
        <f t="shared" si="35"/>
        <v>0</v>
      </c>
      <c r="S159" s="38">
        <f t="shared" si="36"/>
        <v>0</v>
      </c>
      <c r="T159" s="38" t="str">
        <f t="shared" si="37"/>
        <v>DF</v>
      </c>
    </row>
    <row r="160" spans="1:20" ht="12.75">
      <c r="A160" s="37" t="str">
        <f t="shared" si="26"/>
        <v>LLD1125</v>
      </c>
      <c r="B160" s="74" t="s">
        <v>114</v>
      </c>
      <c r="C160" s="74"/>
      <c r="D160" s="74"/>
      <c r="E160" s="74"/>
      <c r="F160" s="74"/>
      <c r="G160" s="74"/>
      <c r="H160" s="74"/>
      <c r="I160" s="74"/>
      <c r="J160" s="25">
        <f t="shared" si="27"/>
        <v>4</v>
      </c>
      <c r="K160" s="25">
        <f t="shared" si="28"/>
        <v>0</v>
      </c>
      <c r="L160" s="25">
        <f t="shared" si="29"/>
        <v>2</v>
      </c>
      <c r="M160" s="25">
        <f t="shared" si="30"/>
        <v>0</v>
      </c>
      <c r="N160" s="25">
        <f t="shared" si="31"/>
        <v>2</v>
      </c>
      <c r="O160" s="25">
        <f t="shared" si="32"/>
        <v>5</v>
      </c>
      <c r="P160" s="25">
        <f t="shared" si="33"/>
        <v>7</v>
      </c>
      <c r="Q160" s="38">
        <f t="shared" si="34"/>
        <v>0</v>
      </c>
      <c r="R160" s="38" t="str">
        <f t="shared" si="35"/>
        <v>C</v>
      </c>
      <c r="S160" s="38">
        <f t="shared" si="36"/>
        <v>0</v>
      </c>
      <c r="T160" s="38" t="str">
        <f t="shared" si="37"/>
        <v>DF</v>
      </c>
    </row>
    <row r="161" spans="1:20" ht="12.75">
      <c r="A161" s="37" t="str">
        <f t="shared" si="26"/>
        <v>LLD1221</v>
      </c>
      <c r="B161" s="74" t="s">
        <v>182</v>
      </c>
      <c r="C161" s="74"/>
      <c r="D161" s="74"/>
      <c r="E161" s="74"/>
      <c r="F161" s="74"/>
      <c r="G161" s="74"/>
      <c r="H161" s="74"/>
      <c r="I161" s="74"/>
      <c r="J161" s="25">
        <f t="shared" si="27"/>
        <v>6</v>
      </c>
      <c r="K161" s="25">
        <f t="shared" si="28"/>
        <v>2</v>
      </c>
      <c r="L161" s="25">
        <f t="shared" si="29"/>
        <v>2</v>
      </c>
      <c r="M161" s="25">
        <f t="shared" si="30"/>
        <v>0</v>
      </c>
      <c r="N161" s="25">
        <f t="shared" si="31"/>
        <v>4</v>
      </c>
      <c r="O161" s="25">
        <f t="shared" si="32"/>
        <v>7</v>
      </c>
      <c r="P161" s="25">
        <f t="shared" si="33"/>
        <v>11</v>
      </c>
      <c r="Q161" s="38" t="str">
        <f t="shared" si="34"/>
        <v>E</v>
      </c>
      <c r="R161" s="38">
        <f t="shared" si="35"/>
        <v>0</v>
      </c>
      <c r="S161" s="38">
        <f t="shared" si="36"/>
        <v>0</v>
      </c>
      <c r="T161" s="38" t="str">
        <f t="shared" si="37"/>
        <v>DF</v>
      </c>
    </row>
    <row r="162" spans="1:20" ht="12.75">
      <c r="A162" s="37" t="str">
        <f t="shared" si="26"/>
        <v>LLD1222</v>
      </c>
      <c r="B162" s="88" t="s">
        <v>174</v>
      </c>
      <c r="C162" s="88"/>
      <c r="D162" s="88"/>
      <c r="E162" s="88"/>
      <c r="F162" s="88"/>
      <c r="G162" s="88"/>
      <c r="H162" s="88"/>
      <c r="I162" s="88"/>
      <c r="J162" s="25">
        <f t="shared" si="27"/>
        <v>6</v>
      </c>
      <c r="K162" s="25">
        <f t="shared" si="28"/>
        <v>2</v>
      </c>
      <c r="L162" s="25">
        <f t="shared" si="29"/>
        <v>2</v>
      </c>
      <c r="M162" s="25">
        <f t="shared" si="30"/>
        <v>0</v>
      </c>
      <c r="N162" s="25">
        <f t="shared" si="31"/>
        <v>4</v>
      </c>
      <c r="O162" s="25">
        <f t="shared" si="32"/>
        <v>7</v>
      </c>
      <c r="P162" s="25">
        <f t="shared" si="33"/>
        <v>11</v>
      </c>
      <c r="Q162" s="38" t="str">
        <f t="shared" si="34"/>
        <v>E</v>
      </c>
      <c r="R162" s="38">
        <f t="shared" si="35"/>
        <v>0</v>
      </c>
      <c r="S162" s="38">
        <f t="shared" si="36"/>
        <v>0</v>
      </c>
      <c r="T162" s="38" t="str">
        <f t="shared" si="37"/>
        <v>DF</v>
      </c>
    </row>
    <row r="163" spans="1:20" ht="12.75">
      <c r="A163" s="37" t="str">
        <f t="shared" si="26"/>
        <v>LLD1223</v>
      </c>
      <c r="B163" s="74" t="s">
        <v>191</v>
      </c>
      <c r="C163" s="74"/>
      <c r="D163" s="74"/>
      <c r="E163" s="74"/>
      <c r="F163" s="74"/>
      <c r="G163" s="74"/>
      <c r="H163" s="74"/>
      <c r="I163" s="74"/>
      <c r="J163" s="25">
        <f t="shared" si="27"/>
        <v>5</v>
      </c>
      <c r="K163" s="25">
        <f t="shared" si="28"/>
        <v>2</v>
      </c>
      <c r="L163" s="25">
        <f t="shared" si="29"/>
        <v>1</v>
      </c>
      <c r="M163" s="25">
        <f t="shared" si="30"/>
        <v>0</v>
      </c>
      <c r="N163" s="25">
        <f t="shared" si="31"/>
        <v>3</v>
      </c>
      <c r="O163" s="25">
        <f t="shared" si="32"/>
        <v>6</v>
      </c>
      <c r="P163" s="25">
        <f t="shared" si="33"/>
        <v>9</v>
      </c>
      <c r="Q163" s="38" t="str">
        <f t="shared" si="34"/>
        <v>E</v>
      </c>
      <c r="R163" s="38">
        <f t="shared" si="35"/>
        <v>0</v>
      </c>
      <c r="S163" s="38">
        <f t="shared" si="36"/>
        <v>0</v>
      </c>
      <c r="T163" s="38" t="str">
        <f t="shared" si="37"/>
        <v>DF</v>
      </c>
    </row>
    <row r="164" spans="1:20" ht="12.75">
      <c r="A164" s="37" t="str">
        <f t="shared" si="26"/>
        <v>LLD1224</v>
      </c>
      <c r="B164" s="74" t="s">
        <v>175</v>
      </c>
      <c r="C164" s="74"/>
      <c r="D164" s="74"/>
      <c r="E164" s="74"/>
      <c r="F164" s="74"/>
      <c r="G164" s="74"/>
      <c r="H164" s="74"/>
      <c r="I164" s="74"/>
      <c r="J164" s="25">
        <f t="shared" si="27"/>
        <v>3</v>
      </c>
      <c r="K164" s="25">
        <f t="shared" si="28"/>
        <v>0</v>
      </c>
      <c r="L164" s="25">
        <f t="shared" si="29"/>
        <v>0</v>
      </c>
      <c r="M164" s="25">
        <f t="shared" si="30"/>
        <v>1</v>
      </c>
      <c r="N164" s="25">
        <f t="shared" si="31"/>
        <v>1</v>
      </c>
      <c r="O164" s="25">
        <f t="shared" si="32"/>
        <v>4</v>
      </c>
      <c r="P164" s="25">
        <f t="shared" si="33"/>
        <v>5</v>
      </c>
      <c r="Q164" s="38">
        <f t="shared" si="34"/>
        <v>0</v>
      </c>
      <c r="R164" s="38">
        <f t="shared" si="35"/>
        <v>0</v>
      </c>
      <c r="S164" s="38" t="str">
        <f t="shared" si="36"/>
        <v>VP</v>
      </c>
      <c r="T164" s="38" t="str">
        <f t="shared" si="37"/>
        <v>DF</v>
      </c>
    </row>
    <row r="165" spans="1:20" ht="12.75">
      <c r="A165" s="37" t="str">
        <f t="shared" si="26"/>
        <v>LLD2121</v>
      </c>
      <c r="B165" s="74" t="s">
        <v>173</v>
      </c>
      <c r="C165" s="74"/>
      <c r="D165" s="74"/>
      <c r="E165" s="74"/>
      <c r="F165" s="74"/>
      <c r="G165" s="74"/>
      <c r="H165" s="74"/>
      <c r="I165" s="74"/>
      <c r="J165" s="25">
        <f t="shared" si="27"/>
        <v>6</v>
      </c>
      <c r="K165" s="25">
        <f t="shared" si="28"/>
        <v>2</v>
      </c>
      <c r="L165" s="25">
        <f t="shared" si="29"/>
        <v>2</v>
      </c>
      <c r="M165" s="25">
        <f t="shared" si="30"/>
        <v>0</v>
      </c>
      <c r="N165" s="25">
        <f t="shared" si="31"/>
        <v>4</v>
      </c>
      <c r="O165" s="25">
        <f t="shared" si="32"/>
        <v>7</v>
      </c>
      <c r="P165" s="25">
        <f t="shared" si="33"/>
        <v>11</v>
      </c>
      <c r="Q165" s="38" t="str">
        <f t="shared" si="34"/>
        <v>E</v>
      </c>
      <c r="R165" s="38">
        <f t="shared" si="35"/>
        <v>0</v>
      </c>
      <c r="S165" s="38">
        <f t="shared" si="36"/>
        <v>0</v>
      </c>
      <c r="T165" s="38" t="s">
        <v>36</v>
      </c>
    </row>
    <row r="166" spans="1:20" ht="12.75">
      <c r="A166" s="37" t="str">
        <f t="shared" si="26"/>
        <v>LLD2123</v>
      </c>
      <c r="B166" s="74" t="s">
        <v>184</v>
      </c>
      <c r="C166" s="74"/>
      <c r="D166" s="74"/>
      <c r="E166" s="74"/>
      <c r="F166" s="74"/>
      <c r="G166" s="74"/>
      <c r="H166" s="74"/>
      <c r="I166" s="74"/>
      <c r="J166" s="25">
        <f t="shared" si="27"/>
        <v>4</v>
      </c>
      <c r="K166" s="25">
        <f t="shared" si="28"/>
        <v>2</v>
      </c>
      <c r="L166" s="25">
        <f t="shared" si="29"/>
        <v>1</v>
      </c>
      <c r="M166" s="25">
        <f t="shared" si="30"/>
        <v>0</v>
      </c>
      <c r="N166" s="25">
        <f t="shared" si="31"/>
        <v>3</v>
      </c>
      <c r="O166" s="25">
        <f t="shared" si="32"/>
        <v>4</v>
      </c>
      <c r="P166" s="25">
        <f t="shared" si="33"/>
        <v>7</v>
      </c>
      <c r="Q166" s="38">
        <f t="shared" si="34"/>
        <v>0</v>
      </c>
      <c r="R166" s="38" t="str">
        <f t="shared" si="35"/>
        <v>C</v>
      </c>
      <c r="S166" s="38">
        <f t="shared" si="36"/>
        <v>0</v>
      </c>
      <c r="T166" s="38" t="s">
        <v>36</v>
      </c>
    </row>
    <row r="167" spans="1:20" ht="12.75">
      <c r="A167" s="37" t="str">
        <f t="shared" si="26"/>
        <v>LLD2222</v>
      </c>
      <c r="B167" s="74" t="s">
        <v>133</v>
      </c>
      <c r="C167" s="74"/>
      <c r="D167" s="74"/>
      <c r="E167" s="74"/>
      <c r="F167" s="74"/>
      <c r="G167" s="74"/>
      <c r="H167" s="74"/>
      <c r="I167" s="74"/>
      <c r="J167" s="25">
        <f t="shared" si="27"/>
        <v>5</v>
      </c>
      <c r="K167" s="25">
        <f t="shared" si="28"/>
        <v>2</v>
      </c>
      <c r="L167" s="25">
        <f t="shared" si="29"/>
        <v>2</v>
      </c>
      <c r="M167" s="25">
        <f t="shared" si="30"/>
        <v>0</v>
      </c>
      <c r="N167" s="25">
        <f t="shared" si="31"/>
        <v>4</v>
      </c>
      <c r="O167" s="25">
        <f t="shared" si="32"/>
        <v>5</v>
      </c>
      <c r="P167" s="25">
        <f t="shared" si="33"/>
        <v>9</v>
      </c>
      <c r="Q167" s="38" t="str">
        <f t="shared" si="34"/>
        <v>E</v>
      </c>
      <c r="R167" s="38">
        <f t="shared" si="35"/>
        <v>0</v>
      </c>
      <c r="S167" s="38">
        <f t="shared" si="36"/>
        <v>0</v>
      </c>
      <c r="T167" s="38" t="str">
        <f aca="true" t="shared" si="38" ref="T167:T174">IF(ISNA(INDEX($A$37:$T$149,MATCH($B167,$B$37:$B$149,0),20)),"",INDEX($A$37:$T$149,MATCH($B167,$B$37:$B$149,0),20))</f>
        <v>DF</v>
      </c>
    </row>
    <row r="168" spans="1:20" ht="12.75">
      <c r="A168" s="37" t="str">
        <f t="shared" si="26"/>
        <v>LLD2224</v>
      </c>
      <c r="B168" s="74" t="s">
        <v>137</v>
      </c>
      <c r="C168" s="74"/>
      <c r="D168" s="74"/>
      <c r="E168" s="74"/>
      <c r="F168" s="74"/>
      <c r="G168" s="74"/>
      <c r="H168" s="74"/>
      <c r="I168" s="74"/>
      <c r="J168" s="25">
        <f t="shared" si="27"/>
        <v>3</v>
      </c>
      <c r="K168" s="25">
        <f t="shared" si="28"/>
        <v>2</v>
      </c>
      <c r="L168" s="25">
        <f t="shared" si="29"/>
        <v>0</v>
      </c>
      <c r="M168" s="25">
        <f t="shared" si="30"/>
        <v>2</v>
      </c>
      <c r="N168" s="25">
        <f t="shared" si="31"/>
        <v>4</v>
      </c>
      <c r="O168" s="25">
        <f t="shared" si="32"/>
        <v>1</v>
      </c>
      <c r="P168" s="25">
        <f t="shared" si="33"/>
        <v>5</v>
      </c>
      <c r="Q168" s="38">
        <f t="shared" si="34"/>
        <v>0</v>
      </c>
      <c r="R168" s="38" t="str">
        <f t="shared" si="35"/>
        <v>C</v>
      </c>
      <c r="S168" s="38">
        <f t="shared" si="36"/>
        <v>0</v>
      </c>
      <c r="T168" s="38" t="str">
        <f t="shared" si="38"/>
        <v>DF</v>
      </c>
    </row>
    <row r="169" spans="1:20" ht="12.75">
      <c r="A169" s="37" t="str">
        <f t="shared" si="26"/>
        <v>LLD2225</v>
      </c>
      <c r="B169" s="74" t="s">
        <v>188</v>
      </c>
      <c r="C169" s="74"/>
      <c r="D169" s="74"/>
      <c r="E169" s="74"/>
      <c r="F169" s="74"/>
      <c r="G169" s="74"/>
      <c r="H169" s="74"/>
      <c r="I169" s="74"/>
      <c r="J169" s="25">
        <f t="shared" si="27"/>
        <v>5</v>
      </c>
      <c r="K169" s="25">
        <f t="shared" si="28"/>
        <v>2</v>
      </c>
      <c r="L169" s="25">
        <f t="shared" si="29"/>
        <v>2</v>
      </c>
      <c r="M169" s="25">
        <f t="shared" si="30"/>
        <v>0</v>
      </c>
      <c r="N169" s="25">
        <f t="shared" si="31"/>
        <v>4</v>
      </c>
      <c r="O169" s="25">
        <f t="shared" si="32"/>
        <v>5</v>
      </c>
      <c r="P169" s="25">
        <f t="shared" si="33"/>
        <v>9</v>
      </c>
      <c r="Q169" s="38" t="str">
        <f t="shared" si="34"/>
        <v>E</v>
      </c>
      <c r="R169" s="38">
        <f t="shared" si="35"/>
        <v>0</v>
      </c>
      <c r="S169" s="38">
        <f t="shared" si="36"/>
        <v>0</v>
      </c>
      <c r="T169" s="38" t="str">
        <f t="shared" si="38"/>
        <v>DF</v>
      </c>
    </row>
    <row r="170" spans="1:20" ht="12.75">
      <c r="A170" s="37" t="str">
        <f t="shared" si="26"/>
        <v>LLD2226</v>
      </c>
      <c r="B170" s="74" t="s">
        <v>140</v>
      </c>
      <c r="C170" s="74"/>
      <c r="D170" s="74"/>
      <c r="E170" s="74"/>
      <c r="F170" s="74"/>
      <c r="G170" s="74"/>
      <c r="H170" s="74"/>
      <c r="I170" s="74"/>
      <c r="J170" s="25">
        <f t="shared" si="27"/>
        <v>3</v>
      </c>
      <c r="K170" s="25">
        <f t="shared" si="28"/>
        <v>2</v>
      </c>
      <c r="L170" s="25">
        <f t="shared" si="29"/>
        <v>0</v>
      </c>
      <c r="M170" s="25">
        <f t="shared" si="30"/>
        <v>0</v>
      </c>
      <c r="N170" s="25">
        <f t="shared" si="31"/>
        <v>2</v>
      </c>
      <c r="O170" s="25">
        <f t="shared" si="32"/>
        <v>3</v>
      </c>
      <c r="P170" s="25">
        <f t="shared" si="33"/>
        <v>5</v>
      </c>
      <c r="Q170" s="38">
        <f t="shared" si="34"/>
        <v>0</v>
      </c>
      <c r="R170" s="38" t="str">
        <f t="shared" si="35"/>
        <v>C</v>
      </c>
      <c r="S170" s="38">
        <f t="shared" si="36"/>
        <v>0</v>
      </c>
      <c r="T170" s="38" t="str">
        <f t="shared" si="38"/>
        <v>DF</v>
      </c>
    </row>
    <row r="171" spans="1:20" ht="12.75">
      <c r="A171" s="37" t="str">
        <f t="shared" si="26"/>
        <v>LLD2227</v>
      </c>
      <c r="B171" s="74" t="s">
        <v>142</v>
      </c>
      <c r="C171" s="74"/>
      <c r="D171" s="74"/>
      <c r="E171" s="74"/>
      <c r="F171" s="74"/>
      <c r="G171" s="74"/>
      <c r="H171" s="74"/>
      <c r="I171" s="74"/>
      <c r="J171" s="25">
        <f t="shared" si="27"/>
        <v>3</v>
      </c>
      <c r="K171" s="25">
        <f t="shared" si="28"/>
        <v>0</v>
      </c>
      <c r="L171" s="25">
        <f t="shared" si="29"/>
        <v>0</v>
      </c>
      <c r="M171" s="25">
        <f t="shared" si="30"/>
        <v>2</v>
      </c>
      <c r="N171" s="25">
        <f t="shared" si="31"/>
        <v>2</v>
      </c>
      <c r="O171" s="25">
        <f t="shared" si="32"/>
        <v>3</v>
      </c>
      <c r="P171" s="25">
        <f t="shared" si="33"/>
        <v>5</v>
      </c>
      <c r="Q171" s="38">
        <f t="shared" si="34"/>
        <v>0</v>
      </c>
      <c r="R171" s="38">
        <f t="shared" si="35"/>
        <v>0</v>
      </c>
      <c r="S171" s="38" t="str">
        <f t="shared" si="36"/>
        <v>VP</v>
      </c>
      <c r="T171" s="38" t="str">
        <f t="shared" si="38"/>
        <v>DF</v>
      </c>
    </row>
    <row r="172" spans="1:20" ht="12.75">
      <c r="A172" s="37" t="str">
        <f t="shared" si="26"/>
        <v>LLD3123</v>
      </c>
      <c r="B172" s="74" t="s">
        <v>189</v>
      </c>
      <c r="C172" s="74"/>
      <c r="D172" s="74"/>
      <c r="E172" s="74"/>
      <c r="F172" s="74"/>
      <c r="G172" s="74"/>
      <c r="H172" s="74"/>
      <c r="I172" s="74"/>
      <c r="J172" s="25">
        <f t="shared" si="27"/>
        <v>5</v>
      </c>
      <c r="K172" s="25">
        <f t="shared" si="28"/>
        <v>2</v>
      </c>
      <c r="L172" s="25">
        <f t="shared" si="29"/>
        <v>1</v>
      </c>
      <c r="M172" s="25">
        <f t="shared" si="30"/>
        <v>0</v>
      </c>
      <c r="N172" s="25">
        <f t="shared" si="31"/>
        <v>3</v>
      </c>
      <c r="O172" s="25">
        <f t="shared" si="32"/>
        <v>6</v>
      </c>
      <c r="P172" s="25">
        <f t="shared" si="33"/>
        <v>9</v>
      </c>
      <c r="Q172" s="38" t="str">
        <f t="shared" si="34"/>
        <v>E</v>
      </c>
      <c r="R172" s="38">
        <f t="shared" si="35"/>
        <v>0</v>
      </c>
      <c r="S172" s="38">
        <f t="shared" si="36"/>
        <v>0</v>
      </c>
      <c r="T172" s="38" t="str">
        <f t="shared" si="38"/>
        <v>DF</v>
      </c>
    </row>
    <row r="173" spans="1:20" ht="12.75">
      <c r="A173" s="37" t="str">
        <f t="shared" si="26"/>
        <v>LLD3125</v>
      </c>
      <c r="B173" s="74" t="s">
        <v>147</v>
      </c>
      <c r="C173" s="74"/>
      <c r="D173" s="74"/>
      <c r="E173" s="74"/>
      <c r="F173" s="74"/>
      <c r="G173" s="74"/>
      <c r="H173" s="74"/>
      <c r="I173" s="74"/>
      <c r="J173" s="25">
        <f t="shared" si="27"/>
        <v>5</v>
      </c>
      <c r="K173" s="25">
        <f t="shared" si="28"/>
        <v>2</v>
      </c>
      <c r="L173" s="25">
        <f t="shared" si="29"/>
        <v>1</v>
      </c>
      <c r="M173" s="25">
        <f t="shared" si="30"/>
        <v>0</v>
      </c>
      <c r="N173" s="25">
        <f t="shared" si="31"/>
        <v>3</v>
      </c>
      <c r="O173" s="25">
        <f t="shared" si="32"/>
        <v>6</v>
      </c>
      <c r="P173" s="25">
        <f t="shared" si="33"/>
        <v>9</v>
      </c>
      <c r="Q173" s="38" t="str">
        <f t="shared" si="34"/>
        <v>E</v>
      </c>
      <c r="R173" s="38">
        <f t="shared" si="35"/>
        <v>0</v>
      </c>
      <c r="S173" s="38">
        <f t="shared" si="36"/>
        <v>0</v>
      </c>
      <c r="T173" s="38" t="str">
        <f t="shared" si="38"/>
        <v>DF</v>
      </c>
    </row>
    <row r="174" spans="1:20" ht="12.75">
      <c r="A174" s="37" t="str">
        <f t="shared" si="26"/>
        <v>LLD3126</v>
      </c>
      <c r="B174" s="74" t="s">
        <v>190</v>
      </c>
      <c r="C174" s="74"/>
      <c r="D174" s="74"/>
      <c r="E174" s="74"/>
      <c r="F174" s="74"/>
      <c r="G174" s="74"/>
      <c r="H174" s="74"/>
      <c r="I174" s="74"/>
      <c r="J174" s="25">
        <f t="shared" si="27"/>
        <v>5</v>
      </c>
      <c r="K174" s="25">
        <f t="shared" si="28"/>
        <v>2</v>
      </c>
      <c r="L174" s="25">
        <f t="shared" si="29"/>
        <v>2</v>
      </c>
      <c r="M174" s="25">
        <f t="shared" si="30"/>
        <v>0</v>
      </c>
      <c r="N174" s="25">
        <f t="shared" si="31"/>
        <v>4</v>
      </c>
      <c r="O174" s="25">
        <f t="shared" si="32"/>
        <v>5</v>
      </c>
      <c r="P174" s="25">
        <f t="shared" si="33"/>
        <v>9</v>
      </c>
      <c r="Q174" s="38" t="str">
        <f t="shared" si="34"/>
        <v>E</v>
      </c>
      <c r="R174" s="38">
        <f t="shared" si="35"/>
        <v>0</v>
      </c>
      <c r="S174" s="38">
        <f t="shared" si="36"/>
        <v>0</v>
      </c>
      <c r="T174" s="38" t="str">
        <f t="shared" si="38"/>
        <v>DF</v>
      </c>
    </row>
    <row r="175" spans="1:20" ht="12.75">
      <c r="A175" s="29" t="s">
        <v>24</v>
      </c>
      <c r="B175" s="95"/>
      <c r="C175" s="96"/>
      <c r="D175" s="96"/>
      <c r="E175" s="96"/>
      <c r="F175" s="96"/>
      <c r="G175" s="96"/>
      <c r="H175" s="96"/>
      <c r="I175" s="97"/>
      <c r="J175" s="34">
        <f>IF(ISNA(SUM(J156:J174)),"",SUM(J156:J174))</f>
        <v>94</v>
      </c>
      <c r="K175" s="34">
        <f aca="true" t="shared" si="39" ref="K175:P175">SUM(K156:K174)</f>
        <v>32</v>
      </c>
      <c r="L175" s="34">
        <f t="shared" si="39"/>
        <v>25</v>
      </c>
      <c r="M175" s="34">
        <f t="shared" si="39"/>
        <v>7</v>
      </c>
      <c r="N175" s="34">
        <f t="shared" si="39"/>
        <v>64</v>
      </c>
      <c r="O175" s="34">
        <f t="shared" si="39"/>
        <v>105</v>
      </c>
      <c r="P175" s="34">
        <f t="shared" si="39"/>
        <v>169</v>
      </c>
      <c r="Q175" s="29">
        <f>COUNTIF(Q156:Q174,"E")</f>
        <v>13</v>
      </c>
      <c r="R175" s="29">
        <f>COUNTIF(R156:R174,"C")</f>
        <v>4</v>
      </c>
      <c r="S175" s="29">
        <f>COUNTIF(S156:S174,"VP")</f>
        <v>2</v>
      </c>
      <c r="T175" s="24">
        <f>COUNTA(T156:T174)</f>
        <v>19</v>
      </c>
    </row>
    <row r="176" spans="1:20" ht="17.25" customHeight="1">
      <c r="A176" s="84" t="s">
        <v>72</v>
      </c>
      <c r="B176" s="85"/>
      <c r="C176" s="85"/>
      <c r="D176" s="85"/>
      <c r="E176" s="85"/>
      <c r="F176" s="85"/>
      <c r="G176" s="85"/>
      <c r="H176" s="85"/>
      <c r="I176" s="85"/>
      <c r="J176" s="85"/>
      <c r="K176" s="85"/>
      <c r="L176" s="85"/>
      <c r="M176" s="85"/>
      <c r="N176" s="85"/>
      <c r="O176" s="85"/>
      <c r="P176" s="85"/>
      <c r="Q176" s="85"/>
      <c r="R176" s="85"/>
      <c r="S176" s="85"/>
      <c r="T176" s="86"/>
    </row>
    <row r="177" spans="1:20" ht="27" customHeight="1">
      <c r="A177" s="37" t="str">
        <f>IF(ISNA(INDEX($A$37:$T$149,MATCH($B177,$B$37:$B$149,0),1)),"",INDEX($A$37:$T$149,MATCH($B177,$B$37:$B$149,0),1))</f>
        <v>LLD3222</v>
      </c>
      <c r="B177" s="88" t="s">
        <v>153</v>
      </c>
      <c r="C177" s="88"/>
      <c r="D177" s="88"/>
      <c r="E177" s="88"/>
      <c r="F177" s="88"/>
      <c r="G177" s="88"/>
      <c r="H177" s="88"/>
      <c r="I177" s="88"/>
      <c r="J177" s="25">
        <f>IF(ISNA(INDEX($A$37:$T$149,MATCH($B177,$B$37:$B$149,0),10)),"",INDEX($A$37:$T$149,MATCH($B177,$B$37:$B$149,0),10))</f>
        <v>6</v>
      </c>
      <c r="K177" s="25">
        <f>IF(ISNA(INDEX($A$37:$T$149,MATCH($B177,$B$37:$B$149,0),11)),"",INDEX($A$37:$T$149,MATCH($B177,$B$37:$B$149,0),11))</f>
        <v>2</v>
      </c>
      <c r="L177" s="25">
        <f>IF(ISNA(INDEX($A$37:$T$149,MATCH($B177,$B$37:$B$149,0),12)),"",INDEX($A$37:$T$149,MATCH($B177,$B$37:$B$149,0),12))</f>
        <v>2</v>
      </c>
      <c r="M177" s="25">
        <f>IF(ISNA(INDEX($A$37:$T$149,MATCH($B177,$B$37:$B$149,0),13)),"",INDEX($A$37:$T$149,MATCH($B177,$B$37:$B$149,0),13))</f>
        <v>0</v>
      </c>
      <c r="N177" s="25">
        <f>IF(ISNA(INDEX($A$37:$T$149,MATCH($B177,$B$37:$B$149,0),14)),"",INDEX($A$37:$T$149,MATCH($B177,$B$37:$B$149,0),14))</f>
        <v>4</v>
      </c>
      <c r="O177" s="25">
        <f>IF(ISNA(INDEX($A$37:$T$149,MATCH($B177,$B$37:$B$149,0),15)),"",INDEX($A$37:$T$149,MATCH($B177,$B$37:$B$149,0),15))</f>
        <v>9</v>
      </c>
      <c r="P177" s="25">
        <f>IF(ISNA(INDEX($A$37:$T$149,MATCH($B177,$B$37:$B$149,0),16)),"",INDEX($A$37:$T$149,MATCH($B177,$B$37:$B$149,0),16))</f>
        <v>13</v>
      </c>
      <c r="Q177" s="38" t="str">
        <f>IF(ISNA(INDEX($A$37:$T$149,MATCH($B177,$B$37:$B$149,0),17)),"",INDEX($A$37:$T$149,MATCH($B177,$B$37:$B$149,0),17))</f>
        <v>E</v>
      </c>
      <c r="R177" s="38">
        <f>IF(ISNA(INDEX($A$37:$T$149,MATCH($B177,$B$37:$B$149,0),18)),"",INDEX($A$37:$T$149,MATCH($B177,$B$37:$B$149,0),18))</f>
        <v>0</v>
      </c>
      <c r="S177" s="38">
        <f>IF(ISNA(INDEX($A$37:$T$149,MATCH($B177,$B$37:$B$149,0),19)),"",INDEX($A$37:$T$149,MATCH($B177,$B$37:$B$149,0),19))</f>
        <v>0</v>
      </c>
      <c r="T177" s="38" t="str">
        <f>IF(ISNA(INDEX($A$37:$T$149,MATCH($B177,$B$37:$B$149,0),20)),"",INDEX($A$37:$T$149,MATCH($B177,$B$37:$B$149,0),20))</f>
        <v>DF</v>
      </c>
    </row>
    <row r="178" spans="1:20" ht="12.75" customHeight="1">
      <c r="A178" s="37" t="str">
        <f>IF(ISNA(INDEX($A$37:$T$149,MATCH($B178,$B$37:$B$149,0),1)),"",INDEX($A$37:$T$149,MATCH($B178,$B$37:$B$149,0),1))</f>
        <v>LLD3223</v>
      </c>
      <c r="B178" s="74" t="s">
        <v>155</v>
      </c>
      <c r="C178" s="74"/>
      <c r="D178" s="74"/>
      <c r="E178" s="74"/>
      <c r="F178" s="74"/>
      <c r="G178" s="74"/>
      <c r="H178" s="74"/>
      <c r="I178" s="74"/>
      <c r="J178" s="25">
        <f>IF(ISNA(INDEX($A$37:$T$149,MATCH($B178,$B$37:$B$149,0),10)),"",INDEX($A$37:$T$149,MATCH($B178,$B$37:$B$149,0),10))</f>
        <v>4</v>
      </c>
      <c r="K178" s="25">
        <f>IF(ISNA(INDEX($A$37:$T$149,MATCH($B178,$B$37:$B$149,0),11)),"",INDEX($A$37:$T$149,MATCH($B178,$B$37:$B$149,0),11))</f>
        <v>1</v>
      </c>
      <c r="L178" s="25">
        <f>IF(ISNA(INDEX($A$37:$T$149,MATCH($B178,$B$37:$B$149,0),12)),"",INDEX($A$37:$T$149,MATCH($B178,$B$37:$B$149,0),12))</f>
        <v>2</v>
      </c>
      <c r="M178" s="25">
        <f>IF(ISNA(INDEX($A$37:$T$149,MATCH($B178,$B$37:$B$149,0),13)),"",INDEX($A$37:$T$149,MATCH($B178,$B$37:$B$149,0),13))</f>
        <v>0</v>
      </c>
      <c r="N178" s="25">
        <f>IF(ISNA(INDEX($A$37:$T$149,MATCH($B178,$B$37:$B$149,0),14)),"",INDEX($A$37:$T$149,MATCH($B178,$B$37:$B$149,0),14))</f>
        <v>3</v>
      </c>
      <c r="O178" s="25">
        <f>IF(ISNA(INDEX($A$37:$T$149,MATCH($B178,$B$37:$B$149,0),15)),"",INDEX($A$37:$T$149,MATCH($B178,$B$37:$B$149,0),15))</f>
        <v>5</v>
      </c>
      <c r="P178" s="25">
        <f>IF(ISNA(INDEX($A$37:$T$149,MATCH($B178,$B$37:$B$149,0),16)),"",INDEX($A$37:$T$149,MATCH($B178,$B$37:$B$149,0),16))</f>
        <v>8</v>
      </c>
      <c r="Q178" s="38">
        <f>IF(ISNA(INDEX($A$37:$T$149,MATCH($B178,$B$37:$B$149,0),17)),"",INDEX($A$37:$T$149,MATCH($B178,$B$37:$B$149,0),17))</f>
        <v>0</v>
      </c>
      <c r="R178" s="38" t="str">
        <f>IF(ISNA(INDEX($A$37:$T$149,MATCH($B178,$B$37:$B$149,0),18)),"",INDEX($A$37:$T$149,MATCH($B178,$B$37:$B$149,0),18))</f>
        <v>C</v>
      </c>
      <c r="S178" s="38">
        <f>IF(ISNA(INDEX($A$37:$T$149,MATCH($B178,$B$37:$B$149,0),19)),"",INDEX($A$37:$T$149,MATCH($B178,$B$37:$B$149,0),19))</f>
        <v>0</v>
      </c>
      <c r="T178" s="38" t="str">
        <f>IF(ISNA(INDEX($A$37:$T$149,MATCH($B178,$B$37:$B$149,0),20)),"",INDEX($A$37:$T$149,MATCH($B178,$B$37:$B$149,0),20))</f>
        <v>DF</v>
      </c>
    </row>
    <row r="179" spans="1:20" ht="12.75">
      <c r="A179" s="37" t="str">
        <f>IF(ISNA(INDEX($A$37:$T$149,MATCH($B179,$B$37:$B$149,0),1)),"",INDEX($A$37:$T$149,MATCH($B179,$B$37:$B$149,0),1))</f>
        <v>LLD3225</v>
      </c>
      <c r="B179" s="74" t="s">
        <v>159</v>
      </c>
      <c r="C179" s="74"/>
      <c r="D179" s="74"/>
      <c r="E179" s="74"/>
      <c r="F179" s="74"/>
      <c r="G179" s="74"/>
      <c r="H179" s="74"/>
      <c r="I179" s="74"/>
      <c r="J179" s="25">
        <f>IF(ISNA(INDEX($A$37:$T$149,MATCH($B179,$B$37:$B$149,0),10)),"",INDEX($A$37:$T$149,MATCH($B179,$B$37:$B$149,0),10))</f>
        <v>4</v>
      </c>
      <c r="K179" s="25">
        <f>IF(ISNA(INDEX($A$37:$T$149,MATCH($B179,$B$37:$B$149,0),11)),"",INDEX($A$37:$T$149,MATCH($B179,$B$37:$B$149,0),11))</f>
        <v>2</v>
      </c>
      <c r="L179" s="25">
        <f>IF(ISNA(INDEX($A$37:$T$149,MATCH($B179,$B$37:$B$149,0),12)),"",INDEX($A$37:$T$149,MATCH($B179,$B$37:$B$149,0),12))</f>
        <v>1</v>
      </c>
      <c r="M179" s="25">
        <f>IF(ISNA(INDEX($A$37:$T$149,MATCH($B179,$B$37:$B$149,0),13)),"",INDEX($A$37:$T$149,MATCH($B179,$B$37:$B$149,0),13))</f>
        <v>0</v>
      </c>
      <c r="N179" s="25">
        <f>IF(ISNA(INDEX($A$37:$T$149,MATCH($B179,$B$37:$B$149,0),14)),"",INDEX($A$37:$T$149,MATCH($B179,$B$37:$B$149,0),14))</f>
        <v>3</v>
      </c>
      <c r="O179" s="25">
        <f>IF(ISNA(INDEX($A$37:$T$149,MATCH($B179,$B$37:$B$149,0),15)),"",INDEX($A$37:$T$149,MATCH($B179,$B$37:$B$149,0),15))</f>
        <v>5</v>
      </c>
      <c r="P179" s="25">
        <f>IF(ISNA(INDEX($A$37:$T$149,MATCH($B179,$B$37:$B$149,0),16)),"",INDEX($A$37:$T$149,MATCH($B179,$B$37:$B$149,0),16))</f>
        <v>8</v>
      </c>
      <c r="Q179" s="38" t="str">
        <f>IF(ISNA(INDEX($A$37:$T$149,MATCH($B179,$B$37:$B$149,0),17)),"",INDEX($A$37:$T$149,MATCH($B179,$B$37:$B$149,0),17))</f>
        <v>E</v>
      </c>
      <c r="R179" s="38">
        <f>IF(ISNA(INDEX($A$37:$T$149,MATCH($B179,$B$37:$B$149,0),18)),"",INDEX($A$37:$T$149,MATCH($B179,$B$37:$B$149,0),18))</f>
        <v>0</v>
      </c>
      <c r="S179" s="38">
        <f>IF(ISNA(INDEX($A$37:$T$149,MATCH($B179,$B$37:$B$149,0),19)),"",INDEX($A$37:$T$149,MATCH($B179,$B$37:$B$149,0),19))</f>
        <v>0</v>
      </c>
      <c r="T179" s="38" t="str">
        <f>IF(ISNA(INDEX($A$37:$T$149,MATCH($B179,$B$37:$B$149,0),20)),"",INDEX($A$37:$T$149,MATCH($B179,$B$37:$B$149,0),20))</f>
        <v>DF</v>
      </c>
    </row>
    <row r="180" spans="1:20" ht="12.75">
      <c r="A180" s="37" t="str">
        <f>IF(ISNA(INDEX($A$37:$T$149,MATCH($B180,$B$37:$B$149,0),1)),"",INDEX($A$37:$T$149,MATCH($B180,$B$37:$B$149,0),1))</f>
        <v>LLD3226</v>
      </c>
      <c r="B180" s="74" t="s">
        <v>161</v>
      </c>
      <c r="C180" s="74"/>
      <c r="D180" s="74"/>
      <c r="E180" s="74"/>
      <c r="F180" s="74"/>
      <c r="G180" s="74"/>
      <c r="H180" s="74"/>
      <c r="I180" s="74"/>
      <c r="J180" s="25">
        <f>IF(ISNA(INDEX($A$37:$T$149,MATCH($B180,$B$37:$B$149,0),10)),"",INDEX($A$37:$T$149,MATCH($B180,$B$37:$B$149,0),10))</f>
        <v>6</v>
      </c>
      <c r="K180" s="25">
        <f>IF(ISNA(INDEX($A$37:$T$149,MATCH($B180,$B$37:$B$149,0),11)),"",INDEX($A$37:$T$149,MATCH($B180,$B$37:$B$149,0),11))</f>
        <v>2</v>
      </c>
      <c r="L180" s="25">
        <f>IF(ISNA(INDEX($A$37:$T$149,MATCH($B180,$B$37:$B$149,0),12)),"",INDEX($A$37:$T$149,MATCH($B180,$B$37:$B$149,0),12))</f>
        <v>2</v>
      </c>
      <c r="M180" s="25">
        <f>IF(ISNA(INDEX($A$37:$T$149,MATCH($B180,$B$37:$B$149,0),13)),"",INDEX($A$37:$T$149,MATCH($B180,$B$37:$B$149,0),13))</f>
        <v>0</v>
      </c>
      <c r="N180" s="25">
        <f>IF(ISNA(INDEX($A$37:$T$149,MATCH($B180,$B$37:$B$149,0),14)),"",INDEX($A$37:$T$149,MATCH($B180,$B$37:$B$149,0),14))</f>
        <v>4</v>
      </c>
      <c r="O180" s="25">
        <f>IF(ISNA(INDEX($A$37:$T$149,MATCH($B180,$B$37:$B$149,0),15)),"",INDEX($A$37:$T$149,MATCH($B180,$B$37:$B$149,0),15))</f>
        <v>9</v>
      </c>
      <c r="P180" s="25">
        <f>IF(ISNA(INDEX($A$37:$T$149,MATCH($B180,$B$37:$B$149,0),16)),"",INDEX($A$37:$T$149,MATCH($B180,$B$37:$B$149,0),16))</f>
        <v>13</v>
      </c>
      <c r="Q180" s="38" t="str">
        <f>IF(ISNA(INDEX($A$37:$T$149,MATCH($B180,$B$37:$B$149,0),17)),"",INDEX($A$37:$T$149,MATCH($B180,$B$37:$B$149,0),17))</f>
        <v>E</v>
      </c>
      <c r="R180" s="38">
        <f>IF(ISNA(INDEX($A$37:$T$149,MATCH($B180,$B$37:$B$149,0),18)),"",INDEX($A$37:$T$149,MATCH($B180,$B$37:$B$149,0),18))</f>
        <v>0</v>
      </c>
      <c r="S180" s="38">
        <f>IF(ISNA(INDEX($A$37:$T$149,MATCH($B180,$B$37:$B$149,0),19)),"",INDEX($A$37:$T$149,MATCH($B180,$B$37:$B$149,0),19))</f>
        <v>0</v>
      </c>
      <c r="T180" s="38" t="str">
        <f>IF(ISNA(INDEX($A$37:$T$149,MATCH($B180,$B$37:$B$149,0),20)),"",INDEX($A$37:$T$149,MATCH($B180,$B$37:$B$149,0),20))</f>
        <v>DF</v>
      </c>
    </row>
    <row r="181" spans="1:20" ht="12.75">
      <c r="A181" s="29" t="s">
        <v>24</v>
      </c>
      <c r="B181" s="82"/>
      <c r="C181" s="82"/>
      <c r="D181" s="82"/>
      <c r="E181" s="82"/>
      <c r="F181" s="82"/>
      <c r="G181" s="82"/>
      <c r="H181" s="82"/>
      <c r="I181" s="82"/>
      <c r="J181" s="34">
        <f aca="true" t="shared" si="40" ref="J181:P181">SUM(J177:J180)</f>
        <v>20</v>
      </c>
      <c r="K181" s="34">
        <f t="shared" si="40"/>
        <v>7</v>
      </c>
      <c r="L181" s="34">
        <f t="shared" si="40"/>
        <v>7</v>
      </c>
      <c r="M181" s="34">
        <f t="shared" si="40"/>
        <v>0</v>
      </c>
      <c r="N181" s="34">
        <f t="shared" si="40"/>
        <v>14</v>
      </c>
      <c r="O181" s="34">
        <f t="shared" si="40"/>
        <v>28</v>
      </c>
      <c r="P181" s="34">
        <f t="shared" si="40"/>
        <v>42</v>
      </c>
      <c r="Q181" s="29">
        <f>COUNTIF(Q177:Q180,"E")</f>
        <v>3</v>
      </c>
      <c r="R181" s="29">
        <f>COUNTIF(R177:R180,"C")</f>
        <v>1</v>
      </c>
      <c r="S181" s="29">
        <f>COUNTIF(S177:S180,"VP")</f>
        <v>0</v>
      </c>
      <c r="T181" s="24">
        <f>COUNTA(T177:T180)</f>
        <v>4</v>
      </c>
    </row>
    <row r="182" spans="1:20" ht="29.25" customHeight="1">
      <c r="A182" s="56" t="s">
        <v>107</v>
      </c>
      <c r="B182" s="57"/>
      <c r="C182" s="57"/>
      <c r="D182" s="57"/>
      <c r="E182" s="57"/>
      <c r="F182" s="57"/>
      <c r="G182" s="57"/>
      <c r="H182" s="57"/>
      <c r="I182" s="58"/>
      <c r="J182" s="34">
        <f aca="true" t="shared" si="41" ref="J182:S182">SUM(J175,J181)</f>
        <v>114</v>
      </c>
      <c r="K182" s="34">
        <f t="shared" si="41"/>
        <v>39</v>
      </c>
      <c r="L182" s="34">
        <f t="shared" si="41"/>
        <v>32</v>
      </c>
      <c r="M182" s="34">
        <f t="shared" si="41"/>
        <v>7</v>
      </c>
      <c r="N182" s="34">
        <f t="shared" si="41"/>
        <v>78</v>
      </c>
      <c r="O182" s="34">
        <f t="shared" si="41"/>
        <v>133</v>
      </c>
      <c r="P182" s="34">
        <f t="shared" si="41"/>
        <v>211</v>
      </c>
      <c r="Q182" s="34">
        <f t="shared" si="41"/>
        <v>16</v>
      </c>
      <c r="R182" s="34">
        <f t="shared" si="41"/>
        <v>5</v>
      </c>
      <c r="S182" s="34">
        <f t="shared" si="41"/>
        <v>2</v>
      </c>
      <c r="T182" s="35">
        <f>SUM(T175,T181)</f>
        <v>23</v>
      </c>
    </row>
    <row r="183" spans="1:20" ht="15.75" customHeight="1">
      <c r="A183" s="59" t="s">
        <v>50</v>
      </c>
      <c r="B183" s="53"/>
      <c r="C183" s="53"/>
      <c r="D183" s="53"/>
      <c r="E183" s="53"/>
      <c r="F183" s="53"/>
      <c r="G183" s="53"/>
      <c r="H183" s="53"/>
      <c r="I183" s="53"/>
      <c r="J183" s="76"/>
      <c r="K183" s="34">
        <f aca="true" t="shared" si="42" ref="K183:P183">K175*14+K181*12</f>
        <v>532</v>
      </c>
      <c r="L183" s="34">
        <f t="shared" si="42"/>
        <v>434</v>
      </c>
      <c r="M183" s="34">
        <f t="shared" si="42"/>
        <v>98</v>
      </c>
      <c r="N183" s="34">
        <f t="shared" si="42"/>
        <v>1064</v>
      </c>
      <c r="O183" s="34">
        <f t="shared" si="42"/>
        <v>1806</v>
      </c>
      <c r="P183" s="34">
        <f t="shared" si="42"/>
        <v>2870</v>
      </c>
      <c r="Q183" s="98"/>
      <c r="R183" s="99"/>
      <c r="S183" s="99"/>
      <c r="T183" s="100"/>
    </row>
    <row r="184" spans="1:20" ht="15" customHeight="1">
      <c r="A184" s="77"/>
      <c r="B184" s="78"/>
      <c r="C184" s="78"/>
      <c r="D184" s="78"/>
      <c r="E184" s="78"/>
      <c r="F184" s="78"/>
      <c r="G184" s="78"/>
      <c r="H184" s="78"/>
      <c r="I184" s="78"/>
      <c r="J184" s="79"/>
      <c r="K184" s="92">
        <f>SUM(K183:M183)</f>
        <v>1064</v>
      </c>
      <c r="L184" s="93"/>
      <c r="M184" s="94"/>
      <c r="N184" s="92">
        <f>SUM(N183:O183)</f>
        <v>2870</v>
      </c>
      <c r="O184" s="93"/>
      <c r="P184" s="94"/>
      <c r="Q184" s="101"/>
      <c r="R184" s="102"/>
      <c r="S184" s="102"/>
      <c r="T184" s="103"/>
    </row>
    <row r="185" spans="1:20" ht="18.75" customHeight="1">
      <c r="A185" s="75" t="s">
        <v>105</v>
      </c>
      <c r="B185" s="61"/>
      <c r="C185" s="61"/>
      <c r="D185" s="61"/>
      <c r="E185" s="61"/>
      <c r="F185" s="61"/>
      <c r="G185" s="61"/>
      <c r="H185" s="61"/>
      <c r="I185" s="61"/>
      <c r="J185" s="62"/>
      <c r="K185" s="89">
        <f>T182/SUM(T47,T61,T75,T88,T103,T115)</f>
        <v>0.5111111111111111</v>
      </c>
      <c r="L185" s="90"/>
      <c r="M185" s="90"/>
      <c r="N185" s="90"/>
      <c r="O185" s="90"/>
      <c r="P185" s="90"/>
      <c r="Q185" s="90"/>
      <c r="R185" s="90"/>
      <c r="S185" s="90"/>
      <c r="T185" s="91"/>
    </row>
    <row r="186" spans="1:20" ht="17.25" customHeight="1">
      <c r="A186" s="63" t="s">
        <v>108</v>
      </c>
      <c r="B186" s="64"/>
      <c r="C186" s="64"/>
      <c r="D186" s="64"/>
      <c r="E186" s="64"/>
      <c r="F186" s="64"/>
      <c r="G186" s="64"/>
      <c r="H186" s="64"/>
      <c r="I186" s="64"/>
      <c r="J186" s="60"/>
      <c r="K186" s="89">
        <f>K184/(SUM(N47,N61,N75,N88,N103)*14+N115*12)</f>
        <v>0.5594111461619348</v>
      </c>
      <c r="L186" s="90"/>
      <c r="M186" s="90"/>
      <c r="N186" s="90"/>
      <c r="O186" s="90"/>
      <c r="P186" s="90"/>
      <c r="Q186" s="90"/>
      <c r="R186" s="90"/>
      <c r="S186" s="90"/>
      <c r="T186" s="91"/>
    </row>
    <row r="187" spans="1:20" ht="17.25" customHeight="1">
      <c r="A187" s="39"/>
      <c r="B187" s="40"/>
      <c r="C187" s="40"/>
      <c r="D187" s="40"/>
      <c r="E187" s="40"/>
      <c r="F187" s="40"/>
      <c r="G187" s="40"/>
      <c r="H187" s="40"/>
      <c r="I187" s="40"/>
      <c r="J187" s="41"/>
      <c r="K187" s="42"/>
      <c r="L187" s="43"/>
      <c r="M187" s="43"/>
      <c r="N187" s="43"/>
      <c r="O187" s="43"/>
      <c r="P187" s="43"/>
      <c r="Q187" s="43"/>
      <c r="R187" s="43"/>
      <c r="S187" s="43"/>
      <c r="T187" s="44"/>
    </row>
    <row r="188" spans="1:20" ht="23.25" customHeight="1">
      <c r="A188" s="82" t="s">
        <v>61</v>
      </c>
      <c r="B188" s="83"/>
      <c r="C188" s="83"/>
      <c r="D188" s="83"/>
      <c r="E188" s="83"/>
      <c r="F188" s="83"/>
      <c r="G188" s="83"/>
      <c r="H188" s="83"/>
      <c r="I188" s="83"/>
      <c r="J188" s="83"/>
      <c r="K188" s="83"/>
      <c r="L188" s="83"/>
      <c r="M188" s="83"/>
      <c r="N188" s="83"/>
      <c r="O188" s="83"/>
      <c r="P188" s="83"/>
      <c r="Q188" s="83"/>
      <c r="R188" s="83"/>
      <c r="S188" s="83"/>
      <c r="T188" s="83"/>
    </row>
    <row r="189" spans="1:20" ht="26.25" customHeight="1">
      <c r="A189" s="82" t="s">
        <v>26</v>
      </c>
      <c r="B189" s="82" t="s">
        <v>25</v>
      </c>
      <c r="C189" s="82"/>
      <c r="D189" s="82"/>
      <c r="E189" s="82"/>
      <c r="F189" s="82"/>
      <c r="G189" s="82"/>
      <c r="H189" s="82"/>
      <c r="I189" s="82"/>
      <c r="J189" s="87" t="s">
        <v>40</v>
      </c>
      <c r="K189" s="87" t="s">
        <v>23</v>
      </c>
      <c r="L189" s="87"/>
      <c r="M189" s="87"/>
      <c r="N189" s="87" t="s">
        <v>41</v>
      </c>
      <c r="O189" s="87"/>
      <c r="P189" s="87"/>
      <c r="Q189" s="87" t="s">
        <v>22</v>
      </c>
      <c r="R189" s="87"/>
      <c r="S189" s="87"/>
      <c r="T189" s="87" t="s">
        <v>21</v>
      </c>
    </row>
    <row r="190" spans="1:20" ht="26.25">
      <c r="A190" s="82"/>
      <c r="B190" s="82"/>
      <c r="C190" s="82"/>
      <c r="D190" s="82"/>
      <c r="E190" s="82"/>
      <c r="F190" s="82"/>
      <c r="G190" s="82"/>
      <c r="H190" s="82"/>
      <c r="I190" s="82"/>
      <c r="J190" s="87"/>
      <c r="K190" s="36" t="s">
        <v>27</v>
      </c>
      <c r="L190" s="36" t="s">
        <v>28</v>
      </c>
      <c r="M190" s="36" t="s">
        <v>29</v>
      </c>
      <c r="N190" s="36" t="s">
        <v>33</v>
      </c>
      <c r="O190" s="36" t="s">
        <v>6</v>
      </c>
      <c r="P190" s="36" t="s">
        <v>30</v>
      </c>
      <c r="Q190" s="36" t="s">
        <v>31</v>
      </c>
      <c r="R190" s="36" t="s">
        <v>27</v>
      </c>
      <c r="S190" s="36" t="s">
        <v>32</v>
      </c>
      <c r="T190" s="87"/>
    </row>
    <row r="191" spans="1:20" ht="12.75">
      <c r="A191" s="84" t="s">
        <v>58</v>
      </c>
      <c r="B191" s="85"/>
      <c r="C191" s="85"/>
      <c r="D191" s="85"/>
      <c r="E191" s="85"/>
      <c r="F191" s="85"/>
      <c r="G191" s="85"/>
      <c r="H191" s="85"/>
      <c r="I191" s="85"/>
      <c r="J191" s="85"/>
      <c r="K191" s="85"/>
      <c r="L191" s="85"/>
      <c r="M191" s="85"/>
      <c r="N191" s="85"/>
      <c r="O191" s="85"/>
      <c r="P191" s="85"/>
      <c r="Q191" s="85"/>
      <c r="R191" s="85"/>
      <c r="S191" s="85"/>
      <c r="T191" s="86"/>
    </row>
    <row r="192" spans="1:20" ht="12.75">
      <c r="A192" s="37" t="str">
        <f aca="true" t="shared" si="43" ref="A192:A205">IF(ISNA(INDEX($A$37:$T$149,MATCH($B192,$B$37:$B$149,0),1)),"",INDEX($A$37:$T$149,MATCH($B192,$B$37:$B$149,0),1))</f>
        <v>LLD1225</v>
      </c>
      <c r="B192" s="74" t="s">
        <v>121</v>
      </c>
      <c r="C192" s="74"/>
      <c r="D192" s="74"/>
      <c r="E192" s="74"/>
      <c r="F192" s="74"/>
      <c r="G192" s="74"/>
      <c r="H192" s="74"/>
      <c r="I192" s="74"/>
      <c r="J192" s="25">
        <f aca="true" t="shared" si="44" ref="J192:J206">IF(ISNA(INDEX($A$37:$T$149,MATCH($B192,$B$37:$B$149,0),10)),"",INDEX($A$37:$T$149,MATCH($B192,$B$37:$B$149,0),10))</f>
        <v>4</v>
      </c>
      <c r="K192" s="25">
        <f aca="true" t="shared" si="45" ref="K192:K206">IF(ISNA(INDEX($A$37:$T$149,MATCH($B192,$B$37:$B$149,0),11)),"",INDEX($A$37:$T$149,MATCH($B192,$B$37:$B$149,0),11))</f>
        <v>0</v>
      </c>
      <c r="L192" s="25">
        <f aca="true" t="shared" si="46" ref="L192:L206">IF(ISNA(INDEX($A$37:$T$149,MATCH($B192,$B$37:$B$149,0),12)),"",INDEX($A$37:$T$149,MATCH($B192,$B$37:$B$149,0),12))</f>
        <v>0</v>
      </c>
      <c r="M192" s="25">
        <f aca="true" t="shared" si="47" ref="M192:M206">IF(ISNA(INDEX($A$37:$T$149,MATCH($B192,$B$37:$B$149,0),13)),"",INDEX($A$37:$T$149,MATCH($B192,$B$37:$B$149,0),13))</f>
        <v>2</v>
      </c>
      <c r="N192" s="25">
        <f aca="true" t="shared" si="48" ref="N192:N206">IF(ISNA(INDEX($A$37:$T$149,MATCH($B192,$B$37:$B$149,0),14)),"",INDEX($A$37:$T$149,MATCH($B192,$B$37:$B$149,0),14))</f>
        <v>2</v>
      </c>
      <c r="O192" s="25">
        <f aca="true" t="shared" si="49" ref="O192:O206">IF(ISNA(INDEX($A$37:$T$149,MATCH($B192,$B$37:$B$149,0),15)),"",INDEX($A$37:$T$149,MATCH($B192,$B$37:$B$149,0),15))</f>
        <v>5</v>
      </c>
      <c r="P192" s="25">
        <f aca="true" t="shared" si="50" ref="P192:P206">IF(ISNA(INDEX($A$37:$T$149,MATCH($B192,$B$37:$B$149,0),16)),"",INDEX($A$37:$T$149,MATCH($B192,$B$37:$B$149,0),16))</f>
        <v>7</v>
      </c>
      <c r="Q192" s="38">
        <f aca="true" t="shared" si="51" ref="Q192:Q206">IF(ISNA(INDEX($A$37:$T$149,MATCH($B192,$B$37:$B$149,0),17)),"",INDEX($A$37:$T$149,MATCH($B192,$B$37:$B$149,0),17))</f>
        <v>0</v>
      </c>
      <c r="R192" s="38">
        <f aca="true" t="shared" si="52" ref="R192:R206">IF(ISNA(INDEX($A$37:$T$149,MATCH($B192,$B$37:$B$149,0),18)),"",INDEX($A$37:$T$149,MATCH($B192,$B$37:$B$149,0),18))</f>
        <v>0</v>
      </c>
      <c r="S192" s="38" t="str">
        <f aca="true" t="shared" si="53" ref="S192:S206">IF(ISNA(INDEX($A$37:$T$149,MATCH($B192,$B$37:$B$149,0),19)),"",INDEX($A$37:$T$149,MATCH($B192,$B$37:$B$149,0),19))</f>
        <v>VP</v>
      </c>
      <c r="T192" s="38" t="str">
        <f aca="true" t="shared" si="54" ref="T192:T206">IF(ISNA(INDEX($A$37:$T$149,MATCH($B192,$B$37:$B$149,0),20)),"",INDEX($A$37:$T$149,MATCH($B192,$B$37:$B$149,0),20))</f>
        <v>DS</v>
      </c>
    </row>
    <row r="193" spans="1:20" ht="12.75">
      <c r="A193" s="37" t="str">
        <f t="shared" si="43"/>
        <v>LLX2021</v>
      </c>
      <c r="B193" s="74" t="s">
        <v>122</v>
      </c>
      <c r="C193" s="74"/>
      <c r="D193" s="74"/>
      <c r="E193" s="74"/>
      <c r="F193" s="74"/>
      <c r="G193" s="74"/>
      <c r="H193" s="74"/>
      <c r="I193" s="74"/>
      <c r="J193" s="25">
        <f t="shared" si="44"/>
        <v>3</v>
      </c>
      <c r="K193" s="25">
        <f t="shared" si="45"/>
        <v>2</v>
      </c>
      <c r="L193" s="25">
        <f t="shared" si="46"/>
        <v>1</v>
      </c>
      <c r="M193" s="25">
        <f t="shared" si="47"/>
        <v>0</v>
      </c>
      <c r="N193" s="25">
        <f t="shared" si="48"/>
        <v>3</v>
      </c>
      <c r="O193" s="25">
        <f t="shared" si="49"/>
        <v>2</v>
      </c>
      <c r="P193" s="25">
        <f t="shared" si="50"/>
        <v>5</v>
      </c>
      <c r="Q193" s="38" t="str">
        <f t="shared" si="51"/>
        <v>E</v>
      </c>
      <c r="R193" s="38">
        <f t="shared" si="52"/>
        <v>0</v>
      </c>
      <c r="S193" s="38">
        <f t="shared" si="53"/>
        <v>0</v>
      </c>
      <c r="T193" s="38" t="str">
        <f t="shared" si="54"/>
        <v>DS</v>
      </c>
    </row>
    <row r="194" spans="1:20" ht="12.75">
      <c r="A194" s="37" t="str">
        <f t="shared" si="43"/>
        <v>LLX2022</v>
      </c>
      <c r="B194" s="74" t="s">
        <v>123</v>
      </c>
      <c r="C194" s="74"/>
      <c r="D194" s="74"/>
      <c r="E194" s="74"/>
      <c r="F194" s="74"/>
      <c r="G194" s="74"/>
      <c r="H194" s="74"/>
      <c r="I194" s="74"/>
      <c r="J194" s="25">
        <f t="shared" si="44"/>
        <v>3</v>
      </c>
      <c r="K194" s="25">
        <f t="shared" si="45"/>
        <v>2</v>
      </c>
      <c r="L194" s="25">
        <f t="shared" si="46"/>
        <v>1</v>
      </c>
      <c r="M194" s="25">
        <f t="shared" si="47"/>
        <v>0</v>
      </c>
      <c r="N194" s="25">
        <f t="shared" si="48"/>
        <v>3</v>
      </c>
      <c r="O194" s="25">
        <f t="shared" si="49"/>
        <v>2</v>
      </c>
      <c r="P194" s="25">
        <f t="shared" si="50"/>
        <v>5</v>
      </c>
      <c r="Q194" s="38" t="str">
        <f t="shared" si="51"/>
        <v>E</v>
      </c>
      <c r="R194" s="38">
        <f t="shared" si="52"/>
        <v>0</v>
      </c>
      <c r="S194" s="38">
        <f t="shared" si="53"/>
        <v>0</v>
      </c>
      <c r="T194" s="38" t="str">
        <f t="shared" si="54"/>
        <v>DS</v>
      </c>
    </row>
    <row r="195" spans="1:20" ht="12.75" customHeight="1">
      <c r="A195" s="37" t="str">
        <f t="shared" si="43"/>
        <v>LLD2122</v>
      </c>
      <c r="B195" s="74" t="s">
        <v>183</v>
      </c>
      <c r="C195" s="74"/>
      <c r="D195" s="74"/>
      <c r="E195" s="74"/>
      <c r="F195" s="74"/>
      <c r="G195" s="74"/>
      <c r="H195" s="74"/>
      <c r="I195" s="74"/>
      <c r="J195" s="25">
        <f t="shared" si="44"/>
        <v>4</v>
      </c>
      <c r="K195" s="25">
        <f t="shared" si="45"/>
        <v>2</v>
      </c>
      <c r="L195" s="25">
        <f t="shared" si="46"/>
        <v>1</v>
      </c>
      <c r="M195" s="25">
        <f t="shared" si="47"/>
        <v>0</v>
      </c>
      <c r="N195" s="25">
        <f t="shared" si="48"/>
        <v>3</v>
      </c>
      <c r="O195" s="25">
        <f t="shared" si="49"/>
        <v>4</v>
      </c>
      <c r="P195" s="25">
        <f t="shared" si="50"/>
        <v>7</v>
      </c>
      <c r="Q195" s="38" t="str">
        <f t="shared" si="51"/>
        <v>E</v>
      </c>
      <c r="R195" s="38">
        <f t="shared" si="52"/>
        <v>0</v>
      </c>
      <c r="S195" s="38">
        <f t="shared" si="53"/>
        <v>0</v>
      </c>
      <c r="T195" s="38" t="str">
        <f t="shared" si="54"/>
        <v>DS</v>
      </c>
    </row>
    <row r="196" spans="1:20" ht="12.75">
      <c r="A196" s="37" t="str">
        <f t="shared" si="43"/>
        <v>LLD2124</v>
      </c>
      <c r="B196" s="74" t="s">
        <v>185</v>
      </c>
      <c r="C196" s="74"/>
      <c r="D196" s="74"/>
      <c r="E196" s="74"/>
      <c r="F196" s="74"/>
      <c r="G196" s="74"/>
      <c r="H196" s="74"/>
      <c r="I196" s="74"/>
      <c r="J196" s="25">
        <f t="shared" si="44"/>
        <v>4</v>
      </c>
      <c r="K196" s="25">
        <f t="shared" si="45"/>
        <v>2</v>
      </c>
      <c r="L196" s="25">
        <f t="shared" si="46"/>
        <v>1</v>
      </c>
      <c r="M196" s="25">
        <f t="shared" si="47"/>
        <v>0</v>
      </c>
      <c r="N196" s="25">
        <f t="shared" si="48"/>
        <v>3</v>
      </c>
      <c r="O196" s="25">
        <f t="shared" si="49"/>
        <v>4</v>
      </c>
      <c r="P196" s="25">
        <f t="shared" si="50"/>
        <v>7</v>
      </c>
      <c r="Q196" s="38" t="str">
        <f t="shared" si="51"/>
        <v>E</v>
      </c>
      <c r="R196" s="38">
        <f t="shared" si="52"/>
        <v>0</v>
      </c>
      <c r="S196" s="38">
        <f t="shared" si="53"/>
        <v>0</v>
      </c>
      <c r="T196" s="38" t="str">
        <f t="shared" si="54"/>
        <v>DS</v>
      </c>
    </row>
    <row r="197" spans="1:20" ht="12.75">
      <c r="A197" s="37" t="str">
        <f t="shared" si="43"/>
        <v>LLD2125</v>
      </c>
      <c r="B197" s="74" t="s">
        <v>186</v>
      </c>
      <c r="C197" s="74"/>
      <c r="D197" s="74"/>
      <c r="E197" s="74"/>
      <c r="F197" s="74"/>
      <c r="G197" s="74"/>
      <c r="H197" s="74"/>
      <c r="I197" s="74"/>
      <c r="J197" s="25">
        <f t="shared" si="44"/>
        <v>6</v>
      </c>
      <c r="K197" s="25">
        <f t="shared" si="45"/>
        <v>2</v>
      </c>
      <c r="L197" s="25">
        <f t="shared" si="46"/>
        <v>2</v>
      </c>
      <c r="M197" s="25">
        <f t="shared" si="47"/>
        <v>0</v>
      </c>
      <c r="N197" s="25">
        <f t="shared" si="48"/>
        <v>4</v>
      </c>
      <c r="O197" s="25">
        <f t="shared" si="49"/>
        <v>7</v>
      </c>
      <c r="P197" s="25">
        <f t="shared" si="50"/>
        <v>11</v>
      </c>
      <c r="Q197" s="38" t="str">
        <f t="shared" si="51"/>
        <v>E</v>
      </c>
      <c r="R197" s="38">
        <f t="shared" si="52"/>
        <v>0</v>
      </c>
      <c r="S197" s="38">
        <f t="shared" si="53"/>
        <v>0</v>
      </c>
      <c r="T197" s="38" t="str">
        <f t="shared" si="54"/>
        <v>DS</v>
      </c>
    </row>
    <row r="198" spans="1:20" ht="12.75">
      <c r="A198" s="37" t="str">
        <f t="shared" si="43"/>
        <v>LLX2024</v>
      </c>
      <c r="B198" s="74" t="s">
        <v>129</v>
      </c>
      <c r="C198" s="74"/>
      <c r="D198" s="74"/>
      <c r="E198" s="74"/>
      <c r="F198" s="74"/>
      <c r="G198" s="74"/>
      <c r="H198" s="74"/>
      <c r="I198" s="74"/>
      <c r="J198" s="25">
        <f t="shared" si="44"/>
        <v>3</v>
      </c>
      <c r="K198" s="25">
        <f t="shared" si="45"/>
        <v>2</v>
      </c>
      <c r="L198" s="25">
        <f t="shared" si="46"/>
        <v>1</v>
      </c>
      <c r="M198" s="25">
        <f t="shared" si="47"/>
        <v>0</v>
      </c>
      <c r="N198" s="25">
        <f t="shared" si="48"/>
        <v>3</v>
      </c>
      <c r="O198" s="25">
        <f t="shared" si="49"/>
        <v>2</v>
      </c>
      <c r="P198" s="25">
        <f t="shared" si="50"/>
        <v>5</v>
      </c>
      <c r="Q198" s="38" t="str">
        <f t="shared" si="51"/>
        <v>E</v>
      </c>
      <c r="R198" s="38">
        <f t="shared" si="52"/>
        <v>0</v>
      </c>
      <c r="S198" s="38">
        <f t="shared" si="53"/>
        <v>0</v>
      </c>
      <c r="T198" s="38" t="str">
        <f t="shared" si="54"/>
        <v>DS</v>
      </c>
    </row>
    <row r="199" spans="1:20" ht="12.75">
      <c r="A199" s="37" t="str">
        <f t="shared" si="43"/>
        <v>LLX2026</v>
      </c>
      <c r="B199" s="74" t="s">
        <v>130</v>
      </c>
      <c r="C199" s="74"/>
      <c r="D199" s="74"/>
      <c r="E199" s="74"/>
      <c r="F199" s="74"/>
      <c r="G199" s="74"/>
      <c r="H199" s="74"/>
      <c r="I199" s="74"/>
      <c r="J199" s="25">
        <f t="shared" si="44"/>
        <v>3</v>
      </c>
      <c r="K199" s="25">
        <f t="shared" si="45"/>
        <v>2</v>
      </c>
      <c r="L199" s="25">
        <f t="shared" si="46"/>
        <v>1</v>
      </c>
      <c r="M199" s="25">
        <f t="shared" si="47"/>
        <v>0</v>
      </c>
      <c r="N199" s="25">
        <f t="shared" si="48"/>
        <v>3</v>
      </c>
      <c r="O199" s="25">
        <f t="shared" si="49"/>
        <v>2</v>
      </c>
      <c r="P199" s="25">
        <f t="shared" si="50"/>
        <v>5</v>
      </c>
      <c r="Q199" s="38" t="str">
        <f t="shared" si="51"/>
        <v>E</v>
      </c>
      <c r="R199" s="38">
        <f t="shared" si="52"/>
        <v>0</v>
      </c>
      <c r="S199" s="38">
        <f t="shared" si="53"/>
        <v>0</v>
      </c>
      <c r="T199" s="38" t="str">
        <f t="shared" si="54"/>
        <v>DS</v>
      </c>
    </row>
    <row r="200" spans="1:20" ht="12.75">
      <c r="A200" s="37" t="str">
        <f t="shared" si="43"/>
        <v>LLD2221</v>
      </c>
      <c r="B200" s="74" t="s">
        <v>187</v>
      </c>
      <c r="C200" s="74"/>
      <c r="D200" s="74"/>
      <c r="E200" s="74"/>
      <c r="F200" s="74"/>
      <c r="G200" s="74"/>
      <c r="H200" s="74"/>
      <c r="I200" s="74"/>
      <c r="J200" s="25">
        <f t="shared" si="44"/>
        <v>4</v>
      </c>
      <c r="K200" s="25">
        <f t="shared" si="45"/>
        <v>2</v>
      </c>
      <c r="L200" s="25">
        <f t="shared" si="46"/>
        <v>1</v>
      </c>
      <c r="M200" s="25">
        <f t="shared" si="47"/>
        <v>0</v>
      </c>
      <c r="N200" s="25">
        <f t="shared" si="48"/>
        <v>3</v>
      </c>
      <c r="O200" s="25">
        <f t="shared" si="49"/>
        <v>4</v>
      </c>
      <c r="P200" s="25">
        <f t="shared" si="50"/>
        <v>7</v>
      </c>
      <c r="Q200" s="38" t="str">
        <f t="shared" si="51"/>
        <v>E</v>
      </c>
      <c r="R200" s="38">
        <f t="shared" si="52"/>
        <v>0</v>
      </c>
      <c r="S200" s="38">
        <f t="shared" si="53"/>
        <v>0</v>
      </c>
      <c r="T200" s="38" t="str">
        <f t="shared" si="54"/>
        <v>DS</v>
      </c>
    </row>
    <row r="201" spans="1:20" ht="12.75">
      <c r="A201" s="37" t="str">
        <f t="shared" si="43"/>
        <v>LLD2223</v>
      </c>
      <c r="B201" s="74" t="s">
        <v>135</v>
      </c>
      <c r="C201" s="74"/>
      <c r="D201" s="74"/>
      <c r="E201" s="74"/>
      <c r="F201" s="74"/>
      <c r="G201" s="74"/>
      <c r="H201" s="74"/>
      <c r="I201" s="74"/>
      <c r="J201" s="25">
        <f t="shared" si="44"/>
        <v>4</v>
      </c>
      <c r="K201" s="25">
        <f t="shared" si="45"/>
        <v>2</v>
      </c>
      <c r="L201" s="25">
        <f t="shared" si="46"/>
        <v>1</v>
      </c>
      <c r="M201" s="25">
        <f t="shared" si="47"/>
        <v>0</v>
      </c>
      <c r="N201" s="25">
        <f t="shared" si="48"/>
        <v>3</v>
      </c>
      <c r="O201" s="25">
        <f t="shared" si="49"/>
        <v>4</v>
      </c>
      <c r="P201" s="25">
        <f t="shared" si="50"/>
        <v>7</v>
      </c>
      <c r="Q201" s="38">
        <f t="shared" si="51"/>
        <v>0</v>
      </c>
      <c r="R201" s="38" t="str">
        <f t="shared" si="52"/>
        <v>C</v>
      </c>
      <c r="S201" s="38">
        <f t="shared" si="53"/>
        <v>0</v>
      </c>
      <c r="T201" s="38" t="str">
        <f t="shared" si="54"/>
        <v>DS</v>
      </c>
    </row>
    <row r="202" spans="1:20" ht="12.75">
      <c r="A202" s="37" t="str">
        <f t="shared" si="43"/>
        <v>LLX2027</v>
      </c>
      <c r="B202" s="74" t="s">
        <v>143</v>
      </c>
      <c r="C202" s="74"/>
      <c r="D202" s="74"/>
      <c r="E202" s="74"/>
      <c r="F202" s="74"/>
      <c r="G202" s="74"/>
      <c r="H202" s="74"/>
      <c r="I202" s="74"/>
      <c r="J202" s="25">
        <f t="shared" si="44"/>
        <v>3</v>
      </c>
      <c r="K202" s="25">
        <f t="shared" si="45"/>
        <v>2</v>
      </c>
      <c r="L202" s="25">
        <f t="shared" si="46"/>
        <v>1</v>
      </c>
      <c r="M202" s="25">
        <f t="shared" si="47"/>
        <v>0</v>
      </c>
      <c r="N202" s="25">
        <f t="shared" si="48"/>
        <v>3</v>
      </c>
      <c r="O202" s="25">
        <f t="shared" si="49"/>
        <v>2</v>
      </c>
      <c r="P202" s="25">
        <f t="shared" si="50"/>
        <v>5</v>
      </c>
      <c r="Q202" s="38" t="str">
        <f t="shared" si="51"/>
        <v>E</v>
      </c>
      <c r="R202" s="38">
        <f t="shared" si="52"/>
        <v>0</v>
      </c>
      <c r="S202" s="38">
        <f t="shared" si="53"/>
        <v>0</v>
      </c>
      <c r="T202" s="38" t="str">
        <f t="shared" si="54"/>
        <v>DS</v>
      </c>
    </row>
    <row r="203" spans="1:20" ht="12.75">
      <c r="A203" s="37" t="str">
        <f t="shared" si="43"/>
        <v>LLD3122</v>
      </c>
      <c r="B203" s="74" t="s">
        <v>177</v>
      </c>
      <c r="C203" s="74"/>
      <c r="D203" s="74"/>
      <c r="E203" s="74"/>
      <c r="F203" s="74"/>
      <c r="G203" s="74"/>
      <c r="H203" s="74"/>
      <c r="I203" s="74"/>
      <c r="J203" s="25">
        <f t="shared" si="44"/>
        <v>5</v>
      </c>
      <c r="K203" s="25">
        <f t="shared" si="45"/>
        <v>2</v>
      </c>
      <c r="L203" s="25">
        <f t="shared" si="46"/>
        <v>1</v>
      </c>
      <c r="M203" s="25">
        <f t="shared" si="47"/>
        <v>0</v>
      </c>
      <c r="N203" s="25">
        <f t="shared" si="48"/>
        <v>3</v>
      </c>
      <c r="O203" s="25">
        <f t="shared" si="49"/>
        <v>6</v>
      </c>
      <c r="P203" s="25">
        <f t="shared" si="50"/>
        <v>9</v>
      </c>
      <c r="Q203" s="38" t="str">
        <f t="shared" si="51"/>
        <v>E</v>
      </c>
      <c r="R203" s="38">
        <f t="shared" si="52"/>
        <v>0</v>
      </c>
      <c r="S203" s="38">
        <f t="shared" si="53"/>
        <v>0</v>
      </c>
      <c r="T203" s="38" t="str">
        <f t="shared" si="54"/>
        <v>DS</v>
      </c>
    </row>
    <row r="204" spans="1:20" ht="24" customHeight="1">
      <c r="A204" s="37" t="str">
        <f t="shared" si="43"/>
        <v>LLD3127</v>
      </c>
      <c r="B204" s="88" t="s">
        <v>178</v>
      </c>
      <c r="C204" s="88"/>
      <c r="D204" s="88"/>
      <c r="E204" s="88"/>
      <c r="F204" s="88"/>
      <c r="G204" s="88"/>
      <c r="H204" s="88"/>
      <c r="I204" s="88"/>
      <c r="J204" s="25">
        <f t="shared" si="44"/>
        <v>4</v>
      </c>
      <c r="K204" s="25">
        <f t="shared" si="45"/>
        <v>2</v>
      </c>
      <c r="L204" s="25">
        <f t="shared" si="46"/>
        <v>1</v>
      </c>
      <c r="M204" s="25">
        <f t="shared" si="47"/>
        <v>0</v>
      </c>
      <c r="N204" s="25">
        <f t="shared" si="48"/>
        <v>3</v>
      </c>
      <c r="O204" s="25">
        <f t="shared" si="49"/>
        <v>4</v>
      </c>
      <c r="P204" s="25">
        <f t="shared" si="50"/>
        <v>7</v>
      </c>
      <c r="Q204" s="38">
        <f t="shared" si="51"/>
        <v>0</v>
      </c>
      <c r="R204" s="38" t="str">
        <f t="shared" si="52"/>
        <v>C</v>
      </c>
      <c r="S204" s="38">
        <f t="shared" si="53"/>
        <v>0</v>
      </c>
      <c r="T204" s="38" t="str">
        <f t="shared" si="54"/>
        <v>DS</v>
      </c>
    </row>
    <row r="205" spans="1:20" ht="12.75">
      <c r="A205" s="37" t="str">
        <f t="shared" si="43"/>
        <v>LLX3027</v>
      </c>
      <c r="B205" s="74" t="s">
        <v>150</v>
      </c>
      <c r="C205" s="74"/>
      <c r="D205" s="74"/>
      <c r="E205" s="74"/>
      <c r="F205" s="74"/>
      <c r="G205" s="74"/>
      <c r="H205" s="74"/>
      <c r="I205" s="74"/>
      <c r="J205" s="25">
        <f t="shared" si="44"/>
        <v>3</v>
      </c>
      <c r="K205" s="25">
        <f t="shared" si="45"/>
        <v>2</v>
      </c>
      <c r="L205" s="25">
        <f t="shared" si="46"/>
        <v>1</v>
      </c>
      <c r="M205" s="25">
        <f t="shared" si="47"/>
        <v>0</v>
      </c>
      <c r="N205" s="25">
        <f t="shared" si="48"/>
        <v>3</v>
      </c>
      <c r="O205" s="25">
        <f t="shared" si="49"/>
        <v>2</v>
      </c>
      <c r="P205" s="25">
        <f t="shared" si="50"/>
        <v>5</v>
      </c>
      <c r="Q205" s="38">
        <f t="shared" si="51"/>
        <v>0</v>
      </c>
      <c r="R205" s="38" t="str">
        <f t="shared" si="52"/>
        <v>C</v>
      </c>
      <c r="S205" s="38">
        <f t="shared" si="53"/>
        <v>0</v>
      </c>
      <c r="T205" s="38" t="str">
        <f t="shared" si="54"/>
        <v>DS</v>
      </c>
    </row>
    <row r="206" spans="1:20" ht="12.75">
      <c r="A206" s="37"/>
      <c r="B206" s="74" t="s">
        <v>151</v>
      </c>
      <c r="C206" s="74"/>
      <c r="D206" s="74"/>
      <c r="E206" s="74"/>
      <c r="F206" s="74"/>
      <c r="G206" s="74"/>
      <c r="H206" s="74"/>
      <c r="I206" s="74"/>
      <c r="J206" s="25">
        <f t="shared" si="44"/>
        <v>3</v>
      </c>
      <c r="K206" s="25">
        <f t="shared" si="45"/>
        <v>2</v>
      </c>
      <c r="L206" s="25">
        <f t="shared" si="46"/>
        <v>1</v>
      </c>
      <c r="M206" s="25">
        <f t="shared" si="47"/>
        <v>0</v>
      </c>
      <c r="N206" s="25">
        <f t="shared" si="48"/>
        <v>3</v>
      </c>
      <c r="O206" s="25">
        <f t="shared" si="49"/>
        <v>2</v>
      </c>
      <c r="P206" s="25">
        <f t="shared" si="50"/>
        <v>5</v>
      </c>
      <c r="Q206" s="38">
        <f t="shared" si="51"/>
        <v>0</v>
      </c>
      <c r="R206" s="38" t="str">
        <f t="shared" si="52"/>
        <v>C</v>
      </c>
      <c r="S206" s="38">
        <f t="shared" si="53"/>
        <v>0</v>
      </c>
      <c r="T206" s="38" t="str">
        <f t="shared" si="54"/>
        <v>DS</v>
      </c>
    </row>
    <row r="207" spans="1:20" ht="12.75">
      <c r="A207" s="29" t="s">
        <v>24</v>
      </c>
      <c r="B207" s="95"/>
      <c r="C207" s="96"/>
      <c r="D207" s="96"/>
      <c r="E207" s="96"/>
      <c r="F207" s="96"/>
      <c r="G207" s="96"/>
      <c r="H207" s="96"/>
      <c r="I207" s="97"/>
      <c r="J207" s="34">
        <f aca="true" t="shared" si="55" ref="J207:P207">SUM(J192:J206)</f>
        <v>56</v>
      </c>
      <c r="K207" s="34">
        <f t="shared" si="55"/>
        <v>28</v>
      </c>
      <c r="L207" s="34">
        <f t="shared" si="55"/>
        <v>15</v>
      </c>
      <c r="M207" s="34">
        <f t="shared" si="55"/>
        <v>2</v>
      </c>
      <c r="N207" s="34">
        <f t="shared" si="55"/>
        <v>45</v>
      </c>
      <c r="O207" s="34">
        <f t="shared" si="55"/>
        <v>52</v>
      </c>
      <c r="P207" s="34">
        <f t="shared" si="55"/>
        <v>97</v>
      </c>
      <c r="Q207" s="29">
        <f>COUNTIF(Q192:Q206,"E")</f>
        <v>10</v>
      </c>
      <c r="R207" s="29">
        <f>COUNTIF(R192:R206,"C")</f>
        <v>4</v>
      </c>
      <c r="S207" s="29">
        <f>COUNTIF(S192:S206,"VP")</f>
        <v>1</v>
      </c>
      <c r="T207" s="24">
        <f>COUNTA(T192:T206)</f>
        <v>15</v>
      </c>
    </row>
    <row r="208" spans="1:20" ht="18" customHeight="1">
      <c r="A208" s="84" t="s">
        <v>73</v>
      </c>
      <c r="B208" s="85"/>
      <c r="C208" s="85"/>
      <c r="D208" s="85"/>
      <c r="E208" s="85"/>
      <c r="F208" s="85"/>
      <c r="G208" s="85"/>
      <c r="H208" s="85"/>
      <c r="I208" s="85"/>
      <c r="J208" s="85"/>
      <c r="K208" s="85"/>
      <c r="L208" s="85"/>
      <c r="M208" s="85"/>
      <c r="N208" s="85"/>
      <c r="O208" s="85"/>
      <c r="P208" s="85"/>
      <c r="Q208" s="85"/>
      <c r="R208" s="85"/>
      <c r="S208" s="85"/>
      <c r="T208" s="86"/>
    </row>
    <row r="209" spans="1:20" ht="12.75">
      <c r="A209" s="37" t="str">
        <f>IF(ISNA(INDEX($A$37:$T$149,MATCH($B209,$B$37:$B$149,0),1)),"",INDEX($A$37:$T$149,MATCH($B209,$B$37:$B$149,0),1))</f>
        <v>LLD3224</v>
      </c>
      <c r="B209" s="74" t="s">
        <v>157</v>
      </c>
      <c r="C209" s="74"/>
      <c r="D209" s="74"/>
      <c r="E209" s="74"/>
      <c r="F209" s="74"/>
      <c r="G209" s="74"/>
      <c r="H209" s="74"/>
      <c r="I209" s="74"/>
      <c r="J209" s="25">
        <f>IF(ISNA(INDEX($A$37:$T$149,MATCH($B209,$B$37:$B$149,0),10)),"",INDEX($A$37:$T$149,MATCH($B209,$B$37:$B$149,0),10))</f>
        <v>4</v>
      </c>
      <c r="K209" s="25">
        <f>IF(ISNA(INDEX($A$37:$T$149,MATCH($B209,$B$37:$B$149,0),11)),"",INDEX($A$37:$T$149,MATCH($B209,$B$37:$B$149,0),11))</f>
        <v>2</v>
      </c>
      <c r="L209" s="25">
        <f>IF(ISNA(INDEX($A$37:$T$149,MATCH($B209,$B$37:$B$149,0),12)),"",INDEX($A$37:$T$149,MATCH($B209,$B$37:$B$149,0),12))</f>
        <v>1</v>
      </c>
      <c r="M209" s="25">
        <f>IF(ISNA(INDEX($A$37:$T$149,MATCH($B209,$B$37:$B$149,0),13)),"",INDEX($A$37:$T$149,MATCH($B209,$B$37:$B$149,0),13))</f>
        <v>0</v>
      </c>
      <c r="N209" s="25">
        <f>IF(ISNA(INDEX($A$37:$T$149,MATCH($B209,$B$37:$B$149,0),14)),"",INDEX($A$37:$T$149,MATCH($B209,$B$37:$B$149,0),14))</f>
        <v>3</v>
      </c>
      <c r="O209" s="25">
        <f>IF(ISNA(INDEX($A$37:$T$149,MATCH($B209,$B$37:$B$149,0),15)),"",INDEX($A$37:$T$149,MATCH($B209,$B$37:$B$149,0),15))</f>
        <v>5</v>
      </c>
      <c r="P209" s="25">
        <f>IF(ISNA(INDEX($A$37:$T$149,MATCH($B209,$B$37:$B$149,0),16)),"",INDEX($A$37:$T$149,MATCH($B209,$B$37:$B$149,0),16))</f>
        <v>8</v>
      </c>
      <c r="Q209" s="38" t="str">
        <f>IF(ISNA(INDEX($A$37:$T$149,MATCH($B209,$B$37:$B$149,0),17)),"",INDEX($A$37:$T$149,MATCH($B209,$B$37:$B$149,0),17))</f>
        <v>E</v>
      </c>
      <c r="R209" s="38">
        <f>IF(ISNA(INDEX($A$37:$T$149,MATCH($B209,$B$37:$B$149,0),18)),"",INDEX($A$37:$T$149,MATCH($B209,$B$37:$B$149,0),18))</f>
        <v>0</v>
      </c>
      <c r="S209" s="38">
        <f>IF(ISNA(INDEX($A$37:$T$149,MATCH($B209,$B$37:$B$149,0),19)),"",INDEX($A$37:$T$149,MATCH($B209,$B$37:$B$149,0),19))</f>
        <v>0</v>
      </c>
      <c r="T209" s="38" t="str">
        <f>IF(ISNA(INDEX($A$37:$T$149,MATCH($B209,$B$37:$B$149,0),20)),"",INDEX($A$37:$T$149,MATCH($B209,$B$37:$B$149,0),20))</f>
        <v>DS</v>
      </c>
    </row>
    <row r="210" spans="1:20" ht="12.75">
      <c r="A210" s="37" t="str">
        <f>IF(ISNA(INDEX($A$37:$T$149,MATCH($B210,$B$37:$B$149,0),1)),"",INDEX($A$37:$T$149,MATCH($B210,$B$37:$B$149,0),1))</f>
        <v>LLD3227</v>
      </c>
      <c r="B210" s="74" t="s">
        <v>166</v>
      </c>
      <c r="C210" s="74"/>
      <c r="D210" s="74"/>
      <c r="E210" s="74"/>
      <c r="F210" s="74"/>
      <c r="G210" s="74"/>
      <c r="H210" s="74"/>
      <c r="I210" s="74"/>
      <c r="J210" s="25">
        <f>IF(ISNA(INDEX($A$37:$T$149,MATCH($B210,$B$37:$B$149,0),10)),"",INDEX($A$37:$T$149,MATCH($B210,$B$37:$B$149,0),10))</f>
        <v>3</v>
      </c>
      <c r="K210" s="25">
        <f>IF(ISNA(INDEX($A$37:$T$149,MATCH($B210,$B$37:$B$149,0),11)),"",INDEX($A$37:$T$149,MATCH($B210,$B$37:$B$149,0),11))</f>
        <v>0</v>
      </c>
      <c r="L210" s="25">
        <f>IF(ISNA(INDEX($A$37:$T$149,MATCH($B210,$B$37:$B$149,0),12)),"",INDEX($A$37:$T$149,MATCH($B210,$B$37:$B$149,0),12))</f>
        <v>0</v>
      </c>
      <c r="M210" s="25">
        <f>IF(ISNA(INDEX($A$37:$T$149,MATCH($B210,$B$37:$B$149,0),13)),"",INDEX($A$37:$T$149,MATCH($B210,$B$37:$B$149,0),13))</f>
        <v>2</v>
      </c>
      <c r="N210" s="25">
        <f>IF(ISNA(INDEX($A$37:$T$149,MATCH($B210,$B$37:$B$149,0),14)),"",INDEX($A$37:$T$149,MATCH($B210,$B$37:$B$149,0),14))</f>
        <v>2</v>
      </c>
      <c r="O210" s="25">
        <f>IF(ISNA(INDEX($A$37:$T$149,MATCH($B210,$B$37:$B$149,0),15)),"",INDEX($A$37:$T$149,MATCH($B210,$B$37:$B$149,0),15))</f>
        <v>4</v>
      </c>
      <c r="P210" s="25">
        <f>IF(ISNA(INDEX($A$37:$T$149,MATCH($B210,$B$37:$B$149,0),16)),"",INDEX($A$37:$T$149,MATCH($B210,$B$37:$B$149,0),16))</f>
        <v>6</v>
      </c>
      <c r="Q210" s="38">
        <f>IF(ISNA(INDEX($A$37:$T$149,MATCH($B210,$B$37:$B$149,0),17)),"",INDEX($A$37:$T$149,MATCH($B210,$B$37:$B$149,0),17))</f>
        <v>0</v>
      </c>
      <c r="R210" s="38">
        <f>IF(ISNA(INDEX($A$37:$T$149,MATCH($B210,$B$37:$B$149,0),18)),"",INDEX($A$37:$T$149,MATCH($B210,$B$37:$B$149,0),18))</f>
        <v>0</v>
      </c>
      <c r="S210" s="38" t="str">
        <f>IF(ISNA(INDEX($A$37:$T$149,MATCH($B210,$B$37:$B$149,0),19)),"",INDEX($A$37:$T$149,MATCH($B210,$B$37:$B$149,0),19))</f>
        <v>VP</v>
      </c>
      <c r="T210" s="38" t="str">
        <f>IF(ISNA(INDEX($A$37:$T$149,MATCH($B210,$B$37:$B$149,0),20)),"",INDEX($A$37:$T$149,MATCH($B210,$B$37:$B$149,0),20))</f>
        <v>DS</v>
      </c>
    </row>
    <row r="211" spans="1:20" ht="12.75">
      <c r="A211" s="37" t="str">
        <f>IF(ISNA(INDEX($A$37:$T$149,MATCH($B211,$B$37:$B$149,0),1)),"",INDEX($A$37:$T$149,MATCH($B211,$B$37:$B$149,0),1))</f>
        <v>LLX3029</v>
      </c>
      <c r="B211" s="74" t="s">
        <v>162</v>
      </c>
      <c r="C211" s="74"/>
      <c r="D211" s="74"/>
      <c r="E211" s="74"/>
      <c r="F211" s="74"/>
      <c r="G211" s="74"/>
      <c r="H211" s="74"/>
      <c r="I211" s="74"/>
      <c r="J211" s="25">
        <f>IF(ISNA(INDEX($A$37:$T$149,MATCH($B211,$B$37:$B$149,0),10)),"",INDEX($A$37:$T$149,MATCH($B211,$B$37:$B$149,0),10))</f>
        <v>3</v>
      </c>
      <c r="K211" s="25">
        <f>IF(ISNA(INDEX($A$37:$T$149,MATCH($B211,$B$37:$B$149,0),11)),"",INDEX($A$37:$T$149,MATCH($B211,$B$37:$B$149,0),11))</f>
        <v>2</v>
      </c>
      <c r="L211" s="25">
        <f>IF(ISNA(INDEX($A$37:$T$149,MATCH($B211,$B$37:$B$149,0),12)),"",INDEX($A$37:$T$149,MATCH($B211,$B$37:$B$149,0),12))</f>
        <v>1</v>
      </c>
      <c r="M211" s="25">
        <f>IF(ISNA(INDEX($A$37:$T$149,MATCH($B211,$B$37:$B$149,0),13)),"",INDEX($A$37:$T$149,MATCH($B211,$B$37:$B$149,0),13))</f>
        <v>0</v>
      </c>
      <c r="N211" s="25">
        <f>IF(ISNA(INDEX($A$37:$T$149,MATCH($B211,$B$37:$B$149,0),14)),"",INDEX($A$37:$T$149,MATCH($B211,$B$37:$B$149,0),14))</f>
        <v>3</v>
      </c>
      <c r="O211" s="25">
        <f>IF(ISNA(INDEX($A$37:$T$149,MATCH($B211,$B$37:$B$149,0),15)),"",INDEX($A$37:$T$149,MATCH($B211,$B$37:$B$149,0),15))</f>
        <v>3</v>
      </c>
      <c r="P211" s="25">
        <f>IF(ISNA(INDEX($A$37:$T$149,MATCH($B211,$B$37:$B$149,0),16)),"",INDEX($A$37:$T$149,MATCH($B211,$B$37:$B$149,0),16))</f>
        <v>6</v>
      </c>
      <c r="Q211" s="38" t="str">
        <f>IF(ISNA(INDEX($A$37:$T$149,MATCH($B211,$B$37:$B$149,0),17)),"",INDEX($A$37:$T$149,MATCH($B211,$B$37:$B$149,0),17))</f>
        <v>E</v>
      </c>
      <c r="R211" s="38">
        <f>IF(ISNA(INDEX($A$37:$T$149,MATCH($B211,$B$37:$B$149,0),18)),"",INDEX($A$37:$T$149,MATCH($B211,$B$37:$B$149,0),18))</f>
        <v>0</v>
      </c>
      <c r="S211" s="38">
        <f>IF(ISNA(INDEX($A$37:$T$149,MATCH($B211,$B$37:$B$149,0),19)),"",INDEX($A$37:$T$149,MATCH($B211,$B$37:$B$149,0),19))</f>
        <v>0</v>
      </c>
      <c r="T211" s="38" t="str">
        <f>IF(ISNA(INDEX($A$37:$T$149,MATCH($B211,$B$37:$B$149,0),20)),"",INDEX($A$37:$T$149,MATCH($B211,$B$37:$B$149,0),20))</f>
        <v>DS</v>
      </c>
    </row>
    <row r="212" spans="1:20" ht="12.75">
      <c r="A212" s="29" t="s">
        <v>24</v>
      </c>
      <c r="B212" s="82"/>
      <c r="C212" s="82"/>
      <c r="D212" s="82"/>
      <c r="E212" s="82"/>
      <c r="F212" s="82"/>
      <c r="G212" s="82"/>
      <c r="H212" s="82"/>
      <c r="I212" s="82"/>
      <c r="J212" s="34">
        <f aca="true" t="shared" si="56" ref="J212:P212">SUM(J209:J211)</f>
        <v>10</v>
      </c>
      <c r="K212" s="34">
        <f t="shared" si="56"/>
        <v>4</v>
      </c>
      <c r="L212" s="34">
        <f t="shared" si="56"/>
        <v>2</v>
      </c>
      <c r="M212" s="34">
        <f t="shared" si="56"/>
        <v>2</v>
      </c>
      <c r="N212" s="34">
        <f t="shared" si="56"/>
        <v>8</v>
      </c>
      <c r="O212" s="34">
        <f t="shared" si="56"/>
        <v>12</v>
      </c>
      <c r="P212" s="34">
        <f t="shared" si="56"/>
        <v>20</v>
      </c>
      <c r="Q212" s="29">
        <f>COUNTIF(Q209:Q211,"E")</f>
        <v>2</v>
      </c>
      <c r="R212" s="29">
        <f>COUNTIF(R209:R211,"C")</f>
        <v>0</v>
      </c>
      <c r="S212" s="29">
        <f>COUNTIF(S209:S211,"VP")</f>
        <v>1</v>
      </c>
      <c r="T212" s="24">
        <f>COUNTA(T209:T211)</f>
        <v>3</v>
      </c>
    </row>
    <row r="213" spans="1:20" ht="30" customHeight="1">
      <c r="A213" s="56" t="s">
        <v>107</v>
      </c>
      <c r="B213" s="57"/>
      <c r="C213" s="57"/>
      <c r="D213" s="57"/>
      <c r="E213" s="57"/>
      <c r="F213" s="57"/>
      <c r="G213" s="57"/>
      <c r="H213" s="57"/>
      <c r="I213" s="58"/>
      <c r="J213" s="34">
        <f aca="true" t="shared" si="57" ref="J213:T213">SUM(J207,J212)</f>
        <v>66</v>
      </c>
      <c r="K213" s="34">
        <f t="shared" si="57"/>
        <v>32</v>
      </c>
      <c r="L213" s="34">
        <f t="shared" si="57"/>
        <v>17</v>
      </c>
      <c r="M213" s="34">
        <f t="shared" si="57"/>
        <v>4</v>
      </c>
      <c r="N213" s="34">
        <f t="shared" si="57"/>
        <v>53</v>
      </c>
      <c r="O213" s="34">
        <f t="shared" si="57"/>
        <v>64</v>
      </c>
      <c r="P213" s="34">
        <f t="shared" si="57"/>
        <v>117</v>
      </c>
      <c r="Q213" s="34">
        <f t="shared" si="57"/>
        <v>12</v>
      </c>
      <c r="R213" s="34">
        <f t="shared" si="57"/>
        <v>4</v>
      </c>
      <c r="S213" s="34">
        <f t="shared" si="57"/>
        <v>2</v>
      </c>
      <c r="T213" s="35">
        <f t="shared" si="57"/>
        <v>18</v>
      </c>
    </row>
    <row r="214" spans="1:20" ht="13.5" customHeight="1">
      <c r="A214" s="59" t="s">
        <v>50</v>
      </c>
      <c r="B214" s="53"/>
      <c r="C214" s="53"/>
      <c r="D214" s="53"/>
      <c r="E214" s="53"/>
      <c r="F214" s="53"/>
      <c r="G214" s="53"/>
      <c r="H214" s="53"/>
      <c r="I214" s="53"/>
      <c r="J214" s="76"/>
      <c r="K214" s="34">
        <f aca="true" t="shared" si="58" ref="K214:P214">K207*14+K212*12</f>
        <v>440</v>
      </c>
      <c r="L214" s="34">
        <f t="shared" si="58"/>
        <v>234</v>
      </c>
      <c r="M214" s="34">
        <f t="shared" si="58"/>
        <v>52</v>
      </c>
      <c r="N214" s="34">
        <f t="shared" si="58"/>
        <v>726</v>
      </c>
      <c r="O214" s="34">
        <f t="shared" si="58"/>
        <v>872</v>
      </c>
      <c r="P214" s="34">
        <f t="shared" si="58"/>
        <v>1598</v>
      </c>
      <c r="Q214" s="98"/>
      <c r="R214" s="99"/>
      <c r="S214" s="99"/>
      <c r="T214" s="100"/>
    </row>
    <row r="215" spans="1:20" ht="16.5" customHeight="1">
      <c r="A215" s="77"/>
      <c r="B215" s="78"/>
      <c r="C215" s="78"/>
      <c r="D215" s="78"/>
      <c r="E215" s="78"/>
      <c r="F215" s="78"/>
      <c r="G215" s="78"/>
      <c r="H215" s="78"/>
      <c r="I215" s="78"/>
      <c r="J215" s="79"/>
      <c r="K215" s="92">
        <f>SUM(K214:M214)</f>
        <v>726</v>
      </c>
      <c r="L215" s="93"/>
      <c r="M215" s="94"/>
      <c r="N215" s="92">
        <f>SUM(N214:O214)</f>
        <v>1598</v>
      </c>
      <c r="O215" s="93"/>
      <c r="P215" s="94"/>
      <c r="Q215" s="101"/>
      <c r="R215" s="102"/>
      <c r="S215" s="102"/>
      <c r="T215" s="103"/>
    </row>
    <row r="216" spans="1:20" ht="20.25" customHeight="1">
      <c r="A216" s="75" t="s">
        <v>105</v>
      </c>
      <c r="B216" s="61"/>
      <c r="C216" s="61"/>
      <c r="D216" s="61"/>
      <c r="E216" s="61"/>
      <c r="F216" s="61"/>
      <c r="G216" s="61"/>
      <c r="H216" s="61"/>
      <c r="I216" s="61"/>
      <c r="J216" s="62"/>
      <c r="K216" s="89">
        <f>T213/SUM(T47,T61,T75,T88,T103,T115)</f>
        <v>0.4</v>
      </c>
      <c r="L216" s="90"/>
      <c r="M216" s="90"/>
      <c r="N216" s="90"/>
      <c r="O216" s="90"/>
      <c r="P216" s="90"/>
      <c r="Q216" s="90"/>
      <c r="R216" s="90"/>
      <c r="S216" s="90"/>
      <c r="T216" s="91"/>
    </row>
    <row r="217" spans="1:20" ht="21" customHeight="1">
      <c r="A217" s="63" t="s">
        <v>108</v>
      </c>
      <c r="B217" s="64"/>
      <c r="C217" s="64"/>
      <c r="D217" s="64"/>
      <c r="E217" s="64"/>
      <c r="F217" s="64"/>
      <c r="G217" s="64"/>
      <c r="H217" s="64"/>
      <c r="I217" s="64"/>
      <c r="J217" s="60"/>
      <c r="K217" s="89">
        <f>K215/(SUM(N47,N61,N75,N88,N103)*14+N115*12)</f>
        <v>0.38170347003154576</v>
      </c>
      <c r="L217" s="90"/>
      <c r="M217" s="90"/>
      <c r="N217" s="90"/>
      <c r="O217" s="90"/>
      <c r="P217" s="90"/>
      <c r="Q217" s="90"/>
      <c r="R217" s="90"/>
      <c r="S217" s="90"/>
      <c r="T217" s="91"/>
    </row>
    <row r="218" ht="30.75" customHeight="1"/>
    <row r="219" spans="1:20" ht="22.5" customHeight="1">
      <c r="A219" s="82" t="s">
        <v>71</v>
      </c>
      <c r="B219" s="83"/>
      <c r="C219" s="83"/>
      <c r="D219" s="83"/>
      <c r="E219" s="83"/>
      <c r="F219" s="83"/>
      <c r="G219" s="83"/>
      <c r="H219" s="83"/>
      <c r="I219" s="83"/>
      <c r="J219" s="83"/>
      <c r="K219" s="83"/>
      <c r="L219" s="83"/>
      <c r="M219" s="83"/>
      <c r="N219" s="83"/>
      <c r="O219" s="83"/>
      <c r="P219" s="83"/>
      <c r="Q219" s="83"/>
      <c r="R219" s="83"/>
      <c r="S219" s="83"/>
      <c r="T219" s="83"/>
    </row>
    <row r="220" spans="1:20" ht="25.5" customHeight="1">
      <c r="A220" s="82" t="s">
        <v>26</v>
      </c>
      <c r="B220" s="82" t="s">
        <v>25</v>
      </c>
      <c r="C220" s="82"/>
      <c r="D220" s="82"/>
      <c r="E220" s="82"/>
      <c r="F220" s="82"/>
      <c r="G220" s="82"/>
      <c r="H220" s="82"/>
      <c r="I220" s="82"/>
      <c r="J220" s="87" t="s">
        <v>40</v>
      </c>
      <c r="K220" s="87" t="s">
        <v>23</v>
      </c>
      <c r="L220" s="87"/>
      <c r="M220" s="87"/>
      <c r="N220" s="87" t="s">
        <v>41</v>
      </c>
      <c r="O220" s="87"/>
      <c r="P220" s="87"/>
      <c r="Q220" s="87" t="s">
        <v>22</v>
      </c>
      <c r="R220" s="87"/>
      <c r="S220" s="87"/>
      <c r="T220" s="87" t="s">
        <v>21</v>
      </c>
    </row>
    <row r="221" spans="1:20" ht="26.25">
      <c r="A221" s="82"/>
      <c r="B221" s="82"/>
      <c r="C221" s="82"/>
      <c r="D221" s="82"/>
      <c r="E221" s="82"/>
      <c r="F221" s="82"/>
      <c r="G221" s="82"/>
      <c r="H221" s="82"/>
      <c r="I221" s="82"/>
      <c r="J221" s="87"/>
      <c r="K221" s="36" t="s">
        <v>27</v>
      </c>
      <c r="L221" s="36" t="s">
        <v>28</v>
      </c>
      <c r="M221" s="36" t="s">
        <v>29</v>
      </c>
      <c r="N221" s="36" t="s">
        <v>33</v>
      </c>
      <c r="O221" s="36" t="s">
        <v>6</v>
      </c>
      <c r="P221" s="36" t="s">
        <v>30</v>
      </c>
      <c r="Q221" s="36" t="s">
        <v>31</v>
      </c>
      <c r="R221" s="36" t="s">
        <v>27</v>
      </c>
      <c r="S221" s="36" t="s">
        <v>32</v>
      </c>
      <c r="T221" s="87"/>
    </row>
    <row r="222" spans="1:20" ht="12.75">
      <c r="A222" s="84" t="s">
        <v>58</v>
      </c>
      <c r="B222" s="85"/>
      <c r="C222" s="85"/>
      <c r="D222" s="85"/>
      <c r="E222" s="85"/>
      <c r="F222" s="85"/>
      <c r="G222" s="85"/>
      <c r="H222" s="85"/>
      <c r="I222" s="85"/>
      <c r="J222" s="85"/>
      <c r="K222" s="85"/>
      <c r="L222" s="85"/>
      <c r="M222" s="85"/>
      <c r="N222" s="85"/>
      <c r="O222" s="85"/>
      <c r="P222" s="85"/>
      <c r="Q222" s="85"/>
      <c r="R222" s="85"/>
      <c r="S222" s="85"/>
      <c r="T222" s="86"/>
    </row>
    <row r="223" spans="1:20" ht="12.75" customHeight="1">
      <c r="A223" s="37" t="str">
        <f>IF(ISNA(INDEX($A$37:$T$149,MATCH($B223,$B$37:$B$149,0),1)),"",INDEX($A$37:$T$149,MATCH($B223,$B$37:$B$149,0),1))</f>
        <v>LLX1025</v>
      </c>
      <c r="B223" s="74" t="s">
        <v>100</v>
      </c>
      <c r="C223" s="74"/>
      <c r="D223" s="74"/>
      <c r="E223" s="74"/>
      <c r="F223" s="74"/>
      <c r="G223" s="74"/>
      <c r="H223" s="74"/>
      <c r="I223" s="74"/>
      <c r="J223" s="25">
        <f>IF(ISNA(INDEX($A$37:$T$149,MATCH($B223,$B$37:$B$149,0),10)),"",INDEX($A$37:$T$149,MATCH($B223,$B$37:$B$149,0),10))</f>
        <v>3</v>
      </c>
      <c r="K223" s="25">
        <f>IF(ISNA(INDEX($A$37:$T$149,MATCH($B223,$B$37:$B$149,0),11)),"",INDEX($A$37:$T$149,MATCH($B223,$B$37:$B$149,0),11))</f>
        <v>0</v>
      </c>
      <c r="L223" s="25">
        <f>IF(ISNA(INDEX($A$37:$T$149,MATCH($B223,$B$37:$B$149,0),12)),"",INDEX($A$37:$T$149,MATCH($B223,$B$37:$B$149,0),12))</f>
        <v>0</v>
      </c>
      <c r="M223" s="25">
        <f>IF(ISNA(INDEX($A$37:$T$149,MATCH($B223,$B$37:$B$149,0),13)),"",INDEX($A$37:$T$149,MATCH($B223,$B$37:$B$149,0),13))</f>
        <v>2</v>
      </c>
      <c r="N223" s="25">
        <f>IF(ISNA(INDEX($A$37:$T$149,MATCH($B223,$B$37:$B$149,0),14)),"",INDEX($A$37:$T$149,MATCH($B223,$B$37:$B$149,0),14))</f>
        <v>2</v>
      </c>
      <c r="O223" s="25">
        <f>IF(ISNA(INDEX($A$37:$T$149,MATCH($B223,$B$37:$B$149,0),15)),"",INDEX($A$37:$T$149,MATCH($B223,$B$37:$B$149,0),15))</f>
        <v>3</v>
      </c>
      <c r="P223" s="25">
        <f>IF(ISNA(INDEX($A$37:$T$149,MATCH($B223,$B$37:$B$149,0),16)),"",INDEX($A$37:$T$149,MATCH($B223,$B$37:$B$149,0),16))</f>
        <v>5</v>
      </c>
      <c r="Q223" s="38" t="str">
        <f>IF(ISNA(INDEX($A$37:$T$149,MATCH($B223,$B$37:$B$149,0),17)),"",INDEX($A$37:$T$149,MATCH($B223,$B$37:$B$149,0),17))</f>
        <v>E</v>
      </c>
      <c r="R223" s="38">
        <f>IF(ISNA(INDEX($A$37:$T$149,MATCH($B223,$B$37:$B$149,0),18)),"",INDEX($A$37:$T$149,MATCH($B223,$B$37:$B$149,0),18))</f>
        <v>0</v>
      </c>
      <c r="S223" s="38">
        <f>IF(ISNA(INDEX($A$37:$T$149,MATCH($B223,$B$37:$B$149,0),19)),"",INDEX($A$37:$T$149,MATCH($B223,$B$37:$B$149,0),19))</f>
        <v>0</v>
      </c>
      <c r="T223" s="38" t="str">
        <f>IF(ISNA(INDEX($A$37:$T$149,MATCH($B223,$B$37:$B$149,0),20)),"",INDEX($A$37:$T$149,MATCH($B223,$B$37:$B$149,0),20))</f>
        <v>DC</v>
      </c>
    </row>
    <row r="224" spans="1:20" ht="12.75">
      <c r="A224" s="37" t="str">
        <f>IF(ISNA(INDEX($A$37:$T$149,MATCH($B224,$B$37:$B$149,0),1)),"",INDEX($A$37:$T$149,MATCH($B224,$B$37:$B$149,0),1))</f>
        <v>YLU0011</v>
      </c>
      <c r="B224" s="74" t="s">
        <v>75</v>
      </c>
      <c r="C224" s="74"/>
      <c r="D224" s="74"/>
      <c r="E224" s="74"/>
      <c r="F224" s="74"/>
      <c r="G224" s="74"/>
      <c r="H224" s="74"/>
      <c r="I224" s="74"/>
      <c r="J224" s="25">
        <f>IF(ISNA(INDEX($A$37:$T$149,MATCH($B224,$B$37:$B$149,0),10)),"",INDEX($A$37:$T$149,MATCH($B224,$B$37:$B$149,0),10))</f>
        <v>2</v>
      </c>
      <c r="K224" s="25">
        <f>IF(ISNA(INDEX($A$37:$T$149,MATCH($B224,$B$37:$B$149,0),11)),"",INDEX($A$37:$T$149,MATCH($B224,$B$37:$B$149,0),11))</f>
        <v>0</v>
      </c>
      <c r="L224" s="25">
        <f>IF(ISNA(INDEX($A$37:$T$149,MATCH($B224,$B$37:$B$149,0),12)),"",INDEX($A$37:$T$149,MATCH($B224,$B$37:$B$149,0),12))</f>
        <v>2</v>
      </c>
      <c r="M224" s="25">
        <f>IF(ISNA(INDEX($A$37:$T$149,MATCH($B224,$B$37:$B$149,0),13)),"",INDEX($A$37:$T$149,MATCH($B224,$B$37:$B$149,0),13))</f>
        <v>0</v>
      </c>
      <c r="N224" s="25">
        <f>IF(ISNA(INDEX($A$37:$T$149,MATCH($B224,$B$37:$B$149,0),14)),"",INDEX($A$37:$T$149,MATCH($B224,$B$37:$B$149,0),14))</f>
        <v>2</v>
      </c>
      <c r="O224" s="25">
        <f>IF(ISNA(INDEX($A$37:$T$149,MATCH($B224,$B$37:$B$149,0),15)),"",INDEX($A$37:$T$149,MATCH($B224,$B$37:$B$149,0),15))</f>
        <v>2</v>
      </c>
      <c r="P224" s="25">
        <f>IF(ISNA(INDEX($A$37:$T$149,MATCH($B224,$B$37:$B$149,0),16)),"",INDEX($A$37:$T$149,MATCH($B224,$B$37:$B$149,0),16))</f>
        <v>4</v>
      </c>
      <c r="Q224" s="38">
        <f>IF(ISNA(INDEX($A$37:$T$149,MATCH($B224,$B$37:$B$149,0),17)),"",INDEX($A$37:$T$149,MATCH($B224,$B$37:$B$149,0),17))</f>
        <v>0</v>
      </c>
      <c r="R224" s="38">
        <f>IF(ISNA(INDEX($A$37:$T$149,MATCH($B224,$B$37:$B$149,0),18)),"",INDEX($A$37:$T$149,MATCH($B224,$B$37:$B$149,0),18))</f>
        <v>0</v>
      </c>
      <c r="S224" s="38" t="str">
        <f>IF(ISNA(INDEX($A$37:$T$149,MATCH($B224,$B$37:$B$149,0),19)),"",INDEX($A$37:$T$149,MATCH($B224,$B$37:$B$149,0),19))</f>
        <v>VP</v>
      </c>
      <c r="T224" s="38" t="str">
        <f>IF(ISNA(INDEX($A$37:$T$149,MATCH($B224,$B$37:$B$149,0),20)),"",INDEX($A$37:$T$149,MATCH($B224,$B$37:$B$149,0),20))</f>
        <v>DC</v>
      </c>
    </row>
    <row r="225" spans="1:20" ht="12.75">
      <c r="A225" s="37" t="str">
        <f>IF(ISNA(INDEX($A$37:$T$149,MATCH($B225,$B$37:$B$149,0),1)),"",INDEX($A$37:$T$149,MATCH($B225,$B$37:$B$149,0),1))</f>
        <v>LLX10025</v>
      </c>
      <c r="B225" s="74" t="s">
        <v>101</v>
      </c>
      <c r="C225" s="74"/>
      <c r="D225" s="74"/>
      <c r="E225" s="74"/>
      <c r="F225" s="74"/>
      <c r="G225" s="74"/>
      <c r="H225" s="74"/>
      <c r="I225" s="74"/>
      <c r="J225" s="25">
        <f>IF(ISNA(INDEX($A$37:$T$149,MATCH($B225,$B$37:$B$149,0),10)),"",INDEX($A$37:$T$149,MATCH($B225,$B$37:$B$149,0),10))</f>
        <v>3</v>
      </c>
      <c r="K225" s="25">
        <f>IF(ISNA(INDEX($A$37:$T$149,MATCH($B225,$B$37:$B$149,0),11)),"",INDEX($A$37:$T$149,MATCH($B225,$B$37:$B$149,0),11))</f>
        <v>0</v>
      </c>
      <c r="L225" s="25">
        <f>IF(ISNA(INDEX($A$37:$T$149,MATCH($B225,$B$37:$B$149,0),12)),"",INDEX($A$37:$T$149,MATCH($B225,$B$37:$B$149,0),12))</f>
        <v>2</v>
      </c>
      <c r="M225" s="25">
        <f>IF(ISNA(INDEX($A$37:$T$149,MATCH($B225,$B$37:$B$149,0),13)),"",INDEX($A$37:$T$149,MATCH($B225,$B$37:$B$149,0),13))</f>
        <v>0</v>
      </c>
      <c r="N225" s="25">
        <f>IF(ISNA(INDEX($A$37:$T$149,MATCH($B225,$B$37:$B$149,0),14)),"",INDEX($A$37:$T$149,MATCH($B225,$B$37:$B$149,0),14))</f>
        <v>2</v>
      </c>
      <c r="O225" s="25">
        <f>IF(ISNA(INDEX($A$37:$T$149,MATCH($B225,$B$37:$B$149,0),15)),"",INDEX($A$37:$T$149,MATCH($B225,$B$37:$B$149,0),15))</f>
        <v>3</v>
      </c>
      <c r="P225" s="25">
        <f>IF(ISNA(INDEX($A$37:$T$149,MATCH($B225,$B$37:$B$149,0),16)),"",INDEX($A$37:$T$149,MATCH($B225,$B$37:$B$149,0),16))</f>
        <v>5</v>
      </c>
      <c r="Q225" s="38">
        <f>IF(ISNA(INDEX($A$37:$T$149,MATCH($B225,$B$37:$B$149,0),17)),"",INDEX($A$37:$T$149,MATCH($B225,$B$37:$B$149,0),17))</f>
        <v>0</v>
      </c>
      <c r="R225" s="38">
        <f>IF(ISNA(INDEX($A$37:$T$149,MATCH($B225,$B$37:$B$149,0),18)),"",INDEX($A$37:$T$149,MATCH($B225,$B$37:$B$149,0),18))</f>
        <v>0</v>
      </c>
      <c r="S225" s="38">
        <f>IF(ISNA(INDEX($A$37:$T$149,MATCH($B225,$B$37:$B$149,0),19)),"",INDEX($A$37:$T$149,MATCH($B225,$B$37:$B$149,0),19))</f>
        <v>0</v>
      </c>
      <c r="T225" s="38" t="str">
        <f>IF(ISNA(INDEX($A$37:$T$149,MATCH($B225,$B$37:$B$149,0),20)),"",INDEX($A$37:$T$149,MATCH($B225,$B$37:$B$149,0),20))</f>
        <v>DC</v>
      </c>
    </row>
    <row r="226" spans="1:20" ht="12.75">
      <c r="A226" s="37" t="str">
        <f>IF(ISNA(INDEX($A$37:$T$149,MATCH($B226,$B$37:$B$149,0),1)),"",INDEX($A$37:$T$149,MATCH($B226,$B$37:$B$149,0),1))</f>
        <v>YLU0012</v>
      </c>
      <c r="B226" s="74" t="s">
        <v>76</v>
      </c>
      <c r="C226" s="74"/>
      <c r="D226" s="74"/>
      <c r="E226" s="74"/>
      <c r="F226" s="74"/>
      <c r="G226" s="74"/>
      <c r="H226" s="74"/>
      <c r="I226" s="74"/>
      <c r="J226" s="25">
        <f>IF(ISNA(INDEX($A$37:$T$149,MATCH($B226,$B$37:$B$149,0),10)),"",INDEX($A$37:$T$149,MATCH($B226,$B$37:$B$149,0),10))</f>
        <v>2</v>
      </c>
      <c r="K226" s="25">
        <f>IF(ISNA(INDEX($A$37:$T$149,MATCH($B226,$B$37:$B$149,0),11)),"",INDEX($A$37:$T$149,MATCH($B226,$B$37:$B$149,0),11))</f>
        <v>0</v>
      </c>
      <c r="L226" s="25">
        <f>IF(ISNA(INDEX($A$37:$T$149,MATCH($B226,$B$37:$B$149,0),12)),"",INDEX($A$37:$T$149,MATCH($B226,$B$37:$B$149,0),12))</f>
        <v>2</v>
      </c>
      <c r="M226" s="25">
        <f>IF(ISNA(INDEX($A$37:$T$149,MATCH($B226,$B$37:$B$149,0),13)),"",INDEX($A$37:$T$149,MATCH($B226,$B$37:$B$149,0),13))</f>
        <v>0</v>
      </c>
      <c r="N226" s="25">
        <f>IF(ISNA(INDEX($A$37:$T$149,MATCH($B226,$B$37:$B$149,0),14)),"",INDEX($A$37:$T$149,MATCH($B226,$B$37:$B$149,0),14))</f>
        <v>2</v>
      </c>
      <c r="O226" s="25">
        <f>IF(ISNA(INDEX($A$37:$T$149,MATCH($B226,$B$37:$B$149,0),15)),"",INDEX($A$37:$T$149,MATCH($B226,$B$37:$B$149,0),15))</f>
        <v>2</v>
      </c>
      <c r="P226" s="25">
        <f>IF(ISNA(INDEX($A$37:$T$149,MATCH($B226,$B$37:$B$149,0),16)),"",INDEX($A$37:$T$149,MATCH($B226,$B$37:$B$149,0),16))</f>
        <v>4</v>
      </c>
      <c r="Q226" s="38">
        <f>IF(ISNA(INDEX($A$37:$T$149,MATCH($B226,$B$37:$B$149,0),17)),"",INDEX($A$37:$T$149,MATCH($B226,$B$37:$B$149,0),17))</f>
        <v>0</v>
      </c>
      <c r="R226" s="38">
        <f>IF(ISNA(INDEX($A$37:$T$149,MATCH($B226,$B$37:$B$149,0),18)),"",INDEX($A$37:$T$149,MATCH($B226,$B$37:$B$149,0),18))</f>
        <v>0</v>
      </c>
      <c r="S226" s="38" t="str">
        <f>IF(ISNA(INDEX($A$37:$T$149,MATCH($B226,$B$37:$B$149,0),19)),"",INDEX($A$37:$T$149,MATCH($B226,$B$37:$B$149,0),19))</f>
        <v>VP</v>
      </c>
      <c r="T226" s="38" t="str">
        <f>IF(ISNA(INDEX($A$37:$T$149,MATCH($B226,$B$37:$B$149,0),20)),"",INDEX($A$37:$T$149,MATCH($B226,$B$37:$B$149,0),20))</f>
        <v>DC</v>
      </c>
    </row>
    <row r="227" spans="1:20" ht="12.75" hidden="1">
      <c r="A227" s="29" t="s">
        <v>24</v>
      </c>
      <c r="B227" s="95"/>
      <c r="C227" s="96"/>
      <c r="D227" s="96"/>
      <c r="E227" s="96"/>
      <c r="F227" s="96"/>
      <c r="G227" s="96"/>
      <c r="H227" s="96"/>
      <c r="I227" s="97"/>
      <c r="J227" s="34">
        <f aca="true" t="shared" si="59" ref="J227:P227">SUM(J223:J226)</f>
        <v>10</v>
      </c>
      <c r="K227" s="34">
        <f t="shared" si="59"/>
        <v>0</v>
      </c>
      <c r="L227" s="34">
        <f t="shared" si="59"/>
        <v>6</v>
      </c>
      <c r="M227" s="34">
        <f t="shared" si="59"/>
        <v>2</v>
      </c>
      <c r="N227" s="34">
        <f t="shared" si="59"/>
        <v>8</v>
      </c>
      <c r="O227" s="34">
        <f t="shared" si="59"/>
        <v>10</v>
      </c>
      <c r="P227" s="34">
        <f t="shared" si="59"/>
        <v>18</v>
      </c>
      <c r="Q227" s="29">
        <f>COUNTIF(Q223:Q226,"E")</f>
        <v>1</v>
      </c>
      <c r="R227" s="29">
        <f>COUNTIF(R223:R226,"C")</f>
        <v>0</v>
      </c>
      <c r="S227" s="29">
        <f>COUNTIF(S223:S226,"VP")</f>
        <v>2</v>
      </c>
      <c r="T227" s="24">
        <f>COUNTA(T223:T226)</f>
        <v>4</v>
      </c>
    </row>
    <row r="228" spans="1:20" ht="31.5" customHeight="1">
      <c r="A228" s="56" t="s">
        <v>107</v>
      </c>
      <c r="B228" s="57"/>
      <c r="C228" s="57"/>
      <c r="D228" s="57"/>
      <c r="E228" s="57"/>
      <c r="F228" s="57"/>
      <c r="G228" s="57"/>
      <c r="H228" s="57"/>
      <c r="I228" s="58"/>
      <c r="J228" s="34">
        <f>SUM(J227)</f>
        <v>10</v>
      </c>
      <c r="K228" s="34">
        <f aca="true" t="shared" si="60" ref="K228:P228">SUM(K227)</f>
        <v>0</v>
      </c>
      <c r="L228" s="34">
        <f t="shared" si="60"/>
        <v>6</v>
      </c>
      <c r="M228" s="34">
        <f t="shared" si="60"/>
        <v>2</v>
      </c>
      <c r="N228" s="34">
        <f t="shared" si="60"/>
        <v>8</v>
      </c>
      <c r="O228" s="34">
        <f t="shared" si="60"/>
        <v>10</v>
      </c>
      <c r="P228" s="34">
        <f t="shared" si="60"/>
        <v>18</v>
      </c>
      <c r="Q228" s="34">
        <f>SUM(Q227)</f>
        <v>1</v>
      </c>
      <c r="R228" s="34">
        <f>SUM(R227)</f>
        <v>0</v>
      </c>
      <c r="S228" s="34">
        <f>SUM(S227)</f>
        <v>2</v>
      </c>
      <c r="T228" s="34">
        <f>SUM(T227)</f>
        <v>4</v>
      </c>
    </row>
    <row r="229" spans="1:25" ht="18.75" customHeight="1">
      <c r="A229" s="59" t="s">
        <v>50</v>
      </c>
      <c r="B229" s="53"/>
      <c r="C229" s="53"/>
      <c r="D229" s="53"/>
      <c r="E229" s="53"/>
      <c r="F229" s="53"/>
      <c r="G229" s="53"/>
      <c r="H229" s="53"/>
      <c r="I229" s="53"/>
      <c r="J229" s="76"/>
      <c r="K229" s="34">
        <f aca="true" t="shared" si="61" ref="K229:P229">K227*14</f>
        <v>0</v>
      </c>
      <c r="L229" s="34">
        <f t="shared" si="61"/>
        <v>84</v>
      </c>
      <c r="M229" s="34">
        <f t="shared" si="61"/>
        <v>28</v>
      </c>
      <c r="N229" s="34">
        <f t="shared" si="61"/>
        <v>112</v>
      </c>
      <c r="O229" s="34">
        <f t="shared" si="61"/>
        <v>140</v>
      </c>
      <c r="P229" s="34">
        <f t="shared" si="61"/>
        <v>252</v>
      </c>
      <c r="Q229" s="98"/>
      <c r="R229" s="99"/>
      <c r="S229" s="99"/>
      <c r="T229" s="100"/>
      <c r="U229" s="49" t="s">
        <v>228</v>
      </c>
      <c r="V229" s="49"/>
      <c r="W229" s="49"/>
      <c r="X229" s="52"/>
      <c r="Y229" s="48"/>
    </row>
    <row r="230" spans="1:20" ht="15" customHeight="1">
      <c r="A230" s="77"/>
      <c r="B230" s="78"/>
      <c r="C230" s="78"/>
      <c r="D230" s="78"/>
      <c r="E230" s="78"/>
      <c r="F230" s="78"/>
      <c r="G230" s="78"/>
      <c r="H230" s="78"/>
      <c r="I230" s="78"/>
      <c r="J230" s="79"/>
      <c r="K230" s="92">
        <f>SUM(K229:M229)</f>
        <v>112</v>
      </c>
      <c r="L230" s="93"/>
      <c r="M230" s="94"/>
      <c r="N230" s="92">
        <f>SUM(N229:O229)</f>
        <v>252</v>
      </c>
      <c r="O230" s="93"/>
      <c r="P230" s="94"/>
      <c r="Q230" s="101"/>
      <c r="R230" s="102"/>
      <c r="S230" s="102"/>
      <c r="T230" s="103"/>
    </row>
    <row r="231" spans="1:22" ht="17.25" customHeight="1">
      <c r="A231" s="75" t="s">
        <v>105</v>
      </c>
      <c r="B231" s="61"/>
      <c r="C231" s="61"/>
      <c r="D231" s="61"/>
      <c r="E231" s="61"/>
      <c r="F231" s="61"/>
      <c r="G231" s="61"/>
      <c r="H231" s="61"/>
      <c r="I231" s="61"/>
      <c r="J231" s="62"/>
      <c r="K231" s="89">
        <f>T228/SUM(T47,T61,T75,T88,T103,T115)</f>
        <v>0.08888888888888889</v>
      </c>
      <c r="L231" s="90"/>
      <c r="M231" s="90"/>
      <c r="N231" s="90"/>
      <c r="O231" s="90"/>
      <c r="P231" s="90"/>
      <c r="Q231" s="90"/>
      <c r="R231" s="90"/>
      <c r="S231" s="90"/>
      <c r="T231" s="91"/>
      <c r="U231" s="50">
        <f>SUM(K231,K216,K185)</f>
        <v>1</v>
      </c>
      <c r="V231" s="51" t="s">
        <v>227</v>
      </c>
    </row>
    <row r="232" spans="1:22" ht="17.25" customHeight="1">
      <c r="A232" s="63" t="s">
        <v>108</v>
      </c>
      <c r="B232" s="64"/>
      <c r="C232" s="64"/>
      <c r="D232" s="64"/>
      <c r="E232" s="64"/>
      <c r="F232" s="64"/>
      <c r="G232" s="64"/>
      <c r="H232" s="64"/>
      <c r="I232" s="64"/>
      <c r="J232" s="60"/>
      <c r="K232" s="89">
        <f>K230/(SUM(N47,N61,N75,N88,N103)*14+N115*12)</f>
        <v>0.058885383806519455</v>
      </c>
      <c r="L232" s="90"/>
      <c r="M232" s="90"/>
      <c r="N232" s="90"/>
      <c r="O232" s="90"/>
      <c r="P232" s="90"/>
      <c r="Q232" s="90"/>
      <c r="R232" s="90"/>
      <c r="S232" s="90"/>
      <c r="T232" s="91"/>
      <c r="U232" s="50">
        <f>SUM(K232,K217,K186)</f>
        <v>1</v>
      </c>
      <c r="V232" s="51" t="s">
        <v>227</v>
      </c>
    </row>
    <row r="233" spans="1:20" ht="17.25" customHeight="1">
      <c r="A233" s="45"/>
      <c r="B233" s="45"/>
      <c r="C233" s="45"/>
      <c r="D233" s="45"/>
      <c r="E233" s="45"/>
      <c r="F233" s="45"/>
      <c r="G233" s="45"/>
      <c r="H233" s="45"/>
      <c r="I233" s="45"/>
      <c r="J233" s="45"/>
      <c r="K233" s="46"/>
      <c r="L233" s="46"/>
      <c r="M233" s="46"/>
      <c r="N233" s="46"/>
      <c r="O233" s="46"/>
      <c r="P233" s="46"/>
      <c r="Q233" s="46"/>
      <c r="R233" s="46"/>
      <c r="S233" s="46"/>
      <c r="T233" s="46"/>
    </row>
    <row r="234" spans="1:2" ht="12.75">
      <c r="A234" s="120" t="s">
        <v>74</v>
      </c>
      <c r="B234" s="120"/>
    </row>
    <row r="235" spans="1:20" ht="12.75">
      <c r="A235" s="87" t="s">
        <v>26</v>
      </c>
      <c r="B235" s="114" t="s">
        <v>62</v>
      </c>
      <c r="C235" s="118"/>
      <c r="D235" s="118"/>
      <c r="E235" s="118"/>
      <c r="F235" s="118"/>
      <c r="G235" s="115"/>
      <c r="H235" s="114" t="s">
        <v>65</v>
      </c>
      <c r="I235" s="115"/>
      <c r="J235" s="104" t="s">
        <v>66</v>
      </c>
      <c r="K235" s="105"/>
      <c r="L235" s="105"/>
      <c r="M235" s="105"/>
      <c r="N235" s="105"/>
      <c r="O235" s="106"/>
      <c r="P235" s="114" t="s">
        <v>49</v>
      </c>
      <c r="Q235" s="115"/>
      <c r="R235" s="104" t="s">
        <v>67</v>
      </c>
      <c r="S235" s="105"/>
      <c r="T235" s="106"/>
    </row>
    <row r="236" spans="1:20" ht="39">
      <c r="A236" s="87"/>
      <c r="B236" s="116"/>
      <c r="C236" s="119"/>
      <c r="D236" s="119"/>
      <c r="E236" s="119"/>
      <c r="F236" s="119"/>
      <c r="G236" s="117"/>
      <c r="H236" s="116"/>
      <c r="I236" s="117"/>
      <c r="J236" s="104" t="s">
        <v>33</v>
      </c>
      <c r="K236" s="106"/>
      <c r="L236" s="104" t="s">
        <v>6</v>
      </c>
      <c r="M236" s="106"/>
      <c r="N236" s="104" t="s">
        <v>30</v>
      </c>
      <c r="O236" s="106"/>
      <c r="P236" s="116"/>
      <c r="Q236" s="117"/>
      <c r="R236" s="36" t="s">
        <v>68</v>
      </c>
      <c r="S236" s="36" t="s">
        <v>69</v>
      </c>
      <c r="T236" s="36" t="s">
        <v>70</v>
      </c>
    </row>
    <row r="237" spans="1:20" ht="12.75">
      <c r="A237" s="36">
        <v>1</v>
      </c>
      <c r="B237" s="104" t="s">
        <v>63</v>
      </c>
      <c r="C237" s="105"/>
      <c r="D237" s="105"/>
      <c r="E237" s="105"/>
      <c r="F237" s="105"/>
      <c r="G237" s="106"/>
      <c r="H237" s="109">
        <f>J237</f>
        <v>1572</v>
      </c>
      <c r="I237" s="109"/>
      <c r="J237" s="176">
        <f>(SUM(N47+N61+N75+N88+N103)*14+N115*12)-J238</f>
        <v>1572</v>
      </c>
      <c r="K237" s="177"/>
      <c r="L237" s="176">
        <f>(SUM(O47+O61+O75+O88+O103)*14+O115*12)-L238</f>
        <v>2586</v>
      </c>
      <c r="M237" s="177"/>
      <c r="N237" s="176">
        <f>(SUM(P47+P61+P75+P88+P103)*14+P115*12)-N238</f>
        <v>4158</v>
      </c>
      <c r="O237" s="177"/>
      <c r="P237" s="110">
        <f>H237/H239</f>
        <v>0.8264984227129337</v>
      </c>
      <c r="Q237" s="111"/>
      <c r="R237" s="24">
        <f>J47+J61-R238</f>
        <v>64</v>
      </c>
      <c r="S237" s="24">
        <f>J75+J88-S238</f>
        <v>51</v>
      </c>
      <c r="T237" s="24">
        <f>J103+J115-T238</f>
        <v>51</v>
      </c>
    </row>
    <row r="238" spans="1:20" ht="12.75" customHeight="1">
      <c r="A238" s="36">
        <v>2</v>
      </c>
      <c r="B238" s="104" t="s">
        <v>64</v>
      </c>
      <c r="C238" s="105"/>
      <c r="D238" s="105"/>
      <c r="E238" s="105"/>
      <c r="F238" s="105"/>
      <c r="G238" s="106"/>
      <c r="H238" s="109">
        <f>J238</f>
        <v>330</v>
      </c>
      <c r="I238" s="109"/>
      <c r="J238" s="112">
        <f>N146</f>
        <v>330</v>
      </c>
      <c r="K238" s="113"/>
      <c r="L238" s="112">
        <f>O146</f>
        <v>232</v>
      </c>
      <c r="M238" s="113"/>
      <c r="N238" s="174">
        <f>SUM(J238:M238)</f>
        <v>562</v>
      </c>
      <c r="O238" s="175"/>
      <c r="P238" s="110">
        <f>H238/H239</f>
        <v>0.17350157728706625</v>
      </c>
      <c r="Q238" s="111"/>
      <c r="R238" s="5">
        <f>J122+J125</f>
        <v>6</v>
      </c>
      <c r="S238" s="5">
        <f>J128+J131+J134</f>
        <v>9</v>
      </c>
      <c r="T238" s="5">
        <f>J137+J140+J143</f>
        <v>9</v>
      </c>
    </row>
    <row r="239" spans="1:20" ht="12.75">
      <c r="A239" s="104" t="s">
        <v>24</v>
      </c>
      <c r="B239" s="105"/>
      <c r="C239" s="105"/>
      <c r="D239" s="105"/>
      <c r="E239" s="105"/>
      <c r="F239" s="105"/>
      <c r="G239" s="106"/>
      <c r="H239" s="87">
        <f>SUM(H237:I238)</f>
        <v>1902</v>
      </c>
      <c r="I239" s="87"/>
      <c r="J239" s="87">
        <f>SUM(J237:K238)</f>
        <v>1902</v>
      </c>
      <c r="K239" s="87"/>
      <c r="L239" s="84">
        <f>SUM(L237:M238)</f>
        <v>2818</v>
      </c>
      <c r="M239" s="86"/>
      <c r="N239" s="84">
        <f>SUM(N237:O238)</f>
        <v>4720</v>
      </c>
      <c r="O239" s="86"/>
      <c r="P239" s="107">
        <f>SUM(P237:Q238)</f>
        <v>1</v>
      </c>
      <c r="Q239" s="108"/>
      <c r="R239" s="29">
        <f>SUM(R237:R238)</f>
        <v>70</v>
      </c>
      <c r="S239" s="29">
        <f>SUM(S237:S238)</f>
        <v>60</v>
      </c>
      <c r="T239" s="29">
        <f>SUM(T237:T238)</f>
        <v>60</v>
      </c>
    </row>
    <row r="241" spans="2:19" ht="9.75" customHeight="1">
      <c r="B241" s="12"/>
      <c r="C241" s="12"/>
      <c r="D241" s="12"/>
      <c r="E241" s="12"/>
      <c r="F241" s="12"/>
      <c r="G241" s="12"/>
      <c r="M241" s="13"/>
      <c r="N241" s="13"/>
      <c r="O241" s="13"/>
      <c r="P241" s="13"/>
      <c r="Q241" s="13"/>
      <c r="R241" s="13"/>
      <c r="S241" s="13"/>
    </row>
  </sheetData>
  <sheetProtection deleteColumns="0" deleteRows="0" selectLockedCells="1" selectUnlockedCells="1"/>
  <mergeCells count="325">
    <mergeCell ref="N119:P119"/>
    <mergeCell ref="B86:I86"/>
    <mergeCell ref="M19:T19"/>
    <mergeCell ref="M20:T20"/>
    <mergeCell ref="M22:T22"/>
    <mergeCell ref="Q66:S66"/>
    <mergeCell ref="K66:M66"/>
    <mergeCell ref="N66:P66"/>
    <mergeCell ref="B71:I71"/>
    <mergeCell ref="T50:T51"/>
    <mergeCell ref="A119:A120"/>
    <mergeCell ref="B119:I120"/>
    <mergeCell ref="J119:J120"/>
    <mergeCell ref="K119:M119"/>
    <mergeCell ref="B83:I83"/>
    <mergeCell ref="B80:I80"/>
    <mergeCell ref="B81:I81"/>
    <mergeCell ref="B66:I67"/>
    <mergeCell ref="B74:I74"/>
    <mergeCell ref="B75:I75"/>
    <mergeCell ref="B78:I79"/>
    <mergeCell ref="A35:T35"/>
    <mergeCell ref="A50:A51"/>
    <mergeCell ref="A38:A39"/>
    <mergeCell ref="B82:I82"/>
    <mergeCell ref="B47:I47"/>
    <mergeCell ref="O6:Q6"/>
    <mergeCell ref="A15:K15"/>
    <mergeCell ref="J38:J39"/>
    <mergeCell ref="A37:T37"/>
    <mergeCell ref="B38:I39"/>
    <mergeCell ref="A20:K20"/>
    <mergeCell ref="M16:T16"/>
    <mergeCell ref="Q38:S38"/>
    <mergeCell ref="M27:T33"/>
    <mergeCell ref="M17:T17"/>
    <mergeCell ref="B84:I84"/>
    <mergeCell ref="N38:P38"/>
    <mergeCell ref="R3:T3"/>
    <mergeCell ref="R4:T4"/>
    <mergeCell ref="R5:T5"/>
    <mergeCell ref="A12:K12"/>
    <mergeCell ref="M8:T11"/>
    <mergeCell ref="R6:T6"/>
    <mergeCell ref="M6:N6"/>
    <mergeCell ref="M5:N5"/>
    <mergeCell ref="A22:K25"/>
    <mergeCell ref="M23:T25"/>
    <mergeCell ref="I28:K28"/>
    <mergeCell ref="B28:C28"/>
    <mergeCell ref="B99:I99"/>
    <mergeCell ref="B110:I110"/>
    <mergeCell ref="B101:I101"/>
    <mergeCell ref="B97:I97"/>
    <mergeCell ref="B98:I98"/>
    <mergeCell ref="Q119:S119"/>
    <mergeCell ref="B109:I109"/>
    <mergeCell ref="B122:I122"/>
    <mergeCell ref="B114:I114"/>
    <mergeCell ref="A118:T118"/>
    <mergeCell ref="B115:I115"/>
    <mergeCell ref="B111:I111"/>
    <mergeCell ref="B112:I112"/>
    <mergeCell ref="T119:T120"/>
    <mergeCell ref="A121:T121"/>
    <mergeCell ref="A142:T142"/>
    <mergeCell ref="Q146:T147"/>
    <mergeCell ref="A183:J184"/>
    <mergeCell ref="Q183:T184"/>
    <mergeCell ref="N184:P184"/>
    <mergeCell ref="B171:I171"/>
    <mergeCell ref="A182:I182"/>
    <mergeCell ref="B181:I181"/>
    <mergeCell ref="B178:I178"/>
    <mergeCell ref="B102:I102"/>
    <mergeCell ref="A105:T105"/>
    <mergeCell ref="B113:I113"/>
    <mergeCell ref="B153:I154"/>
    <mergeCell ref="J153:J154"/>
    <mergeCell ref="K148:T148"/>
    <mergeCell ref="K149:T149"/>
    <mergeCell ref="B165:I165"/>
    <mergeCell ref="B167:I167"/>
    <mergeCell ref="B174:I174"/>
    <mergeCell ref="B180:I180"/>
    <mergeCell ref="B179:I179"/>
    <mergeCell ref="A176:T176"/>
    <mergeCell ref="B175:I175"/>
    <mergeCell ref="B177:I177"/>
    <mergeCell ref="B170:I170"/>
    <mergeCell ref="B169:I169"/>
    <mergeCell ref="N238:O238"/>
    <mergeCell ref="P238:Q238"/>
    <mergeCell ref="J235:O235"/>
    <mergeCell ref="J237:K237"/>
    <mergeCell ref="L237:M237"/>
    <mergeCell ref="N237:O237"/>
    <mergeCell ref="P235:Q236"/>
    <mergeCell ref="J236:K236"/>
    <mergeCell ref="L236:M236"/>
    <mergeCell ref="N236:O236"/>
    <mergeCell ref="T38:T39"/>
    <mergeCell ref="B42:I42"/>
    <mergeCell ref="B43:I43"/>
    <mergeCell ref="B60:I60"/>
    <mergeCell ref="B56:I56"/>
    <mergeCell ref="B44:I44"/>
    <mergeCell ref="B53:I53"/>
    <mergeCell ref="A49:T49"/>
    <mergeCell ref="B57:I57"/>
    <mergeCell ref="B59:I59"/>
    <mergeCell ref="B52:I52"/>
    <mergeCell ref="B46:I46"/>
    <mergeCell ref="N50:P50"/>
    <mergeCell ref="T66:T67"/>
    <mergeCell ref="Q50:S50"/>
    <mergeCell ref="J50:J51"/>
    <mergeCell ref="B70:I70"/>
    <mergeCell ref="A66:A67"/>
    <mergeCell ref="A2:K2"/>
    <mergeCell ref="A6:K6"/>
    <mergeCell ref="B69:I69"/>
    <mergeCell ref="B68:I68"/>
    <mergeCell ref="B41:I41"/>
    <mergeCell ref="B40:I40"/>
    <mergeCell ref="D28:F28"/>
    <mergeCell ref="B50:I51"/>
    <mergeCell ref="O3:Q3"/>
    <mergeCell ref="O4:Q4"/>
    <mergeCell ref="M4:N4"/>
    <mergeCell ref="A77:T77"/>
    <mergeCell ref="B61:I61"/>
    <mergeCell ref="B54:I54"/>
    <mergeCell ref="B55:I55"/>
    <mergeCell ref="B58:I58"/>
    <mergeCell ref="A65:T65"/>
    <mergeCell ref="J66:J67"/>
    <mergeCell ref="T78:T79"/>
    <mergeCell ref="B72:I72"/>
    <mergeCell ref="B73:I73"/>
    <mergeCell ref="J78:J79"/>
    <mergeCell ref="K78:M78"/>
    <mergeCell ref="N78:P78"/>
    <mergeCell ref="Q78:S78"/>
    <mergeCell ref="M3:N3"/>
    <mergeCell ref="A19:K19"/>
    <mergeCell ref="A10:K10"/>
    <mergeCell ref="A7:K7"/>
    <mergeCell ref="A8:K8"/>
    <mergeCell ref="A9:K9"/>
    <mergeCell ref="A11:K11"/>
    <mergeCell ref="A13:K13"/>
    <mergeCell ref="M15:T15"/>
    <mergeCell ref="O5:Q5"/>
    <mergeCell ref="M13:T13"/>
    <mergeCell ref="A18:K18"/>
    <mergeCell ref="N94:P94"/>
    <mergeCell ref="B85:I85"/>
    <mergeCell ref="B88:I88"/>
    <mergeCell ref="J94:J95"/>
    <mergeCell ref="H28:H29"/>
    <mergeCell ref="G28:G29"/>
    <mergeCell ref="K38:M38"/>
    <mergeCell ref="A78:A79"/>
    <mergeCell ref="A1:K1"/>
    <mergeCell ref="A3:K3"/>
    <mergeCell ref="K50:M50"/>
    <mergeCell ref="M18:T18"/>
    <mergeCell ref="B45:I45"/>
    <mergeCell ref="M1:T1"/>
    <mergeCell ref="M14:T14"/>
    <mergeCell ref="A4:K5"/>
    <mergeCell ref="A16:K16"/>
    <mergeCell ref="A14:K14"/>
    <mergeCell ref="B108:I108"/>
    <mergeCell ref="B100:I100"/>
    <mergeCell ref="B87:I87"/>
    <mergeCell ref="A93:T93"/>
    <mergeCell ref="T94:T95"/>
    <mergeCell ref="K94:M94"/>
    <mergeCell ref="A106:A107"/>
    <mergeCell ref="T106:T107"/>
    <mergeCell ref="A94:A95"/>
    <mergeCell ref="B106:I107"/>
    <mergeCell ref="B196:I196"/>
    <mergeCell ref="Q94:S94"/>
    <mergeCell ref="B96:I96"/>
    <mergeCell ref="B94:I95"/>
    <mergeCell ref="Q106:S106"/>
    <mergeCell ref="J106:J107"/>
    <mergeCell ref="K106:M106"/>
    <mergeCell ref="N106:P106"/>
    <mergeCell ref="B103:I103"/>
    <mergeCell ref="K184:M184"/>
    <mergeCell ref="A188:T188"/>
    <mergeCell ref="J189:J190"/>
    <mergeCell ref="K189:M189"/>
    <mergeCell ref="T189:T190"/>
    <mergeCell ref="N147:P147"/>
    <mergeCell ref="B168:I168"/>
    <mergeCell ref="N189:P189"/>
    <mergeCell ref="B189:I190"/>
    <mergeCell ref="A186:J186"/>
    <mergeCell ref="K185:T185"/>
    <mergeCell ref="K186:T186"/>
    <mergeCell ref="B166:I166"/>
    <mergeCell ref="K147:M147"/>
    <mergeCell ref="B160:I160"/>
    <mergeCell ref="B194:I194"/>
    <mergeCell ref="A191:T191"/>
    <mergeCell ref="Q189:S189"/>
    <mergeCell ref="B195:I195"/>
    <mergeCell ref="B192:I192"/>
    <mergeCell ref="B193:I193"/>
    <mergeCell ref="A189:A190"/>
    <mergeCell ref="B210:I210"/>
    <mergeCell ref="B199:I199"/>
    <mergeCell ref="B201:I201"/>
    <mergeCell ref="B202:I202"/>
    <mergeCell ref="B203:I203"/>
    <mergeCell ref="B200:I200"/>
    <mergeCell ref="B207:I207"/>
    <mergeCell ref="A208:T208"/>
    <mergeCell ref="B205:I205"/>
    <mergeCell ref="B206:I206"/>
    <mergeCell ref="A219:T219"/>
    <mergeCell ref="A214:J215"/>
    <mergeCell ref="Q214:T215"/>
    <mergeCell ref="N215:P215"/>
    <mergeCell ref="A217:J217"/>
    <mergeCell ref="Q220:S220"/>
    <mergeCell ref="A220:A221"/>
    <mergeCell ref="B220:I221"/>
    <mergeCell ref="J220:J221"/>
    <mergeCell ref="K220:M220"/>
    <mergeCell ref="A231:J231"/>
    <mergeCell ref="A222:T222"/>
    <mergeCell ref="T220:T221"/>
    <mergeCell ref="N220:P220"/>
    <mergeCell ref="B223:I223"/>
    <mergeCell ref="A228:I228"/>
    <mergeCell ref="A229:J230"/>
    <mergeCell ref="B225:I225"/>
    <mergeCell ref="B226:I226"/>
    <mergeCell ref="B224:I224"/>
    <mergeCell ref="A232:J232"/>
    <mergeCell ref="A239:G239"/>
    <mergeCell ref="H235:I236"/>
    <mergeCell ref="A235:A236"/>
    <mergeCell ref="H237:I237"/>
    <mergeCell ref="B238:G238"/>
    <mergeCell ref="B237:G237"/>
    <mergeCell ref="B235:G236"/>
    <mergeCell ref="A234:B234"/>
    <mergeCell ref="R235:T235"/>
    <mergeCell ref="P239:Q239"/>
    <mergeCell ref="H238:I238"/>
    <mergeCell ref="H239:I239"/>
    <mergeCell ref="P237:Q237"/>
    <mergeCell ref="L238:M238"/>
    <mergeCell ref="J238:K238"/>
    <mergeCell ref="J239:K239"/>
    <mergeCell ref="L239:M239"/>
    <mergeCell ref="N239:O239"/>
    <mergeCell ref="A185:J185"/>
    <mergeCell ref="K217:T217"/>
    <mergeCell ref="A213:I213"/>
    <mergeCell ref="K215:M215"/>
    <mergeCell ref="B197:I197"/>
    <mergeCell ref="B198:I198"/>
    <mergeCell ref="B212:I212"/>
    <mergeCell ref="B209:I209"/>
    <mergeCell ref="B204:I204"/>
    <mergeCell ref="B211:I211"/>
    <mergeCell ref="B143:I143"/>
    <mergeCell ref="K231:T231"/>
    <mergeCell ref="K232:T232"/>
    <mergeCell ref="N230:P230"/>
    <mergeCell ref="B227:I227"/>
    <mergeCell ref="Q229:T230"/>
    <mergeCell ref="K230:M230"/>
    <mergeCell ref="A216:J216"/>
    <mergeCell ref="K216:T216"/>
    <mergeCell ref="B172:I172"/>
    <mergeCell ref="B162:I162"/>
    <mergeCell ref="Q153:S153"/>
    <mergeCell ref="B164:I164"/>
    <mergeCell ref="B159:I159"/>
    <mergeCell ref="B163:I163"/>
    <mergeCell ref="K153:M153"/>
    <mergeCell ref="N153:P153"/>
    <mergeCell ref="B161:I161"/>
    <mergeCell ref="A151:T151"/>
    <mergeCell ref="A153:A154"/>
    <mergeCell ref="B157:I157"/>
    <mergeCell ref="B158:I158"/>
    <mergeCell ref="A152:T152"/>
    <mergeCell ref="B156:I156"/>
    <mergeCell ref="A155:T155"/>
    <mergeCell ref="T153:T154"/>
    <mergeCell ref="B173:I173"/>
    <mergeCell ref="B131:I131"/>
    <mergeCell ref="A133:T133"/>
    <mergeCell ref="B135:I135"/>
    <mergeCell ref="B132:I132"/>
    <mergeCell ref="B144:I144"/>
    <mergeCell ref="A148:J148"/>
    <mergeCell ref="A149:J149"/>
    <mergeCell ref="A145:I145"/>
    <mergeCell ref="A146:J147"/>
    <mergeCell ref="A127:T127"/>
    <mergeCell ref="B125:I125"/>
    <mergeCell ref="B126:I126"/>
    <mergeCell ref="B129:I129"/>
    <mergeCell ref="B128:I128"/>
    <mergeCell ref="B123:I123"/>
    <mergeCell ref="A124:T124"/>
    <mergeCell ref="B134:I134"/>
    <mergeCell ref="B141:I141"/>
    <mergeCell ref="B137:I137"/>
    <mergeCell ref="B138:I138"/>
    <mergeCell ref="A139:T139"/>
    <mergeCell ref="A136:T136"/>
    <mergeCell ref="B140:I140"/>
    <mergeCell ref="A130:T130"/>
  </mergeCells>
  <conditionalFormatting sqref="L31:L32">
    <cfRule type="cellIs" priority="149" dxfId="0" operator="equal">
      <formula>"E bine"</formula>
    </cfRule>
  </conditionalFormatting>
  <dataValidations count="5">
    <dataValidation type="list" allowBlank="1" showInputMessage="1" showErrorMessage="1" sqref="R140:R141 R135 R128:R129 R125:R126 R122:R123 R137:R138 R131:R132 R143:R144 R96:R102 R68:R74 R52:R60 R40:R46 R80:R87 R108:R114">
      <formula1>$R$39</formula1>
    </dataValidation>
    <dataValidation type="list" allowBlank="1" showInputMessage="1" showErrorMessage="1" sqref="Q143:Q144 Q134:Q135 Q128:Q129 Q125:Q126 Q122:Q123 Q140:Q141 Q131:Q132 Q138 Q96:Q102 Q68:Q74 Q52:Q60 Q40:Q46 Q80:Q87 Q108:Q114">
      <formula1>$Q$39</formula1>
    </dataValidation>
    <dataValidation type="list" allowBlank="1" showInputMessage="1" showErrorMessage="1" sqref="S143:S144 S134:S135 S128:S129 S125:S126 S122:S123 S137:S138 S140:S141 S131:S132 S80:S87 S40:S46 S96:S102 S68:S74 S52:S60 S108:S114">
      <formula1>$S$39</formula1>
    </dataValidation>
    <dataValidation type="list" allowBlank="1" showInputMessage="1" showErrorMessage="1" sqref="B223:I226 B192:I206 B177:I180 B156:I174 B209:I211">
      <formula1>$B$38:$B$149</formula1>
    </dataValidation>
    <dataValidation type="list" allowBlank="1" showInputMessage="1" showErrorMessage="1" sqref="T108:T114 T143:T144 T134:T135 T128:T129 T125:T126 T122:T123 T140:T141 T131:T132 T137:T138 T80:T87 T96:T102 T68:T74 T52:T60 T40:T46">
      <formula1>$O$36:$S$36</formula1>
    </dataValidation>
  </dataValidations>
  <printOptions/>
  <pageMargins left="0.7086614173228346" right="0.7086614173228346" top="0.7480314960629921" bottom="0.7480314960629921" header="0.31496062992125984" footer="0.31496062992125984"/>
  <pageSetup blackAndWhite="1" horizontalDpi="600" verticalDpi="600" orientation="landscape" paperSize="9" scale="94" r:id="rId1"/>
  <headerFooter alignWithMargins="0">
    <oddHeader>&amp;RPag. &amp;P</oddHeader>
    <oddFooter xml:space="preserve">&amp;LRECTOR,
Acad.Prof.univ.dr. Ioan Aurel POP&amp;CDECAN,
Prof. univ. dr. Corin BRAGA&amp;RDIRECTOR DE DEPARTAMENT,
Lect. univ. dr. SZABÓ Árpád Töhötöm </oddFooter>
  </headerFooter>
  <rowBreaks count="7" manualBreakCount="7">
    <brk id="33" max="19" man="1"/>
    <brk id="64" max="19" man="1"/>
    <brk id="92" max="19" man="1"/>
    <brk id="117" max="19" man="1"/>
    <brk id="150" max="19" man="1"/>
    <brk id="181" max="19" man="1"/>
    <brk id="212" max="19" man="1"/>
  </rowBreaks>
  <ignoredErrors>
    <ignoredError sqref="M238" unlockedFormula="1"/>
  </ignoredErrors>
</worksheet>
</file>

<file path=xl/worksheets/sheet2.xml><?xml version="1.0" encoding="utf-8"?>
<worksheet xmlns="http://schemas.openxmlformats.org/spreadsheetml/2006/main" xmlns:r="http://schemas.openxmlformats.org/officeDocument/2006/relationships">
  <dimension ref="A2:V25"/>
  <sheetViews>
    <sheetView workbookViewId="0" topLeftCell="A1">
      <selection activeCell="H69" sqref="H69"/>
    </sheetView>
  </sheetViews>
  <sheetFormatPr defaultColWidth="9.140625" defaultRowHeight="15"/>
  <sheetData>
    <row r="2" spans="1:20" s="1" customFormat="1" ht="19.5" customHeight="1">
      <c r="A2" s="146" t="s">
        <v>93</v>
      </c>
      <c r="B2" s="146"/>
      <c r="C2" s="146"/>
      <c r="D2" s="146"/>
      <c r="E2" s="146"/>
      <c r="F2" s="146"/>
      <c r="G2" s="146"/>
      <c r="H2" s="146"/>
      <c r="I2" s="146"/>
      <c r="J2" s="146"/>
      <c r="K2" s="146"/>
      <c r="L2" s="146"/>
      <c r="M2" s="146"/>
      <c r="N2" s="146"/>
      <c r="O2" s="146"/>
      <c r="P2" s="146"/>
      <c r="Q2" s="146"/>
      <c r="R2" s="146"/>
      <c r="S2" s="146"/>
      <c r="T2" s="146"/>
    </row>
    <row r="3" spans="1:20" s="1" customFormat="1" ht="5.25" customHeight="1">
      <c r="A3" s="11"/>
      <c r="B3" s="11"/>
      <c r="C3" s="11"/>
      <c r="D3" s="11"/>
      <c r="E3" s="11"/>
      <c r="F3" s="11"/>
      <c r="G3" s="11"/>
      <c r="H3" s="11"/>
      <c r="I3" s="11"/>
      <c r="J3" s="11"/>
      <c r="K3" s="11"/>
      <c r="L3" s="11"/>
      <c r="M3" s="11"/>
      <c r="N3" s="11"/>
      <c r="O3" s="11"/>
      <c r="P3" s="11"/>
      <c r="Q3" s="11"/>
      <c r="R3" s="11"/>
      <c r="S3" s="11"/>
      <c r="T3" s="11"/>
    </row>
    <row r="4" spans="1:20" s="1" customFormat="1" ht="17.25" customHeight="1">
      <c r="A4" s="167" t="s">
        <v>79</v>
      </c>
      <c r="B4" s="167"/>
      <c r="C4" s="167"/>
      <c r="D4" s="167"/>
      <c r="E4" s="167"/>
      <c r="F4" s="167"/>
      <c r="G4" s="167"/>
      <c r="H4" s="167"/>
      <c r="I4" s="167"/>
      <c r="J4" s="167"/>
      <c r="K4" s="167"/>
      <c r="L4" s="167"/>
      <c r="M4" s="167"/>
      <c r="N4" s="167"/>
      <c r="O4" s="167"/>
      <c r="P4" s="167"/>
      <c r="Q4" s="167"/>
      <c r="R4" s="167"/>
      <c r="S4" s="167"/>
      <c r="T4" s="167"/>
    </row>
    <row r="5" spans="1:22" s="1" customFormat="1" ht="26.25" customHeight="1">
      <c r="A5" s="144" t="s">
        <v>26</v>
      </c>
      <c r="B5" s="127" t="s">
        <v>25</v>
      </c>
      <c r="C5" s="128"/>
      <c r="D5" s="128"/>
      <c r="E5" s="128"/>
      <c r="F5" s="128"/>
      <c r="G5" s="128"/>
      <c r="H5" s="128"/>
      <c r="I5" s="129"/>
      <c r="J5" s="133" t="s">
        <v>40</v>
      </c>
      <c r="K5" s="184" t="s">
        <v>23</v>
      </c>
      <c r="L5" s="184"/>
      <c r="M5" s="184"/>
      <c r="N5" s="184" t="s">
        <v>41</v>
      </c>
      <c r="O5" s="191"/>
      <c r="P5" s="191"/>
      <c r="Q5" s="184" t="s">
        <v>22</v>
      </c>
      <c r="R5" s="184"/>
      <c r="S5" s="184"/>
      <c r="T5" s="184" t="s">
        <v>21</v>
      </c>
      <c r="U5" s="192"/>
      <c r="V5" s="192"/>
    </row>
    <row r="6" spans="1:22" s="1" customFormat="1" ht="12.75" customHeight="1">
      <c r="A6" s="145"/>
      <c r="B6" s="130"/>
      <c r="C6" s="131"/>
      <c r="D6" s="131"/>
      <c r="E6" s="131"/>
      <c r="F6" s="131"/>
      <c r="G6" s="131"/>
      <c r="H6" s="131"/>
      <c r="I6" s="132"/>
      <c r="J6" s="134"/>
      <c r="K6" s="17" t="s">
        <v>27</v>
      </c>
      <c r="L6" s="17" t="s">
        <v>28</v>
      </c>
      <c r="M6" s="17" t="s">
        <v>29</v>
      </c>
      <c r="N6" s="17" t="s">
        <v>33</v>
      </c>
      <c r="O6" s="17" t="s">
        <v>6</v>
      </c>
      <c r="P6" s="17" t="s">
        <v>30</v>
      </c>
      <c r="Q6" s="17" t="s">
        <v>31</v>
      </c>
      <c r="R6" s="17" t="s">
        <v>27</v>
      </c>
      <c r="S6" s="17" t="s">
        <v>32</v>
      </c>
      <c r="T6" s="184"/>
      <c r="U6" s="192"/>
      <c r="V6" s="192"/>
    </row>
    <row r="7" spans="1:22" s="1" customFormat="1" ht="12.75">
      <c r="A7" s="193" t="s">
        <v>51</v>
      </c>
      <c r="B7" s="193"/>
      <c r="C7" s="193"/>
      <c r="D7" s="193"/>
      <c r="E7" s="193"/>
      <c r="F7" s="193"/>
      <c r="G7" s="193"/>
      <c r="H7" s="193"/>
      <c r="I7" s="193"/>
      <c r="J7" s="193"/>
      <c r="K7" s="193"/>
      <c r="L7" s="193"/>
      <c r="M7" s="193"/>
      <c r="N7" s="193"/>
      <c r="O7" s="193"/>
      <c r="P7" s="193"/>
      <c r="Q7" s="193"/>
      <c r="R7" s="193"/>
      <c r="S7" s="193"/>
      <c r="T7" s="193"/>
      <c r="U7" s="192"/>
      <c r="V7" s="192"/>
    </row>
    <row r="8" spans="1:22" s="1" customFormat="1" ht="15.75" customHeight="1">
      <c r="A8" s="32" t="s">
        <v>80</v>
      </c>
      <c r="B8" s="73" t="s">
        <v>82</v>
      </c>
      <c r="C8" s="73"/>
      <c r="D8" s="73"/>
      <c r="E8" s="73"/>
      <c r="F8" s="73"/>
      <c r="G8" s="73"/>
      <c r="H8" s="73"/>
      <c r="I8" s="73"/>
      <c r="J8" s="5">
        <v>5</v>
      </c>
      <c r="K8" s="5">
        <v>2</v>
      </c>
      <c r="L8" s="5">
        <v>2</v>
      </c>
      <c r="M8" s="5">
        <v>0</v>
      </c>
      <c r="N8" s="25">
        <f>K8+L8+M8</f>
        <v>4</v>
      </c>
      <c r="O8" s="25">
        <f>P8-N8</f>
        <v>5</v>
      </c>
      <c r="P8" s="25">
        <f>ROUND(PRODUCT(J8,25)/14,0)</f>
        <v>9</v>
      </c>
      <c r="Q8" s="5" t="s">
        <v>31</v>
      </c>
      <c r="R8" s="5"/>
      <c r="S8" s="33"/>
      <c r="T8" s="33" t="s">
        <v>94</v>
      </c>
      <c r="U8" s="192"/>
      <c r="V8" s="192"/>
    </row>
    <row r="9" spans="1:22" s="1" customFormat="1" ht="12.75">
      <c r="A9" s="68" t="s">
        <v>52</v>
      </c>
      <c r="B9" s="69"/>
      <c r="C9" s="69"/>
      <c r="D9" s="69"/>
      <c r="E9" s="69"/>
      <c r="F9" s="69"/>
      <c r="G9" s="69"/>
      <c r="H9" s="69"/>
      <c r="I9" s="69"/>
      <c r="J9" s="69"/>
      <c r="K9" s="69"/>
      <c r="L9" s="69"/>
      <c r="M9" s="69"/>
      <c r="N9" s="69"/>
      <c r="O9" s="69"/>
      <c r="P9" s="69"/>
      <c r="Q9" s="69"/>
      <c r="R9" s="69"/>
      <c r="S9" s="69"/>
      <c r="T9" s="70"/>
      <c r="U9" s="192"/>
      <c r="V9" s="192"/>
    </row>
    <row r="10" spans="1:22" s="1" customFormat="1" ht="42" customHeight="1">
      <c r="A10" s="32" t="s">
        <v>81</v>
      </c>
      <c r="B10" s="138" t="s">
        <v>192</v>
      </c>
      <c r="C10" s="66"/>
      <c r="D10" s="66"/>
      <c r="E10" s="66"/>
      <c r="F10" s="66"/>
      <c r="G10" s="66"/>
      <c r="H10" s="66"/>
      <c r="I10" s="67"/>
      <c r="J10" s="5">
        <v>5</v>
      </c>
      <c r="K10" s="5">
        <v>2</v>
      </c>
      <c r="L10" s="5">
        <v>2</v>
      </c>
      <c r="M10" s="5">
        <v>0</v>
      </c>
      <c r="N10" s="25">
        <f>K10+L10+M10</f>
        <v>4</v>
      </c>
      <c r="O10" s="25">
        <f>P10-N10</f>
        <v>5</v>
      </c>
      <c r="P10" s="25">
        <f>ROUND(PRODUCT(J10,25)/14,0)</f>
        <v>9</v>
      </c>
      <c r="Q10" s="5" t="s">
        <v>31</v>
      </c>
      <c r="R10" s="5"/>
      <c r="S10" s="33"/>
      <c r="T10" s="33" t="s">
        <v>94</v>
      </c>
      <c r="U10" s="192"/>
      <c r="V10" s="192"/>
    </row>
    <row r="11" spans="1:22" s="1" customFormat="1" ht="12.75">
      <c r="A11" s="68" t="s">
        <v>53</v>
      </c>
      <c r="B11" s="69"/>
      <c r="C11" s="69"/>
      <c r="D11" s="69"/>
      <c r="E11" s="69"/>
      <c r="F11" s="69"/>
      <c r="G11" s="69"/>
      <c r="H11" s="69"/>
      <c r="I11" s="69"/>
      <c r="J11" s="69"/>
      <c r="K11" s="69"/>
      <c r="L11" s="69"/>
      <c r="M11" s="69"/>
      <c r="N11" s="69"/>
      <c r="O11" s="69"/>
      <c r="P11" s="69"/>
      <c r="Q11" s="69"/>
      <c r="R11" s="69"/>
      <c r="S11" s="69"/>
      <c r="T11" s="70"/>
      <c r="U11" s="192"/>
      <c r="V11" s="192"/>
    </row>
    <row r="12" spans="1:22" s="1" customFormat="1" ht="40.5" customHeight="1">
      <c r="A12" s="32" t="s">
        <v>83</v>
      </c>
      <c r="B12" s="138" t="s">
        <v>193</v>
      </c>
      <c r="C12" s="66"/>
      <c r="D12" s="66"/>
      <c r="E12" s="66"/>
      <c r="F12" s="66"/>
      <c r="G12" s="66"/>
      <c r="H12" s="66"/>
      <c r="I12" s="67"/>
      <c r="J12" s="5">
        <v>5</v>
      </c>
      <c r="K12" s="5">
        <v>2</v>
      </c>
      <c r="L12" s="5">
        <v>2</v>
      </c>
      <c r="M12" s="5">
        <v>0</v>
      </c>
      <c r="N12" s="25">
        <f>K12+L12+M12</f>
        <v>4</v>
      </c>
      <c r="O12" s="25">
        <f>P12-N12</f>
        <v>5</v>
      </c>
      <c r="P12" s="25">
        <f>ROUND(PRODUCT(J12,25)/14,0)</f>
        <v>9</v>
      </c>
      <c r="Q12" s="5" t="s">
        <v>31</v>
      </c>
      <c r="R12" s="5"/>
      <c r="S12" s="33"/>
      <c r="T12" s="33" t="s">
        <v>94</v>
      </c>
      <c r="U12" s="192"/>
      <c r="V12" s="192"/>
    </row>
    <row r="13" spans="1:22" s="1" customFormat="1" ht="12.75">
      <c r="A13" s="68" t="s">
        <v>54</v>
      </c>
      <c r="B13" s="71"/>
      <c r="C13" s="71"/>
      <c r="D13" s="71"/>
      <c r="E13" s="71"/>
      <c r="F13" s="71"/>
      <c r="G13" s="71"/>
      <c r="H13" s="71"/>
      <c r="I13" s="71"/>
      <c r="J13" s="71"/>
      <c r="K13" s="71"/>
      <c r="L13" s="71"/>
      <c r="M13" s="71"/>
      <c r="N13" s="71"/>
      <c r="O13" s="71"/>
      <c r="P13" s="71"/>
      <c r="Q13" s="71"/>
      <c r="R13" s="71"/>
      <c r="S13" s="71"/>
      <c r="T13" s="72"/>
      <c r="U13" s="192"/>
      <c r="V13" s="192"/>
    </row>
    <row r="14" spans="1:22" s="2" customFormat="1" ht="27.75" customHeight="1">
      <c r="A14" s="32" t="s">
        <v>84</v>
      </c>
      <c r="B14" s="138" t="s">
        <v>218</v>
      </c>
      <c r="C14" s="66"/>
      <c r="D14" s="66"/>
      <c r="E14" s="66"/>
      <c r="F14" s="66"/>
      <c r="G14" s="66"/>
      <c r="H14" s="66"/>
      <c r="I14" s="67"/>
      <c r="J14" s="5">
        <v>5</v>
      </c>
      <c r="K14" s="5">
        <v>2</v>
      </c>
      <c r="L14" s="5">
        <v>2</v>
      </c>
      <c r="M14" s="5">
        <v>0</v>
      </c>
      <c r="N14" s="25">
        <f>K14+L14+M14</f>
        <v>4</v>
      </c>
      <c r="O14" s="25">
        <f>P14-N14</f>
        <v>5</v>
      </c>
      <c r="P14" s="25">
        <f>ROUND(PRODUCT(J14,25)/14,0)</f>
        <v>9</v>
      </c>
      <c r="Q14" s="5" t="s">
        <v>31</v>
      </c>
      <c r="R14" s="5"/>
      <c r="S14" s="33"/>
      <c r="T14" s="6" t="s">
        <v>95</v>
      </c>
      <c r="U14" s="192"/>
      <c r="V14" s="192"/>
    </row>
    <row r="15" spans="1:22" s="1" customFormat="1" ht="12.75">
      <c r="A15" s="68" t="s">
        <v>55</v>
      </c>
      <c r="B15" s="71"/>
      <c r="C15" s="71"/>
      <c r="D15" s="71"/>
      <c r="E15" s="71"/>
      <c r="F15" s="71"/>
      <c r="G15" s="71"/>
      <c r="H15" s="71"/>
      <c r="I15" s="71"/>
      <c r="J15" s="71"/>
      <c r="K15" s="71"/>
      <c r="L15" s="71"/>
      <c r="M15" s="71"/>
      <c r="N15" s="71"/>
      <c r="O15" s="71"/>
      <c r="P15" s="71"/>
      <c r="Q15" s="71"/>
      <c r="R15" s="71"/>
      <c r="S15" s="71"/>
      <c r="T15" s="72"/>
      <c r="U15" s="192"/>
      <c r="V15" s="192"/>
    </row>
    <row r="16" spans="1:22" s="1" customFormat="1" ht="17.25" customHeight="1">
      <c r="A16" s="32" t="s">
        <v>85</v>
      </c>
      <c r="B16" s="65" t="s">
        <v>86</v>
      </c>
      <c r="C16" s="66"/>
      <c r="D16" s="66"/>
      <c r="E16" s="66"/>
      <c r="F16" s="66"/>
      <c r="G16" s="66"/>
      <c r="H16" s="66"/>
      <c r="I16" s="67"/>
      <c r="J16" s="5">
        <v>2</v>
      </c>
      <c r="K16" s="5">
        <v>1</v>
      </c>
      <c r="L16" s="5">
        <v>1</v>
      </c>
      <c r="M16" s="5">
        <v>0</v>
      </c>
      <c r="N16" s="25">
        <f>K16+L16+M16</f>
        <v>2</v>
      </c>
      <c r="O16" s="25">
        <f>P16-N16</f>
        <v>2</v>
      </c>
      <c r="P16" s="25">
        <f>ROUND(PRODUCT(J16,25)/14,0)</f>
        <v>4</v>
      </c>
      <c r="Q16" s="5"/>
      <c r="R16" s="5" t="s">
        <v>27</v>
      </c>
      <c r="S16" s="33"/>
      <c r="T16" s="6" t="s">
        <v>95</v>
      </c>
      <c r="U16" s="192"/>
      <c r="V16" s="192"/>
    </row>
    <row r="17" spans="1:22" s="1" customFormat="1" ht="17.25" customHeight="1">
      <c r="A17" s="32" t="s">
        <v>88</v>
      </c>
      <c r="B17" s="65" t="s">
        <v>87</v>
      </c>
      <c r="C17" s="66"/>
      <c r="D17" s="66"/>
      <c r="E17" s="66"/>
      <c r="F17" s="66"/>
      <c r="G17" s="66"/>
      <c r="H17" s="66"/>
      <c r="I17" s="67"/>
      <c r="J17" s="5">
        <v>3</v>
      </c>
      <c r="K17" s="5">
        <v>0</v>
      </c>
      <c r="L17" s="5">
        <v>0</v>
      </c>
      <c r="M17" s="5">
        <v>3</v>
      </c>
      <c r="N17" s="25">
        <f>K17+L17+M17</f>
        <v>3</v>
      </c>
      <c r="O17" s="25">
        <f>P17-N17</f>
        <v>2</v>
      </c>
      <c r="P17" s="25">
        <f>ROUND(PRODUCT(J17,25)/14,0)</f>
        <v>5</v>
      </c>
      <c r="Q17" s="5"/>
      <c r="R17" s="5" t="s">
        <v>27</v>
      </c>
      <c r="S17" s="33"/>
      <c r="T17" s="6" t="s">
        <v>95</v>
      </c>
      <c r="U17" s="192"/>
      <c r="V17" s="192"/>
    </row>
    <row r="18" spans="1:22" s="1" customFormat="1" ht="12.75">
      <c r="A18" s="68" t="s">
        <v>56</v>
      </c>
      <c r="B18" s="69"/>
      <c r="C18" s="69"/>
      <c r="D18" s="69"/>
      <c r="E18" s="69"/>
      <c r="F18" s="69"/>
      <c r="G18" s="69"/>
      <c r="H18" s="69"/>
      <c r="I18" s="69"/>
      <c r="J18" s="69"/>
      <c r="K18" s="69"/>
      <c r="L18" s="69"/>
      <c r="M18" s="69"/>
      <c r="N18" s="69"/>
      <c r="O18" s="69"/>
      <c r="P18" s="69"/>
      <c r="Q18" s="69"/>
      <c r="R18" s="69"/>
      <c r="S18" s="69"/>
      <c r="T18" s="70"/>
      <c r="U18" s="192"/>
      <c r="V18" s="192"/>
    </row>
    <row r="19" spans="1:22" s="1" customFormat="1" ht="17.25" customHeight="1">
      <c r="A19" s="32" t="s">
        <v>89</v>
      </c>
      <c r="B19" s="65" t="s">
        <v>91</v>
      </c>
      <c r="C19" s="66"/>
      <c r="D19" s="66"/>
      <c r="E19" s="66"/>
      <c r="F19" s="66"/>
      <c r="G19" s="66"/>
      <c r="H19" s="66"/>
      <c r="I19" s="67"/>
      <c r="J19" s="5">
        <v>3</v>
      </c>
      <c r="K19" s="5">
        <v>1</v>
      </c>
      <c r="L19" s="5">
        <v>1</v>
      </c>
      <c r="M19" s="5">
        <v>0</v>
      </c>
      <c r="N19" s="25">
        <f>K19+L19+M19</f>
        <v>2</v>
      </c>
      <c r="O19" s="25">
        <f>P19-N19</f>
        <v>4</v>
      </c>
      <c r="P19" s="25">
        <f>ROUND(PRODUCT(J19,25)/12,0)</f>
        <v>6</v>
      </c>
      <c r="Q19" s="5" t="s">
        <v>31</v>
      </c>
      <c r="R19" s="5"/>
      <c r="S19" s="33"/>
      <c r="T19" s="33" t="s">
        <v>94</v>
      </c>
      <c r="U19" s="192"/>
      <c r="V19" s="192"/>
    </row>
    <row r="20" spans="1:22" s="1" customFormat="1" ht="17.25" customHeight="1">
      <c r="A20" s="32" t="s">
        <v>90</v>
      </c>
      <c r="B20" s="65" t="s">
        <v>92</v>
      </c>
      <c r="C20" s="66"/>
      <c r="D20" s="66"/>
      <c r="E20" s="66"/>
      <c r="F20" s="66"/>
      <c r="G20" s="66"/>
      <c r="H20" s="66"/>
      <c r="I20" s="67"/>
      <c r="J20" s="5">
        <v>2</v>
      </c>
      <c r="K20" s="5">
        <v>0</v>
      </c>
      <c r="L20" s="5">
        <v>0</v>
      </c>
      <c r="M20" s="5">
        <v>3</v>
      </c>
      <c r="N20" s="25">
        <f>K20+L20+M20</f>
        <v>3</v>
      </c>
      <c r="O20" s="25">
        <f>P20-N20</f>
        <v>1</v>
      </c>
      <c r="P20" s="25">
        <f>ROUND(PRODUCT(J20,25)/12,0)</f>
        <v>4</v>
      </c>
      <c r="Q20" s="5"/>
      <c r="R20" s="5" t="s">
        <v>27</v>
      </c>
      <c r="S20" s="33"/>
      <c r="T20" s="6" t="s">
        <v>95</v>
      </c>
      <c r="U20" s="192"/>
      <c r="V20" s="192"/>
    </row>
    <row r="21" spans="1:22" s="1" customFormat="1" ht="32.25" customHeight="1">
      <c r="A21" s="56" t="s">
        <v>78</v>
      </c>
      <c r="B21" s="57"/>
      <c r="C21" s="57"/>
      <c r="D21" s="57"/>
      <c r="E21" s="57"/>
      <c r="F21" s="57"/>
      <c r="G21" s="57"/>
      <c r="H21" s="57"/>
      <c r="I21" s="58"/>
      <c r="J21" s="34">
        <f>SUM(J8,J10,J12,J14,J16:J17,J19:J20)</f>
        <v>30</v>
      </c>
      <c r="K21" s="34">
        <f aca="true" t="shared" si="0" ref="K21:P21">SUM(K8,K10,K12,K14,K16:K17,K19:K20)</f>
        <v>10</v>
      </c>
      <c r="L21" s="34">
        <f t="shared" si="0"/>
        <v>10</v>
      </c>
      <c r="M21" s="34">
        <f t="shared" si="0"/>
        <v>6</v>
      </c>
      <c r="N21" s="34">
        <f t="shared" si="0"/>
        <v>26</v>
      </c>
      <c r="O21" s="34">
        <f t="shared" si="0"/>
        <v>29</v>
      </c>
      <c r="P21" s="34">
        <f t="shared" si="0"/>
        <v>55</v>
      </c>
      <c r="Q21" s="34">
        <f>COUNTIF(Q8,"E")+COUNTIF(Q10,"E")+COUNTIF(Q12,"E")+COUNTIF(Q14,"E")+COUNTIF(Q16:Q17,"E")+COUNTIF(Q19:Q20,"E")</f>
        <v>5</v>
      </c>
      <c r="R21" s="34">
        <f>COUNTIF(R8,"C")+COUNTIF(R10,"C")+COUNTIF(R12,"C")+COUNTIF(R14,"C")+COUNTIF(R16:R17,"C")+COUNTIF(R19:R20,"C")</f>
        <v>3</v>
      </c>
      <c r="S21" s="34">
        <f>COUNTIF(S8,"VP")+COUNTIF(S10,"VP")+COUNTIF(S12,"VP")+COUNTIF(S14,"VP")+COUNTIF(S16:S17,"VP")+COUNTIF(S19:S20,"VP")</f>
        <v>0</v>
      </c>
      <c r="T21" s="47"/>
      <c r="U21" s="192"/>
      <c r="V21" s="192"/>
    </row>
    <row r="22" spans="1:22" s="1" customFormat="1" ht="17.25" customHeight="1">
      <c r="A22" s="59" t="s">
        <v>50</v>
      </c>
      <c r="B22" s="53"/>
      <c r="C22" s="53"/>
      <c r="D22" s="53"/>
      <c r="E22" s="53"/>
      <c r="F22" s="53"/>
      <c r="G22" s="53"/>
      <c r="H22" s="53"/>
      <c r="I22" s="53"/>
      <c r="J22" s="76"/>
      <c r="K22" s="34">
        <f aca="true" t="shared" si="1" ref="K22:P22">SUM(K8,K10,K12,K14,K16,K17)*14+SUM(K19,K20)*12</f>
        <v>138</v>
      </c>
      <c r="L22" s="34">
        <f t="shared" si="1"/>
        <v>138</v>
      </c>
      <c r="M22" s="34">
        <f t="shared" si="1"/>
        <v>78</v>
      </c>
      <c r="N22" s="34">
        <f t="shared" si="1"/>
        <v>354</v>
      </c>
      <c r="O22" s="34">
        <f t="shared" si="1"/>
        <v>396</v>
      </c>
      <c r="P22" s="34">
        <f t="shared" si="1"/>
        <v>750</v>
      </c>
      <c r="Q22" s="98"/>
      <c r="R22" s="99"/>
      <c r="S22" s="99"/>
      <c r="T22" s="100"/>
      <c r="U22" s="192"/>
      <c r="V22" s="192"/>
    </row>
    <row r="23" spans="1:22" s="1" customFormat="1" ht="14.25" customHeight="1">
      <c r="A23" s="77"/>
      <c r="B23" s="78"/>
      <c r="C23" s="78"/>
      <c r="D23" s="78"/>
      <c r="E23" s="78"/>
      <c r="F23" s="78"/>
      <c r="G23" s="78"/>
      <c r="H23" s="78"/>
      <c r="I23" s="78"/>
      <c r="J23" s="79"/>
      <c r="K23" s="92">
        <f>SUM(K22:M22)</f>
        <v>354</v>
      </c>
      <c r="L23" s="93"/>
      <c r="M23" s="94"/>
      <c r="N23" s="92">
        <f>SUM(N22:O22)</f>
        <v>750</v>
      </c>
      <c r="O23" s="93"/>
      <c r="P23" s="94"/>
      <c r="Q23" s="101"/>
      <c r="R23" s="102"/>
      <c r="S23" s="102"/>
      <c r="T23" s="103"/>
      <c r="U23" s="192"/>
      <c r="V23" s="192"/>
    </row>
    <row r="24" spans="1:22" s="1" customFormat="1" ht="12.75">
      <c r="A24" s="11"/>
      <c r="B24" s="11"/>
      <c r="C24" s="11"/>
      <c r="D24" s="11"/>
      <c r="E24" s="11"/>
      <c r="F24" s="11"/>
      <c r="G24" s="11"/>
      <c r="H24" s="11"/>
      <c r="I24" s="11"/>
      <c r="J24" s="11"/>
      <c r="K24" s="11"/>
      <c r="L24" s="11"/>
      <c r="M24" s="11"/>
      <c r="N24" s="11"/>
      <c r="O24" s="11"/>
      <c r="P24" s="11"/>
      <c r="Q24" s="11"/>
      <c r="R24" s="11"/>
      <c r="S24" s="11"/>
      <c r="T24" s="11"/>
      <c r="U24" s="192"/>
      <c r="V24" s="192"/>
    </row>
    <row r="25" spans="1:22" s="1" customFormat="1" ht="12.75">
      <c r="A25" s="160" t="s">
        <v>96</v>
      </c>
      <c r="B25" s="160"/>
      <c r="C25" s="160"/>
      <c r="D25" s="160"/>
      <c r="E25" s="160"/>
      <c r="F25" s="160"/>
      <c r="G25" s="160"/>
      <c r="H25" s="160"/>
      <c r="I25" s="160"/>
      <c r="J25" s="160"/>
      <c r="K25" s="160"/>
      <c r="L25" s="160"/>
      <c r="M25" s="160"/>
      <c r="N25" s="160"/>
      <c r="O25" s="160"/>
      <c r="P25" s="160"/>
      <c r="Q25" s="160"/>
      <c r="R25" s="160"/>
      <c r="S25" s="160"/>
      <c r="T25" s="160"/>
      <c r="U25" s="192"/>
      <c r="V25" s="192"/>
    </row>
  </sheetData>
  <sheetProtection/>
  <mergeCells count="30">
    <mergeCell ref="A15:T15"/>
    <mergeCell ref="A2:T2"/>
    <mergeCell ref="A4:T4"/>
    <mergeCell ref="A5:A6"/>
    <mergeCell ref="B5:I6"/>
    <mergeCell ref="J5:J6"/>
    <mergeCell ref="K5:M5"/>
    <mergeCell ref="N5:P5"/>
    <mergeCell ref="Q5:S5"/>
    <mergeCell ref="T5:T6"/>
    <mergeCell ref="A21:I21"/>
    <mergeCell ref="U5:V25"/>
    <mergeCell ref="A7:T7"/>
    <mergeCell ref="B8:I8"/>
    <mergeCell ref="A9:T9"/>
    <mergeCell ref="B10:I10"/>
    <mergeCell ref="A11:T11"/>
    <mergeCell ref="B12:I12"/>
    <mergeCell ref="A13:T13"/>
    <mergeCell ref="B14:I14"/>
    <mergeCell ref="A25:T25"/>
    <mergeCell ref="B16:I16"/>
    <mergeCell ref="B17:I17"/>
    <mergeCell ref="A18:T18"/>
    <mergeCell ref="B19:I19"/>
    <mergeCell ref="B20:I20"/>
    <mergeCell ref="A22:J23"/>
    <mergeCell ref="Q22:T23"/>
    <mergeCell ref="K23:M23"/>
    <mergeCell ref="N23:P23"/>
  </mergeCells>
  <dataValidations count="3">
    <dataValidation type="list" allowBlank="1" showInputMessage="1" showErrorMessage="1" sqref="S19:S20 S14 S10 S8 S16:S17 S12">
      <formula1>$S$39</formula1>
    </dataValidation>
    <dataValidation type="list" allowBlank="1" showInputMessage="1" showErrorMessage="1" sqref="Q19:Q20 Q14 Q10 Q8 Q16:Q17 Q12">
      <formula1>$Q$39</formula1>
    </dataValidation>
    <dataValidation type="list" allowBlank="1" showInputMessage="1" showErrorMessage="1" sqref="R19:R20 R14 R10 R8 R16:R17 R12">
      <formula1>$R$39</formula1>
    </dataValidation>
  </dataValidations>
  <printOptions/>
  <pageMargins left="0.7" right="0.7" top="0.75" bottom="0.75" header="0.3" footer="0.3"/>
  <pageSetup horizontalDpi="600" verticalDpi="600" orientation="landscape" paperSize="9" scale="73" r:id="rId1"/>
  <headerFooter alignWithMargins="0">
    <oddFooter>&amp;LRECTOR,
Acad.Prof.univ.dr. Ioan Aurel POP&amp;RDIRECTOR, 
Conf. univ. dr. Cătălin GLAVA</oddFooter>
  </headerFooter>
  <colBreaks count="1" manualBreakCount="1">
    <brk id="20" max="24"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Katy</cp:lastModifiedBy>
  <cp:lastPrinted>2017-04-28T18:16:22Z</cp:lastPrinted>
  <dcterms:created xsi:type="dcterms:W3CDTF">2013-06-27T08:19:59Z</dcterms:created>
  <dcterms:modified xsi:type="dcterms:W3CDTF">2017-04-28T18:40:32Z</dcterms:modified>
  <cp:category/>
  <cp:version/>
  <cp:contentType/>
  <cp:contentStatus/>
</cp:coreProperties>
</file>