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20" activeTab="0"/>
  </bookViews>
  <sheets>
    <sheet name="PLAN" sheetId="1" r:id="rId1"/>
    <sheet name="DPPD" sheetId="2" r:id="rId2"/>
    <sheet name="Sheet3" sheetId="3" r:id="rId3"/>
  </sheets>
  <definedNames>
    <definedName name="_xlnm.Print_Area" localSheetId="0">'PLAN'!$A$1:$T$280</definedName>
  </definedNames>
  <calcPr fullCalcOnLoad="1"/>
</workbook>
</file>

<file path=xl/comments1.xml><?xml version="1.0" encoding="utf-8"?>
<comments xmlns="http://schemas.openxmlformats.org/spreadsheetml/2006/main">
  <authors>
    <author>Claudia</author>
  </authors>
  <commentList>
    <comment ref="A203" authorId="0">
      <text>
        <r>
          <rPr>
            <b/>
            <sz val="8"/>
            <rFont val="Tahoma"/>
            <family val="2"/>
          </rPr>
          <t>Claudia:</t>
        </r>
        <r>
          <rPr>
            <sz val="8"/>
            <rFont val="Tahoma"/>
            <family val="2"/>
          </rPr>
          <t xml:space="preserve">
</t>
        </r>
      </text>
    </comment>
  </commentList>
</comments>
</file>

<file path=xl/sharedStrings.xml><?xml version="1.0" encoding="utf-8"?>
<sst xmlns="http://schemas.openxmlformats.org/spreadsheetml/2006/main" count="700" uniqueCount="275">
  <si>
    <t>I. CERINŢE PENTRU OBŢINEREA DIPLOMEI DE LICENŢĂ</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</si>
  <si>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</si>
  <si>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</si>
  <si>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</si>
  <si>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</si>
  <si>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</si>
  <si>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</si>
  <si>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</si>
  <si>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</si>
  <si>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</si>
  <si>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</si>
  <si>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</si>
  <si>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</si>
  <si>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</si>
  <si>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</si>
  <si>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</si>
  <si>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</si>
  <si>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</si>
  <si>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</si>
  <si>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</si>
  <si>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</si>
  <si>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</si>
  <si>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</si>
  <si>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</si>
  <si>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</si>
  <si>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</si>
  <si>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</si>
  <si>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</si>
  <si>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</si>
  <si>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</si>
  <si>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</si>
  <si>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</si>
  <si>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</si>
  <si>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</si>
  <si>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</si>
  <si>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</si>
  <si>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</si>
  <si>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</si>
  <si>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</si>
  <si>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</si>
  <si>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</si>
  <si>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</si>
  <si>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</si>
  <si>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</si>
  <si>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</si>
  <si>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</si>
  <si>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</si>
  <si>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</si>
  <si>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</si>
  <si>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</si>
  <si>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</si>
  <si>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</si>
  <si>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</si>
  <si>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</si>
  <si>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</si>
  <si>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</si>
  <si>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</si>
  <si>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</si>
  <si>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</si>
  <si>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</si>
  <si>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</si>
  <si>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</si>
  <si>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DCOU</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</si>
  <si>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</si>
  <si>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</si>
  <si>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</si>
  <si>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</si>
  <si>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</si>
  <si>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</si>
  <si>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</si>
  <si>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</si>
  <si>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</si>
  <si>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</si>
  <si>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</si>
  <si>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</si>
  <si>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</si>
  <si>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</si>
  <si>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</si>
  <si>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</si>
  <si>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</si>
  <si>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</si>
  <si>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</si>
  <si>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</si>
  <si>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</si>
  <si>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</si>
  <si>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</si>
  <si>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</si>
  <si>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</si>
  <si>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</si>
  <si>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</si>
  <si>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</si>
  <si>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</si>
  <si>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</si>
  <si>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</si>
  <si>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DPPF – Discipline de pregătire psihopedagogică fundamentală (obligatorii)                                       DPDPS – Discipline de pregătire didactică şi practică de specialitate (obligatorii)</t>
  </si>
  <si>
    <t>PLAN DE ÎNVĂŢĂMÂNT  valabil începând din anul universitar 2017-2018</t>
  </si>
  <si>
    <t>YLU0011</t>
  </si>
  <si>
    <t>YLU0012</t>
  </si>
  <si>
    <t>UNIVERSITATEA BABEŞ-BOLYAI CLUJ-NAPOCA</t>
  </si>
  <si>
    <t>În contul a cel mult 3 discipline opţionale generale, studentul are dreptul să aleagă 3 discipline de la alte specializări ale facultăţilor din Universitatea Babeş-Bolyai.</t>
  </si>
  <si>
    <t>PROCENT DIN NUMĂRUL TOTAL DE DISCIPLINE</t>
  </si>
  <si>
    <t xml:space="preserve">TOTAL CREDITE / ORE PE SĂPTĂMÂNĂ / EVALUĂRI / TOTAL DISCIPLINE </t>
  </si>
  <si>
    <t>TOTAL CREDITE / ORE PE SĂPTĂMÂNĂ / EVALUĂRI / TOTAL DISCIPLINE</t>
  </si>
  <si>
    <t>MODUL PEDAGOCIC - Nivelul I: 35 de credite ECTS  + 5 credite ECTS aferente examenului de absolvire</t>
  </si>
  <si>
    <t>Pedagogie II:
- Teoria şi metodologia instruirii 
- Teoria şi metodologia evaluării</t>
  </si>
  <si>
    <t>Pedagogie I: 
- Fundamentele pedagogiei 
- Teoria şi metodologia curriculumului</t>
  </si>
  <si>
    <t>Practică pedagogică  în învăţământul preuniversitar obligatoriu  - Specializarea A</t>
  </si>
  <si>
    <t>VDP 3609</t>
  </si>
  <si>
    <t>Practică pedagogică  în învăţământul preuniversitar obligatoriu  - Specializarea B</t>
  </si>
  <si>
    <t xml:space="preserve">
</t>
  </si>
  <si>
    <t>PROCENT DIN NUMĂRUL TOTAL DE ORE FIZICE</t>
  </si>
  <si>
    <t xml:space="preserve">PROCENT DIN NUMĂRUL TOTAL DE ORE FIZICE </t>
  </si>
  <si>
    <t>Domeniul: Limbă şi literatură</t>
  </si>
  <si>
    <t>LLY1001</t>
  </si>
  <si>
    <t>Lingvistică generală</t>
  </si>
  <si>
    <t>LLX1023</t>
  </si>
  <si>
    <t>Curs opţional 1</t>
  </si>
  <si>
    <t>Titlul absolventului: LICENŢIAT ÎN FILOLOGIE</t>
  </si>
  <si>
    <t>LLY2007</t>
  </si>
  <si>
    <t>LLY2022</t>
  </si>
  <si>
    <t>Teoria literaturii</t>
  </si>
  <si>
    <t>Iniţiere în metodologia de cercetare ştiinţifică</t>
  </si>
  <si>
    <t>LLY3024</t>
  </si>
  <si>
    <t>LLX3023</t>
  </si>
  <si>
    <t>Practică profesională 1</t>
  </si>
  <si>
    <t>Literatură comparată. Curs opţional 2</t>
  </si>
  <si>
    <t>LLY4024</t>
  </si>
  <si>
    <t>LLX4023</t>
  </si>
  <si>
    <t>Practică profesională 2</t>
  </si>
  <si>
    <t>Literatură comparată. Curs opţional 4</t>
  </si>
  <si>
    <t>LLY5024</t>
  </si>
  <si>
    <t>LLX5023</t>
  </si>
  <si>
    <t>Practică profesională și de cercetare 1</t>
  </si>
  <si>
    <t>Curs general opţional 6</t>
  </si>
  <si>
    <t>LLY6024</t>
  </si>
  <si>
    <t>LLY6002</t>
  </si>
  <si>
    <t>Practică profesională și de cercetare 2</t>
  </si>
  <si>
    <t>Semiotica şi ştiinţele limbajului</t>
  </si>
  <si>
    <t>LLY1020</t>
  </si>
  <si>
    <t>LLY1021</t>
  </si>
  <si>
    <t>Gramatică normativă</t>
  </si>
  <si>
    <t>Informatică</t>
  </si>
  <si>
    <t>LLY3010</t>
  </si>
  <si>
    <t>LLY3011</t>
  </si>
  <si>
    <t>LLY3012</t>
  </si>
  <si>
    <t>LLY3018</t>
  </si>
  <si>
    <t>Mitul faustic din Renaştere în sec XIX</t>
  </si>
  <si>
    <t>Poetici corporale</t>
  </si>
  <si>
    <t>Barocul şi revenirile sale în sec. XX</t>
  </si>
  <si>
    <t>Omul politic şi literatura</t>
  </si>
  <si>
    <t>CURS OPȚIONAL 1 (An I, Semestrul 1)</t>
  </si>
  <si>
    <t>CURS OPȚIONAL 2 (An II, Semestrul 3)</t>
  </si>
  <si>
    <t>CURS OPȚIONAL 3 (An II, Semestrul 4)</t>
  </si>
  <si>
    <t>CURS OPTIONAL 4   (An II, Semestrul 4)</t>
  </si>
  <si>
    <t>LLY4013</t>
  </si>
  <si>
    <t>LLY4014</t>
  </si>
  <si>
    <t>LLY4015</t>
  </si>
  <si>
    <t>LLY4019</t>
  </si>
  <si>
    <t>Mitul faustic din Romantism în sec. XX</t>
  </si>
  <si>
    <t>Identităţi şi alterităţi feminine</t>
  </si>
  <si>
    <t>Poezia modernă de la Baudelaire la Ginsberg</t>
  </si>
  <si>
    <t>Nietzscheanismul în literatură</t>
  </si>
  <si>
    <t>CURS OPȚIONAL 5 (An III, Semestrul 5)</t>
  </si>
  <si>
    <t>CURS OPTIONAL 6   (An III, Semestrul 5)</t>
  </si>
  <si>
    <t>LLY5016</t>
  </si>
  <si>
    <t>LLY5017</t>
  </si>
  <si>
    <t>Estetica</t>
  </si>
  <si>
    <t>Poetică şi critică literară</t>
  </si>
  <si>
    <t>CURS OPTIONAL 7  (An III, Semestrul 5)</t>
  </si>
  <si>
    <t>CURS OPTIONAL 8   (An III, Semestrul 6)</t>
  </si>
  <si>
    <t>CURS OPTIONAL 9  (An III, Semestrul 6)</t>
  </si>
  <si>
    <t>FACULTATEA DE LITERE</t>
  </si>
  <si>
    <r>
      <rPr>
        <b/>
        <sz val="10"/>
        <color indexed="8"/>
        <rFont val="Times New Roman"/>
        <family val="1"/>
      </rPr>
      <t xml:space="preserve"> IV. 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</si>
  <si>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DISCIPLINE DE SPECIALITATE (DS)</t>
  </si>
  <si>
    <t>DISCIPLINE COMPLEMENTARE (DC)</t>
  </si>
  <si>
    <t>Limba de predare: Română, Italiană</t>
  </si>
  <si>
    <r>
      <rPr>
        <b/>
        <sz val="10"/>
        <color indexed="8"/>
        <rFont val="Times New Roman"/>
        <family val="1"/>
      </rPr>
      <t>VI.  UNIVERSITĂŢI EUROPENE DE REFERINŢĂ:</t>
    </r>
    <r>
      <rPr>
        <sz val="10"/>
        <color indexed="8"/>
        <rFont val="Times New Roman"/>
        <family val="1"/>
      </rPr>
      <t xml:space="preserve">
UNIVERSITA DEGLI STUDI DI PISA, UNICERSITA DEGLI STUDI DI PADOVA, UNIVERSITA DI ROMA TRE
</t>
    </r>
  </si>
  <si>
    <t xml:space="preserve">Sem. 1: Curs opţional 1 : Se alege  o disciplină din pachetul LLY1120, LLY11121
Sem. 3: Curs opţional 2 : Se alege  o disciplină din pachetul : LLY3010, LLY3011, LLY3012, LLY3018
Sem. 4: Curs opţional 3 : Se alege  o disciplină din pachetul :  LLI4122, LLI4123, 
             Curs opţional 4 : Se alege  o disciplină din pachetul : LLE4013, LLE4014, LLY4015, LLY4019
Sem. 5: Curs opţional 5 : Se alege  o disciplină din pachetul : LLI5124, LLI5125
             Curs opţional 6 : Se alege  o disciplină din pachetul : LLY5016, LLY5017 
             Curs opţional 7: Se alege  o disciplină din pachetul : LLI5262, LLI5263 
Sem. 6: Curs opţional 8 Se alege  o disciplină din pachetul : LLI6126, LLI6127  
            Curs opţional 9: Se alege  o disciplină din pachetul : LLI6222, LLI6223 </t>
  </si>
  <si>
    <t>Limba și literatura italiană – Segment A</t>
  </si>
  <si>
    <t>Limba şi literatura italiană – Segment B</t>
  </si>
  <si>
    <t>Limba și literatura italiană – Segment B</t>
  </si>
  <si>
    <t>Curs opţional 3 de limbă şi literatură italiană</t>
  </si>
  <si>
    <t>Curs opţional 5 de limbă şi literatură italiană</t>
  </si>
  <si>
    <t>Curs opţional 8 de Limba și Literatura italiană</t>
  </si>
  <si>
    <t>Limbă italiană – curs facultativ</t>
  </si>
  <si>
    <t>Specializarea/Programul de studiu:  Limba și literatura italiană - limba și literatura română sau limba și literatura maghiară sau o limbă și literatură modernă* sau limba latină sau limba greacă veche sau limba și literatura ebraică sau literatură universală comparată  (3 ani, cu frecvenţă, linia de studiu: română)</t>
  </si>
  <si>
    <t>*: maghiarã, engleză, norvegiană, germanã, rusã, ucraineană, franceză, spaniolã, finlandezã, chineză, coreeană, japonezã</t>
  </si>
  <si>
    <t>LLI1121</t>
  </si>
  <si>
    <t>LLI1161</t>
  </si>
  <si>
    <t>LLI1221</t>
  </si>
  <si>
    <t>LLI1261</t>
  </si>
  <si>
    <t>LLI2121</t>
  </si>
  <si>
    <t>LLI2161</t>
  </si>
  <si>
    <t>LLI2221</t>
  </si>
  <si>
    <t>LLI2261</t>
  </si>
  <si>
    <t>LLI3121</t>
  </si>
  <si>
    <t>LLI3161</t>
  </si>
  <si>
    <t>LLI3221</t>
  </si>
  <si>
    <t>LLI3261</t>
  </si>
  <si>
    <t>LLI4121</t>
  </si>
  <si>
    <t>LLI4161</t>
  </si>
  <si>
    <t>LLI4221</t>
  </si>
  <si>
    <t>LLI4261</t>
  </si>
  <si>
    <t xml:space="preserve">LLI5121 </t>
  </si>
  <si>
    <t>LLI5161</t>
  </si>
  <si>
    <t>LLI5221</t>
  </si>
  <si>
    <t>LLI5261</t>
  </si>
  <si>
    <t>LLI6121</t>
  </si>
  <si>
    <t>LLI6161</t>
  </si>
  <si>
    <t>LLI6221</t>
  </si>
  <si>
    <t>LLI6261</t>
  </si>
  <si>
    <t>LLI4122</t>
  </si>
  <si>
    <t>LLI4123</t>
  </si>
  <si>
    <t>LLI5124</t>
  </si>
  <si>
    <t>LLI5125</t>
  </si>
  <si>
    <t>LLI5262</t>
  </si>
  <si>
    <t>LLI5263</t>
  </si>
  <si>
    <t>LLI6126</t>
  </si>
  <si>
    <t>LLI6127</t>
  </si>
  <si>
    <t>Limba italiană 1 (A)</t>
  </si>
  <si>
    <t>Cultură şi civilizație italiană (A)</t>
  </si>
  <si>
    <t>Limba italiană 1 (B)</t>
  </si>
  <si>
    <t>Cultură şi civilizație italiană (B)</t>
  </si>
  <si>
    <t>Limba italiană 2 (A)</t>
  </si>
  <si>
    <t>Literatură italiană 1 (A)</t>
  </si>
  <si>
    <t>Limba italiană 2 (B)</t>
  </si>
  <si>
    <t>Literatură italiană 1 (B)</t>
  </si>
  <si>
    <t>Limba italiană 3 (A)</t>
  </si>
  <si>
    <t xml:space="preserve">Literatură italiană 2 (A) </t>
  </si>
  <si>
    <t>Limba italiană 3 (B)</t>
  </si>
  <si>
    <t>Literatură italiană 2 (B)</t>
  </si>
  <si>
    <t>Limba italiană 4 (A)</t>
  </si>
  <si>
    <t>Literatură italiană 3 (A)</t>
  </si>
  <si>
    <t>LLX4110</t>
  </si>
  <si>
    <t>Limba italiană 4 (B)</t>
  </si>
  <si>
    <t>Literatură italiană 3 (B)</t>
  </si>
  <si>
    <t>Limba italiană 5 (A)</t>
  </si>
  <si>
    <t xml:space="preserve">Literatură italiană 4 (A) </t>
  </si>
  <si>
    <t>Limba italiană 5 (B)</t>
  </si>
  <si>
    <t xml:space="preserve">Literatură italiană 4 (B)   </t>
  </si>
  <si>
    <t>Limba italiană 6 (A)</t>
  </si>
  <si>
    <t>Literatură italiană 5 (A)</t>
  </si>
  <si>
    <t>LLX5210</t>
  </si>
  <si>
    <t>LLX6110</t>
  </si>
  <si>
    <t>Limba italiană 6  (B)</t>
  </si>
  <si>
    <t>Literatură italiană 5 (B)</t>
  </si>
  <si>
    <t>LLX6210</t>
  </si>
  <si>
    <t>Curs opţional 7 de limbă italiană</t>
  </si>
  <si>
    <t>Curs opţional 9 de literatură italiană</t>
  </si>
  <si>
    <t>Limba italiană contemporană / Scriitori italieni contemporani</t>
  </si>
  <si>
    <t>Limbaje sectoriale 1 / Teatrul italian de la Campanella la Dario Fo</t>
  </si>
  <si>
    <t>Istoria limbii italiene / Umanismul</t>
  </si>
  <si>
    <t>Limbaje sectoriale 2 / Lirica secolelor XV-XVI</t>
  </si>
  <si>
    <t>Istoria limbii italiene</t>
  </si>
  <si>
    <t>Limbaje sectoriale 2</t>
  </si>
  <si>
    <t>Tehnici de comunicare / Poezia cavalerească renascentistă</t>
  </si>
  <si>
    <t>Redactări de texte / Renașterea</t>
  </si>
  <si>
    <t>Poezia cavalerească renascentistă</t>
  </si>
  <si>
    <t>Renașterea</t>
  </si>
  <si>
    <t>LLV1106</t>
  </si>
  <si>
    <t>LLV2106</t>
  </si>
  <si>
    <t>LLV3106</t>
  </si>
  <si>
    <t>LLV4106</t>
  </si>
  <si>
    <t>Didactica specialităţii A: Didactica limbilor şi literaturilor romanice (spaniolă, italiană) (specializare A)</t>
  </si>
  <si>
    <t>Didactica specialităţii B: Didactica limbilor şi literaturilor romanice (spaniolă, italiană) (specializare B)</t>
  </si>
  <si>
    <t>LLX5110</t>
  </si>
  <si>
    <t>LLI6222</t>
  </si>
  <si>
    <t>LLI6223</t>
  </si>
  <si>
    <t>Și</t>
  </si>
  <si>
    <t xml:space="preserve">180 de credite din care:  </t>
  </si>
  <si>
    <r>
      <rPr>
        <b/>
        <sz val="10"/>
        <rFont val="Times New Roman"/>
        <family val="1"/>
      </rPr>
      <t xml:space="preserve">   143 </t>
    </r>
    <r>
      <rPr>
        <sz val="10"/>
        <rFont val="Times New Roman"/>
        <family val="1"/>
      </rPr>
      <t>de credite la disciplinele obligatorii;</t>
    </r>
  </si>
  <si>
    <r>
      <t xml:space="preserve">   </t>
    </r>
    <r>
      <rPr>
        <b/>
        <sz val="10"/>
        <rFont val="Times New Roman"/>
        <family val="1"/>
      </rPr>
      <t>37</t>
    </r>
    <r>
      <rPr>
        <sz val="10"/>
        <rFont val="Times New Roman"/>
        <family val="1"/>
      </rPr>
      <t xml:space="preserve"> credite la disciplinele opţionale;</t>
    </r>
  </si>
  <si>
    <r>
      <rPr>
        <b/>
        <sz val="10"/>
        <rFont val="Times New Roman"/>
        <family val="1"/>
      </rPr>
      <t xml:space="preserve">     4</t>
    </r>
    <r>
      <rPr>
        <sz val="10"/>
        <rFont val="Times New Roman"/>
        <family val="1"/>
      </rPr>
      <t xml:space="preserve"> credite pentru disciplina Educație fizică</t>
    </r>
  </si>
  <si>
    <r>
      <rPr>
        <b/>
        <sz val="10"/>
        <rFont val="Times New Roman"/>
        <family val="1"/>
      </rPr>
      <t xml:space="preserve">     12</t>
    </r>
    <r>
      <rPr>
        <sz val="10"/>
        <rFont val="Times New Roman"/>
        <family val="1"/>
      </rPr>
      <t xml:space="preserve"> credite pentru disciplina Practică profesională</t>
    </r>
  </si>
  <si>
    <r>
      <rPr>
        <b/>
        <sz val="10"/>
        <rFont val="Times New Roman"/>
        <family val="1"/>
      </rPr>
      <t xml:space="preserve">     20 </t>
    </r>
    <r>
      <rPr>
        <sz val="10"/>
        <rFont val="Times New Roman"/>
        <family val="1"/>
      </rPr>
      <t xml:space="preserve">de credite la examenul de licenţă </t>
    </r>
  </si>
</sst>
</file>

<file path=xl/styles.xml><?xml version="1.0" encoding="utf-8"?>
<styleSheet xmlns="http://schemas.openxmlformats.org/spreadsheetml/2006/main">
  <numFmts count="25">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s>
  <fonts count="48">
    <font>
      <sz val="11"/>
      <color theme="1"/>
      <name val="Calibri"/>
      <family val="2"/>
    </font>
    <font>
      <sz val="11"/>
      <color indexed="8"/>
      <name val="Calibri"/>
      <family val="2"/>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font>
    <font>
      <sz val="10"/>
      <color indexed="9"/>
      <name val="Times New Roman"/>
      <family val="1"/>
    </font>
    <font>
      <sz val="10"/>
      <color indexed="8"/>
      <name val="Calibri"/>
      <family val="2"/>
    </font>
    <font>
      <sz val="10"/>
      <name val="Times New Roman"/>
      <family val="1"/>
    </font>
    <font>
      <sz val="8"/>
      <color indexed="8"/>
      <name val="Times New Roman"/>
      <family val="1"/>
    </font>
    <font>
      <sz val="9"/>
      <name val="Times New Roman"/>
      <family val="1"/>
    </font>
    <font>
      <b/>
      <sz val="10"/>
      <name val="Times New Roman"/>
      <family val="1"/>
    </font>
    <font>
      <sz val="11"/>
      <name val="Calibri"/>
      <family val="2"/>
    </font>
    <font>
      <sz val="8"/>
      <name val="Tahoma"/>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0" borderId="2" applyNumberFormat="0" applyFill="0" applyAlignment="0" applyProtection="0"/>
    <xf numFmtId="0" fontId="17" fillId="27" borderId="0" applyNumberFormat="0" applyBorder="0" applyAlignment="0" applyProtection="0"/>
    <xf numFmtId="0" fontId="36" fillId="26" borderId="3" applyNumberFormat="0" applyAlignment="0" applyProtection="0"/>
    <xf numFmtId="0" fontId="37" fillId="28" borderId="1" applyNumberFormat="0" applyAlignment="0" applyProtection="0"/>
    <xf numFmtId="0" fontId="38"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1" borderId="9" applyNumberFormat="0" applyAlignment="0" applyProtection="0"/>
    <xf numFmtId="171" fontId="1" fillId="0" borderId="0" applyFont="0" applyFill="0" applyBorder="0" applyAlignment="0" applyProtection="0"/>
    <xf numFmtId="169" fontId="1" fillId="0" borderId="0" applyFont="0" applyFill="0" applyBorder="0" applyAlignment="0" applyProtection="0"/>
  </cellStyleXfs>
  <cellXfs count="263">
    <xf numFmtId="0" fontId="0" fillId="0" borderId="0" xfId="0" applyFont="1" applyAlignment="1">
      <alignment/>
    </xf>
    <xf numFmtId="0" fontId="2" fillId="0" borderId="0" xfId="0" applyFont="1" applyAlignment="1" applyProtection="1">
      <alignment/>
      <protection locked="0"/>
    </xf>
    <xf numFmtId="0" fontId="9" fillId="0" borderId="0" xfId="0" applyFont="1" applyFill="1" applyAlignment="1" applyProtection="1">
      <alignment/>
      <protection locked="0"/>
    </xf>
    <xf numFmtId="0" fontId="5" fillId="0" borderId="0" xfId="0" applyFont="1" applyAlignment="1" applyProtection="1">
      <alignment/>
      <protection locked="0"/>
    </xf>
    <xf numFmtId="0" fontId="2" fillId="32" borderId="0" xfId="0" applyFont="1" applyFill="1" applyAlignment="1" applyProtection="1">
      <alignment/>
      <protection locked="0"/>
    </xf>
    <xf numFmtId="0" fontId="5" fillId="32" borderId="0" xfId="0" applyFont="1" applyFill="1" applyAlignment="1" applyProtection="1">
      <alignment/>
      <protection locked="0"/>
    </xf>
    <xf numFmtId="0" fontId="2" fillId="32" borderId="0" xfId="0" applyFont="1" applyFill="1" applyBorder="1" applyAlignment="1" applyProtection="1">
      <alignment vertical="center" wrapText="1"/>
      <protection locked="0"/>
    </xf>
    <xf numFmtId="0" fontId="2" fillId="32" borderId="0" xfId="0" applyFont="1" applyFill="1" applyAlignment="1" applyProtection="1">
      <alignment vertical="center" wrapText="1"/>
      <protection locked="0"/>
    </xf>
    <xf numFmtId="0" fontId="2" fillId="32" borderId="0" xfId="0" applyFont="1" applyFill="1" applyAlignment="1" applyProtection="1">
      <alignment horizontal="left" vertical="top" wrapText="1"/>
      <protection locked="0"/>
    </xf>
    <xf numFmtId="0" fontId="2" fillId="32" borderId="10" xfId="0" applyFont="1" applyFill="1" applyBorder="1" applyAlignment="1" applyProtection="1">
      <alignment horizontal="center" vertical="center"/>
      <protection locked="0"/>
    </xf>
    <xf numFmtId="0" fontId="3" fillId="32" borderId="11" xfId="0" applyFont="1" applyFill="1" applyBorder="1" applyAlignment="1" applyProtection="1">
      <alignment horizontal="center" vertical="center" wrapText="1"/>
      <protection locked="0"/>
    </xf>
    <xf numFmtId="0" fontId="3" fillId="32" borderId="10" xfId="0" applyFont="1" applyFill="1" applyBorder="1" applyAlignment="1" applyProtection="1">
      <alignment vertical="center"/>
      <protection locked="0"/>
    </xf>
    <xf numFmtId="0" fontId="2" fillId="32" borderId="11" xfId="0" applyFont="1" applyFill="1" applyBorder="1" applyAlignment="1" applyProtection="1">
      <alignment horizontal="center" vertical="center" wrapText="1"/>
      <protection locked="0"/>
    </xf>
    <xf numFmtId="0" fontId="9" fillId="32" borderId="11" xfId="0" applyFont="1" applyFill="1" applyBorder="1" applyAlignment="1">
      <alignment horizontal="center" vertical="top" wrapText="1"/>
    </xf>
    <xf numFmtId="0" fontId="11" fillId="32" borderId="11" xfId="0" applyFont="1" applyFill="1" applyBorder="1" applyAlignment="1">
      <alignment horizontal="center" vertical="top" wrapText="1"/>
    </xf>
    <xf numFmtId="0" fontId="8" fillId="32" borderId="0" xfId="0" applyFont="1" applyFill="1" applyAlignment="1" applyProtection="1">
      <alignment/>
      <protection locked="0"/>
    </xf>
    <xf numFmtId="0" fontId="9" fillId="32" borderId="11" xfId="0" applyFont="1" applyFill="1" applyBorder="1" applyAlignment="1" applyProtection="1">
      <alignment horizontal="center" vertical="center" wrapText="1"/>
      <protection locked="0"/>
    </xf>
    <xf numFmtId="0" fontId="3" fillId="32" borderId="11" xfId="0" applyFont="1" applyFill="1" applyBorder="1" applyAlignment="1" applyProtection="1">
      <alignment vertical="center"/>
      <protection locked="0"/>
    </xf>
    <xf numFmtId="0" fontId="2" fillId="32" borderId="12" xfId="0" applyFont="1" applyFill="1" applyBorder="1" applyAlignment="1" applyProtection="1">
      <alignment/>
      <protection locked="0"/>
    </xf>
    <xf numFmtId="0" fontId="2" fillId="32" borderId="0" xfId="0" applyFont="1" applyFill="1" applyAlignment="1" applyProtection="1">
      <alignment vertical="center"/>
      <protection locked="0"/>
    </xf>
    <xf numFmtId="0" fontId="5" fillId="32" borderId="0" xfId="0" applyFont="1" applyFill="1" applyAlignment="1" applyProtection="1">
      <alignment/>
      <protection locked="0"/>
    </xf>
    <xf numFmtId="0" fontId="7" fillId="32" borderId="0" xfId="0" applyFont="1" applyFill="1" applyAlignment="1" applyProtection="1">
      <alignment/>
      <protection locked="0"/>
    </xf>
    <xf numFmtId="0" fontId="9" fillId="32" borderId="11" xfId="0" applyFont="1" applyFill="1" applyBorder="1" applyAlignment="1" applyProtection="1">
      <alignment horizontal="left" vertical="center"/>
      <protection locked="0"/>
    </xf>
    <xf numFmtId="0" fontId="9" fillId="32" borderId="11" xfId="0" applyFont="1" applyFill="1" applyBorder="1" applyAlignment="1" applyProtection="1">
      <alignment horizontal="center" vertical="center"/>
      <protection locked="0"/>
    </xf>
    <xf numFmtId="0" fontId="2" fillId="32" borderId="11" xfId="0" applyFont="1" applyFill="1" applyBorder="1" applyAlignment="1" applyProtection="1">
      <alignment horizontal="center" vertical="center"/>
      <protection/>
    </xf>
    <xf numFmtId="1" fontId="2" fillId="32" borderId="11" xfId="0" applyNumberFormat="1" applyFont="1" applyFill="1" applyBorder="1" applyAlignment="1" applyProtection="1">
      <alignment horizontal="center" vertical="center"/>
      <protection/>
    </xf>
    <xf numFmtId="2" fontId="2" fillId="32" borderId="11" xfId="0" applyNumberFormat="1" applyFont="1" applyFill="1" applyBorder="1" applyAlignment="1" applyProtection="1">
      <alignment horizontal="center" vertical="center"/>
      <protection locked="0"/>
    </xf>
    <xf numFmtId="0" fontId="2" fillId="32" borderId="11" xfId="0" applyFont="1" applyFill="1" applyBorder="1" applyAlignment="1" applyProtection="1">
      <alignment horizontal="center" vertical="center"/>
      <protection locked="0"/>
    </xf>
    <xf numFmtId="0" fontId="9" fillId="32" borderId="11" xfId="0" applyFont="1" applyFill="1" applyBorder="1" applyAlignment="1">
      <alignment/>
    </xf>
    <xf numFmtId="2" fontId="2" fillId="32" borderId="11" xfId="0" applyNumberFormat="1" applyFont="1" applyFill="1" applyBorder="1" applyAlignment="1" applyProtection="1">
      <alignment horizontal="center" vertical="center"/>
      <protection/>
    </xf>
    <xf numFmtId="0" fontId="2" fillId="32" borderId="11" xfId="0" applyFont="1" applyFill="1" applyBorder="1" applyAlignment="1" applyProtection="1">
      <alignment horizontal="center" vertical="center" wrapText="1"/>
      <protection/>
    </xf>
    <xf numFmtId="0" fontId="3" fillId="32" borderId="11" xfId="0" applyFont="1" applyFill="1" applyBorder="1" applyAlignment="1" applyProtection="1">
      <alignment horizontal="center" vertical="center"/>
      <protection/>
    </xf>
    <xf numFmtId="2" fontId="9" fillId="32" borderId="11" xfId="0" applyNumberFormat="1" applyFont="1" applyFill="1" applyBorder="1" applyAlignment="1" applyProtection="1">
      <alignment horizontal="center" vertical="center"/>
      <protection locked="0"/>
    </xf>
    <xf numFmtId="0" fontId="9" fillId="32" borderId="11" xfId="0" applyFont="1" applyFill="1" applyBorder="1" applyAlignment="1" applyProtection="1">
      <alignment horizontal="center" vertical="center" wrapText="1"/>
      <protection locked="0"/>
    </xf>
    <xf numFmtId="0" fontId="9" fillId="32" borderId="11" xfId="0" applyFont="1" applyFill="1" applyBorder="1" applyAlignment="1">
      <alignment vertical="center"/>
    </xf>
    <xf numFmtId="0" fontId="9" fillId="32" borderId="11" xfId="0" applyFont="1" applyFill="1" applyBorder="1" applyAlignment="1">
      <alignment horizontal="justify" vertical="center" wrapText="1"/>
    </xf>
    <xf numFmtId="0" fontId="13" fillId="32" borderId="11" xfId="0" applyFont="1" applyFill="1" applyBorder="1" applyAlignment="1">
      <alignment/>
    </xf>
    <xf numFmtId="0" fontId="9" fillId="32" borderId="11" xfId="0" applyFont="1" applyFill="1" applyBorder="1" applyAlignment="1">
      <alignment vertical="center" wrapText="1"/>
    </xf>
    <xf numFmtId="0" fontId="9" fillId="32" borderId="11" xfId="0" applyFont="1" applyFill="1" applyBorder="1" applyAlignment="1">
      <alignment vertical="top" wrapText="1"/>
    </xf>
    <xf numFmtId="0" fontId="9" fillId="32" borderId="11" xfId="0" applyFont="1" applyFill="1" applyBorder="1" applyAlignment="1">
      <alignment horizontal="justify" vertical="top" wrapText="1"/>
    </xf>
    <xf numFmtId="1" fontId="9" fillId="32" borderId="11" xfId="0" applyNumberFormat="1" applyFont="1" applyFill="1" applyBorder="1" applyAlignment="1" applyProtection="1">
      <alignment horizontal="center" vertical="center"/>
      <protection locked="0"/>
    </xf>
    <xf numFmtId="1" fontId="9" fillId="32" borderId="11" xfId="0" applyNumberFormat="1" applyFont="1" applyFill="1" applyBorder="1" applyAlignment="1" applyProtection="1">
      <alignment horizontal="center" vertical="center" wrapText="1"/>
      <protection locked="0"/>
    </xf>
    <xf numFmtId="1" fontId="9" fillId="32" borderId="11" xfId="0" applyNumberFormat="1" applyFont="1" applyFill="1" applyBorder="1" applyAlignment="1" applyProtection="1">
      <alignment horizontal="left" vertical="center"/>
      <protection locked="0"/>
    </xf>
    <xf numFmtId="1" fontId="9" fillId="32" borderId="13" xfId="0" applyNumberFormat="1" applyFont="1" applyFill="1" applyBorder="1" applyAlignment="1" applyProtection="1">
      <alignment horizontal="center" vertical="center"/>
      <protection locked="0"/>
    </xf>
    <xf numFmtId="1" fontId="3" fillId="32" borderId="11" xfId="0" applyNumberFormat="1" applyFont="1" applyFill="1" applyBorder="1" applyAlignment="1" applyProtection="1">
      <alignment horizontal="center" vertical="center"/>
      <protection/>
    </xf>
    <xf numFmtId="1" fontId="3" fillId="32" borderId="14" xfId="0" applyNumberFormat="1" applyFont="1" applyFill="1" applyBorder="1" applyAlignment="1" applyProtection="1">
      <alignment horizontal="center" vertical="center"/>
      <protection locked="0"/>
    </xf>
    <xf numFmtId="1" fontId="9" fillId="32" borderId="11" xfId="0" applyNumberFormat="1" applyFont="1" applyFill="1" applyBorder="1" applyAlignment="1" applyProtection="1">
      <alignment horizontal="center" vertical="center"/>
      <protection/>
    </xf>
    <xf numFmtId="0" fontId="3" fillId="32" borderId="0" xfId="0" applyFont="1" applyFill="1" applyBorder="1" applyAlignment="1" applyProtection="1">
      <alignment horizontal="left" vertical="center" wrapText="1"/>
      <protection locked="0"/>
    </xf>
    <xf numFmtId="1" fontId="3" fillId="32" borderId="0" xfId="0" applyNumberFormat="1" applyFont="1" applyFill="1" applyBorder="1" applyAlignment="1" applyProtection="1">
      <alignment horizontal="center" vertical="center"/>
      <protection locked="0"/>
    </xf>
    <xf numFmtId="0" fontId="2" fillId="32" borderId="0" xfId="0" applyFont="1" applyFill="1" applyBorder="1" applyAlignment="1" applyProtection="1">
      <alignment horizontal="center" vertical="center"/>
      <protection locked="0"/>
    </xf>
    <xf numFmtId="0" fontId="3" fillId="32" borderId="11" xfId="0" applyFont="1" applyFill="1" applyBorder="1" applyAlignment="1" applyProtection="1">
      <alignment horizontal="center" vertical="center" wrapText="1"/>
      <protection/>
    </xf>
    <xf numFmtId="0" fontId="2" fillId="32" borderId="11" xfId="0" applyFont="1" applyFill="1" applyBorder="1" applyAlignment="1" applyProtection="1">
      <alignment horizontal="left" vertical="center"/>
      <protection/>
    </xf>
    <xf numFmtId="180" fontId="2" fillId="32" borderId="11" xfId="0" applyNumberFormat="1" applyFont="1" applyFill="1" applyBorder="1" applyAlignment="1" applyProtection="1">
      <alignment horizontal="center" vertical="center"/>
      <protection/>
    </xf>
    <xf numFmtId="0" fontId="2" fillId="32" borderId="0" xfId="0" applyFont="1" applyFill="1" applyBorder="1" applyAlignment="1" applyProtection="1">
      <alignment/>
      <protection locked="0"/>
    </xf>
    <xf numFmtId="1" fontId="2" fillId="32" borderId="11" xfId="0" applyNumberFormat="1" applyFont="1" applyFill="1" applyBorder="1" applyAlignment="1" applyProtection="1">
      <alignment horizontal="center" vertical="center"/>
      <protection locked="0"/>
    </xf>
    <xf numFmtId="1" fontId="2" fillId="32" borderId="11" xfId="0" applyNumberFormat="1" applyFont="1" applyFill="1" applyBorder="1" applyAlignment="1" applyProtection="1">
      <alignment horizontal="center" vertical="center" wrapText="1"/>
      <protection locked="0"/>
    </xf>
    <xf numFmtId="0" fontId="2" fillId="32" borderId="11" xfId="0" applyFont="1" applyFill="1" applyBorder="1" applyAlignment="1">
      <alignment horizontal="center" vertical="center"/>
    </xf>
    <xf numFmtId="0" fontId="2" fillId="32" borderId="14" xfId="0" applyFont="1" applyFill="1" applyBorder="1" applyAlignment="1" applyProtection="1">
      <alignment horizontal="left" vertical="top"/>
      <protection locked="0"/>
    </xf>
    <xf numFmtId="0" fontId="3" fillId="32" borderId="0" xfId="0" applyFont="1" applyFill="1" applyBorder="1" applyAlignment="1" applyProtection="1">
      <alignment horizontal="left" vertical="center" wrapText="1"/>
      <protection/>
    </xf>
    <xf numFmtId="1" fontId="3" fillId="32" borderId="12" xfId="0" applyNumberFormat="1" applyFont="1" applyFill="1" applyBorder="1" applyAlignment="1" applyProtection="1">
      <alignment horizontal="center" vertical="center"/>
      <protection/>
    </xf>
    <xf numFmtId="2" fontId="10" fillId="32" borderId="0" xfId="0" applyNumberFormat="1" applyFont="1" applyFill="1" applyBorder="1" applyAlignment="1" applyProtection="1">
      <alignment horizontal="left" vertical="top"/>
      <protection/>
    </xf>
    <xf numFmtId="0" fontId="2" fillId="32" borderId="11" xfId="0" applyFont="1" applyFill="1" applyBorder="1" applyAlignment="1" applyProtection="1">
      <alignment horizontal="left" vertical="center"/>
      <protection/>
    </xf>
    <xf numFmtId="0" fontId="2" fillId="32" borderId="11" xfId="0" applyFont="1" applyFill="1" applyBorder="1" applyAlignment="1" applyProtection="1">
      <alignment horizontal="left" vertical="top"/>
      <protection/>
    </xf>
    <xf numFmtId="0" fontId="9" fillId="32" borderId="0" xfId="0" applyFont="1" applyFill="1" applyAlignment="1" applyProtection="1">
      <alignment vertical="center"/>
      <protection locked="0"/>
    </xf>
    <xf numFmtId="0" fontId="3" fillId="32" borderId="11" xfId="0" applyFont="1" applyFill="1" applyBorder="1" applyAlignment="1" applyProtection="1">
      <alignment horizontal="center" vertical="center" wrapText="1"/>
      <protection locked="0"/>
    </xf>
    <xf numFmtId="1" fontId="2" fillId="32" borderId="11" xfId="0" applyNumberFormat="1" applyFont="1" applyFill="1" applyBorder="1" applyAlignment="1" applyProtection="1">
      <alignment horizontal="left" vertical="center"/>
      <protection locked="0"/>
    </xf>
    <xf numFmtId="0" fontId="3" fillId="32" borderId="11" xfId="0" applyFont="1" applyFill="1" applyBorder="1" applyAlignment="1" applyProtection="1">
      <alignment horizontal="center" vertical="center"/>
      <protection locked="0"/>
    </xf>
    <xf numFmtId="0" fontId="3" fillId="32" borderId="10" xfId="0" applyFont="1" applyFill="1" applyBorder="1" applyAlignment="1" applyProtection="1">
      <alignment horizontal="center" vertical="center"/>
      <protection locked="0"/>
    </xf>
    <xf numFmtId="0" fontId="3" fillId="32" borderId="15" xfId="0" applyFont="1" applyFill="1" applyBorder="1" applyAlignment="1" applyProtection="1">
      <alignment horizontal="center" vertical="center"/>
      <protection locked="0"/>
    </xf>
    <xf numFmtId="0" fontId="3" fillId="32" borderId="13" xfId="0" applyFont="1" applyFill="1" applyBorder="1" applyAlignment="1" applyProtection="1">
      <alignment horizontal="center" vertical="center"/>
      <protection locked="0"/>
    </xf>
    <xf numFmtId="0" fontId="3" fillId="32" borderId="10" xfId="0" applyFont="1" applyFill="1" applyBorder="1" applyAlignment="1" applyProtection="1">
      <alignment horizontal="center" vertical="center" wrapText="1"/>
      <protection/>
    </xf>
    <xf numFmtId="0" fontId="3" fillId="32" borderId="15" xfId="0" applyFont="1" applyFill="1" applyBorder="1" applyAlignment="1" applyProtection="1">
      <alignment horizontal="center" vertical="center" wrapText="1"/>
      <protection/>
    </xf>
    <xf numFmtId="0" fontId="3" fillId="32" borderId="13" xfId="0" applyFont="1" applyFill="1" applyBorder="1" applyAlignment="1" applyProtection="1">
      <alignment horizontal="center" vertical="center" wrapText="1"/>
      <protection/>
    </xf>
    <xf numFmtId="9" fontId="3" fillId="32" borderId="10" xfId="0" applyNumberFormat="1" applyFont="1" applyFill="1" applyBorder="1" applyAlignment="1" applyProtection="1">
      <alignment horizontal="center" vertical="center"/>
      <protection/>
    </xf>
    <xf numFmtId="9" fontId="3" fillId="32" borderId="13" xfId="0" applyNumberFormat="1" applyFont="1" applyFill="1" applyBorder="1" applyAlignment="1" applyProtection="1">
      <alignment horizontal="center" vertical="center"/>
      <protection/>
    </xf>
    <xf numFmtId="0" fontId="2" fillId="32" borderId="11" xfId="0" applyFont="1" applyFill="1" applyBorder="1" applyAlignment="1" applyProtection="1">
      <alignment horizontal="left" vertical="center"/>
      <protection locked="0"/>
    </xf>
    <xf numFmtId="0" fontId="3" fillId="32" borderId="11" xfId="0" applyFont="1" applyFill="1" applyBorder="1" applyAlignment="1" applyProtection="1">
      <alignment horizontal="center" vertical="center" wrapText="1"/>
      <protection/>
    </xf>
    <xf numFmtId="2" fontId="2" fillId="32" borderId="16" xfId="0" applyNumberFormat="1" applyFont="1" applyFill="1" applyBorder="1" applyAlignment="1" applyProtection="1">
      <alignment horizontal="center" vertical="center"/>
      <protection/>
    </xf>
    <xf numFmtId="2" fontId="2" fillId="32" borderId="12" xfId="0" applyNumberFormat="1" applyFont="1" applyFill="1" applyBorder="1" applyAlignment="1" applyProtection="1">
      <alignment horizontal="center" vertical="center"/>
      <protection/>
    </xf>
    <xf numFmtId="2" fontId="2" fillId="32" borderId="17" xfId="0" applyNumberFormat="1" applyFont="1" applyFill="1" applyBorder="1" applyAlignment="1" applyProtection="1">
      <alignment horizontal="center" vertical="center"/>
      <protection/>
    </xf>
    <xf numFmtId="2" fontId="2" fillId="32" borderId="18" xfId="0" applyNumberFormat="1" applyFont="1" applyFill="1" applyBorder="1" applyAlignment="1" applyProtection="1">
      <alignment horizontal="center" vertical="center"/>
      <protection/>
    </xf>
    <xf numFmtId="2" fontId="2" fillId="32" borderId="19" xfId="0" applyNumberFormat="1" applyFont="1" applyFill="1" applyBorder="1" applyAlignment="1" applyProtection="1">
      <alignment horizontal="center" vertical="center"/>
      <protection/>
    </xf>
    <xf numFmtId="2" fontId="2" fillId="32" borderId="20" xfId="0" applyNumberFormat="1" applyFont="1" applyFill="1" applyBorder="1" applyAlignment="1" applyProtection="1">
      <alignment horizontal="center" vertical="center"/>
      <protection/>
    </xf>
    <xf numFmtId="0" fontId="3" fillId="32" borderId="16" xfId="0" applyFont="1" applyFill="1" applyBorder="1" applyAlignment="1" applyProtection="1">
      <alignment horizontal="left" vertical="center" wrapText="1"/>
      <protection/>
    </xf>
    <xf numFmtId="0" fontId="3" fillId="32" borderId="12" xfId="0" applyFont="1" applyFill="1" applyBorder="1" applyAlignment="1" applyProtection="1">
      <alignment horizontal="left" vertical="center" wrapText="1"/>
      <protection/>
    </xf>
    <xf numFmtId="0" fontId="3" fillId="32" borderId="17" xfId="0" applyFont="1" applyFill="1" applyBorder="1" applyAlignment="1" applyProtection="1">
      <alignment horizontal="left" vertical="center" wrapText="1"/>
      <protection/>
    </xf>
    <xf numFmtId="0" fontId="3" fillId="32" borderId="18" xfId="0" applyFont="1" applyFill="1" applyBorder="1" applyAlignment="1" applyProtection="1">
      <alignment horizontal="left" vertical="center" wrapText="1"/>
      <protection/>
    </xf>
    <xf numFmtId="0" fontId="3" fillId="32" borderId="19" xfId="0" applyFont="1" applyFill="1" applyBorder="1" applyAlignment="1" applyProtection="1">
      <alignment horizontal="left" vertical="center" wrapText="1"/>
      <protection/>
    </xf>
    <xf numFmtId="0" fontId="3" fillId="32" borderId="20" xfId="0" applyFont="1" applyFill="1" applyBorder="1" applyAlignment="1" applyProtection="1">
      <alignment horizontal="left" vertical="center" wrapText="1"/>
      <protection/>
    </xf>
    <xf numFmtId="0" fontId="3" fillId="32" borderId="11" xfId="0" applyFont="1" applyFill="1" applyBorder="1" applyAlignment="1" applyProtection="1">
      <alignment horizontal="center" vertical="center" wrapText="1"/>
      <protection locked="0"/>
    </xf>
    <xf numFmtId="0" fontId="3" fillId="32" borderId="18" xfId="0" applyFont="1" applyFill="1" applyBorder="1" applyAlignment="1" applyProtection="1">
      <alignment horizontal="center" vertical="center" wrapText="1"/>
      <protection locked="0"/>
    </xf>
    <xf numFmtId="0" fontId="3" fillId="32" borderId="19" xfId="0" applyFont="1" applyFill="1" applyBorder="1" applyAlignment="1" applyProtection="1">
      <alignment horizontal="center" vertical="center" wrapText="1"/>
      <protection locked="0"/>
    </xf>
    <xf numFmtId="0" fontId="3" fillId="32" borderId="20" xfId="0" applyFont="1" applyFill="1" applyBorder="1" applyAlignment="1" applyProtection="1">
      <alignment horizontal="center" vertical="center" wrapText="1"/>
      <protection locked="0"/>
    </xf>
    <xf numFmtId="0" fontId="3" fillId="32" borderId="10" xfId="0" applyFont="1" applyFill="1" applyBorder="1" applyAlignment="1" applyProtection="1">
      <alignment horizontal="left" vertical="center" wrapText="1"/>
      <protection locked="0"/>
    </xf>
    <xf numFmtId="0" fontId="3" fillId="32" borderId="15" xfId="0" applyFont="1" applyFill="1" applyBorder="1" applyAlignment="1" applyProtection="1">
      <alignment horizontal="left" vertical="center" wrapText="1"/>
      <protection locked="0"/>
    </xf>
    <xf numFmtId="0" fontId="3" fillId="32" borderId="13" xfId="0" applyFont="1" applyFill="1" applyBorder="1" applyAlignment="1" applyProtection="1">
      <alignment horizontal="left" vertical="center" wrapText="1"/>
      <protection locked="0"/>
    </xf>
    <xf numFmtId="10" fontId="3" fillId="32" borderId="10" xfId="0" applyNumberFormat="1" applyFont="1" applyFill="1" applyBorder="1" applyAlignment="1" applyProtection="1">
      <alignment horizontal="center" vertical="center"/>
      <protection locked="0"/>
    </xf>
    <xf numFmtId="10" fontId="3" fillId="32" borderId="15" xfId="0" applyNumberFormat="1" applyFont="1" applyFill="1" applyBorder="1" applyAlignment="1" applyProtection="1">
      <alignment horizontal="center" vertical="center"/>
      <protection locked="0"/>
    </xf>
    <xf numFmtId="10" fontId="3" fillId="32" borderId="13" xfId="0" applyNumberFormat="1" applyFont="1" applyFill="1" applyBorder="1" applyAlignment="1" applyProtection="1">
      <alignment horizontal="center" vertical="center"/>
      <protection locked="0"/>
    </xf>
    <xf numFmtId="0" fontId="3" fillId="32" borderId="10" xfId="0" applyFont="1" applyFill="1" applyBorder="1" applyAlignment="1" applyProtection="1">
      <alignment horizontal="left" vertical="center"/>
      <protection locked="0"/>
    </xf>
    <xf numFmtId="0" fontId="3" fillId="32" borderId="15" xfId="0" applyFont="1" applyFill="1" applyBorder="1" applyAlignment="1" applyProtection="1">
      <alignment horizontal="left" vertical="center"/>
      <protection locked="0"/>
    </xf>
    <xf numFmtId="0" fontId="3" fillId="32" borderId="13" xfId="0" applyFont="1" applyFill="1" applyBorder="1" applyAlignment="1" applyProtection="1">
      <alignment horizontal="left" vertical="center"/>
      <protection locked="0"/>
    </xf>
    <xf numFmtId="0" fontId="2" fillId="32" borderId="10" xfId="0" applyFont="1" applyFill="1" applyBorder="1" applyAlignment="1" applyProtection="1">
      <alignment horizontal="left" vertical="center" wrapText="1"/>
      <protection locked="0"/>
    </xf>
    <xf numFmtId="0" fontId="2" fillId="32" borderId="15" xfId="0" applyFont="1" applyFill="1" applyBorder="1" applyAlignment="1" applyProtection="1">
      <alignment horizontal="left" vertical="center" wrapText="1"/>
      <protection locked="0"/>
    </xf>
    <xf numFmtId="0" fontId="2" fillId="32" borderId="13" xfId="0" applyFont="1" applyFill="1" applyBorder="1" applyAlignment="1" applyProtection="1">
      <alignment horizontal="left" vertical="center" wrapText="1"/>
      <protection locked="0"/>
    </xf>
    <xf numFmtId="0" fontId="3" fillId="32" borderId="10" xfId="0" applyFont="1" applyFill="1" applyBorder="1" applyAlignment="1" applyProtection="1">
      <alignment horizontal="left" vertical="center" wrapText="1"/>
      <protection/>
    </xf>
    <xf numFmtId="0" fontId="3" fillId="32" borderId="15" xfId="0" applyFont="1" applyFill="1" applyBorder="1" applyAlignment="1" applyProtection="1">
      <alignment horizontal="left" vertical="center" wrapText="1"/>
      <protection/>
    </xf>
    <xf numFmtId="0" fontId="3" fillId="32" borderId="13" xfId="0" applyFont="1" applyFill="1" applyBorder="1" applyAlignment="1" applyProtection="1">
      <alignment horizontal="left" vertical="center" wrapText="1"/>
      <protection/>
    </xf>
    <xf numFmtId="0" fontId="3" fillId="32" borderId="10" xfId="0" applyFont="1" applyFill="1" applyBorder="1" applyAlignment="1" applyProtection="1">
      <alignment horizontal="center" vertical="center"/>
      <protection/>
    </xf>
    <xf numFmtId="0" fontId="3" fillId="32" borderId="15" xfId="0" applyFont="1" applyFill="1" applyBorder="1" applyAlignment="1" applyProtection="1">
      <alignment horizontal="center" vertical="center"/>
      <protection/>
    </xf>
    <xf numFmtId="0" fontId="3" fillId="32" borderId="13" xfId="0" applyFont="1" applyFill="1" applyBorder="1" applyAlignment="1" applyProtection="1">
      <alignment horizontal="center" vertical="center"/>
      <protection/>
    </xf>
    <xf numFmtId="0" fontId="2" fillId="32" borderId="11" xfId="0" applyFont="1" applyFill="1" applyBorder="1" applyAlignment="1" applyProtection="1">
      <alignment horizontal="left" vertical="center" wrapText="1"/>
      <protection locked="0"/>
    </xf>
    <xf numFmtId="0" fontId="3" fillId="32" borderId="11" xfId="0" applyFont="1" applyFill="1" applyBorder="1" applyAlignment="1" applyProtection="1">
      <alignment horizontal="center" vertical="center"/>
      <protection/>
    </xf>
    <xf numFmtId="0" fontId="3" fillId="32" borderId="16" xfId="0" applyFont="1" applyFill="1" applyBorder="1" applyAlignment="1" applyProtection="1">
      <alignment horizontal="center" vertical="center" wrapText="1"/>
      <protection/>
    </xf>
    <xf numFmtId="0" fontId="3" fillId="32" borderId="17" xfId="0" applyFont="1" applyFill="1" applyBorder="1" applyAlignment="1" applyProtection="1">
      <alignment horizontal="center" vertical="center" wrapText="1"/>
      <protection/>
    </xf>
    <xf numFmtId="0" fontId="3" fillId="32" borderId="18" xfId="0" applyFont="1" applyFill="1" applyBorder="1" applyAlignment="1" applyProtection="1">
      <alignment horizontal="center" vertical="center" wrapText="1"/>
      <protection/>
    </xf>
    <xf numFmtId="0" fontId="3" fillId="32" borderId="20" xfId="0" applyFont="1" applyFill="1" applyBorder="1" applyAlignment="1" applyProtection="1">
      <alignment horizontal="center" vertical="center" wrapText="1"/>
      <protection/>
    </xf>
    <xf numFmtId="1" fontId="3" fillId="32" borderId="10" xfId="0" applyNumberFormat="1" applyFont="1" applyFill="1" applyBorder="1" applyAlignment="1" applyProtection="1">
      <alignment horizontal="center" vertical="center"/>
      <protection/>
    </xf>
    <xf numFmtId="1" fontId="3" fillId="32" borderId="15" xfId="0" applyNumberFormat="1" applyFont="1" applyFill="1" applyBorder="1" applyAlignment="1" applyProtection="1">
      <alignment horizontal="center" vertical="center"/>
      <protection/>
    </xf>
    <xf numFmtId="1" fontId="3" fillId="32" borderId="13" xfId="0" applyNumberFormat="1" applyFont="1" applyFill="1" applyBorder="1" applyAlignment="1" applyProtection="1">
      <alignment horizontal="center" vertical="center"/>
      <protection/>
    </xf>
    <xf numFmtId="0" fontId="3" fillId="32" borderId="19" xfId="0" applyFont="1" applyFill="1" applyBorder="1" applyAlignment="1" applyProtection="1">
      <alignment horizontal="center"/>
      <protection locked="0"/>
    </xf>
    <xf numFmtId="0" fontId="2" fillId="32" borderId="11" xfId="0" applyFont="1" applyFill="1" applyBorder="1" applyAlignment="1" applyProtection="1">
      <alignment horizontal="center" vertical="center" wrapText="1"/>
      <protection/>
    </xf>
    <xf numFmtId="0" fontId="2" fillId="32" borderId="10" xfId="0" applyFont="1" applyFill="1" applyBorder="1" applyAlignment="1" applyProtection="1">
      <alignment horizontal="center"/>
      <protection/>
    </xf>
    <xf numFmtId="0" fontId="2" fillId="32" borderId="13" xfId="0" applyFont="1" applyFill="1" applyBorder="1" applyAlignment="1" applyProtection="1">
      <alignment horizontal="center"/>
      <protection/>
    </xf>
    <xf numFmtId="9" fontId="2" fillId="32" borderId="10" xfId="0" applyNumberFormat="1" applyFont="1" applyFill="1" applyBorder="1" applyAlignment="1" applyProtection="1">
      <alignment horizontal="center"/>
      <protection/>
    </xf>
    <xf numFmtId="9" fontId="2" fillId="32" borderId="13" xfId="0" applyNumberFormat="1" applyFont="1" applyFill="1" applyBorder="1" applyAlignment="1" applyProtection="1">
      <alignment horizontal="center"/>
      <protection/>
    </xf>
    <xf numFmtId="1" fontId="2" fillId="32" borderId="10" xfId="0" applyNumberFormat="1" applyFont="1" applyFill="1" applyBorder="1" applyAlignment="1" applyProtection="1">
      <alignment horizontal="center" vertical="center"/>
      <protection locked="0"/>
    </xf>
    <xf numFmtId="0" fontId="2" fillId="32" borderId="13" xfId="0" applyFont="1" applyFill="1" applyBorder="1" applyAlignment="1" applyProtection="1">
      <alignment horizontal="center" vertical="center"/>
      <protection locked="0"/>
    </xf>
    <xf numFmtId="0" fontId="2" fillId="32" borderId="10" xfId="0" applyFont="1" applyFill="1" applyBorder="1" applyAlignment="1" applyProtection="1">
      <alignment horizontal="center" vertical="center"/>
      <protection/>
    </xf>
    <xf numFmtId="0" fontId="2" fillId="32" borderId="13" xfId="0" applyFont="1" applyFill="1" applyBorder="1" applyAlignment="1" applyProtection="1">
      <alignment horizontal="center" vertical="center"/>
      <protection/>
    </xf>
    <xf numFmtId="0" fontId="2" fillId="32" borderId="10" xfId="0" applyFont="1" applyFill="1" applyBorder="1" applyAlignment="1" applyProtection="1">
      <alignment vertical="center" wrapText="1"/>
      <protection locked="0"/>
    </xf>
    <xf numFmtId="0" fontId="2" fillId="32" borderId="15" xfId="0" applyFont="1" applyFill="1" applyBorder="1" applyAlignment="1" applyProtection="1">
      <alignment vertical="center" wrapText="1"/>
      <protection locked="0"/>
    </xf>
    <xf numFmtId="0" fontId="2" fillId="32" borderId="13" xfId="0" applyFont="1" applyFill="1" applyBorder="1" applyAlignment="1" applyProtection="1">
      <alignment vertical="center" wrapText="1"/>
      <protection locked="0"/>
    </xf>
    <xf numFmtId="0" fontId="2" fillId="32" borderId="11" xfId="0" applyFont="1" applyFill="1" applyBorder="1" applyAlignment="1" applyProtection="1">
      <alignment vertical="center" wrapText="1"/>
      <protection locked="0"/>
    </xf>
    <xf numFmtId="0" fontId="3" fillId="32" borderId="12" xfId="0" applyFont="1" applyFill="1" applyBorder="1" applyAlignment="1" applyProtection="1">
      <alignment horizontal="center" vertical="center" wrapText="1"/>
      <protection/>
    </xf>
    <xf numFmtId="0" fontId="3" fillId="32" borderId="19" xfId="0" applyFont="1" applyFill="1" applyBorder="1" applyAlignment="1" applyProtection="1">
      <alignment horizontal="center" vertical="center" wrapText="1"/>
      <protection/>
    </xf>
    <xf numFmtId="0" fontId="2" fillId="32" borderId="11" xfId="0" applyFont="1" applyFill="1" applyBorder="1" applyAlignment="1" applyProtection="1">
      <alignment horizontal="center" vertical="center"/>
      <protection/>
    </xf>
    <xf numFmtId="0" fontId="2" fillId="32" borderId="10" xfId="0" applyFont="1" applyFill="1" applyBorder="1" applyAlignment="1" applyProtection="1">
      <alignment horizontal="left" vertical="top"/>
      <protection/>
    </xf>
    <xf numFmtId="0" fontId="2" fillId="32" borderId="15" xfId="0" applyFont="1" applyFill="1" applyBorder="1" applyAlignment="1" applyProtection="1">
      <alignment horizontal="left" vertical="top"/>
      <protection/>
    </xf>
    <xf numFmtId="0" fontId="2" fillId="32" borderId="13" xfId="0" applyFont="1" applyFill="1" applyBorder="1" applyAlignment="1" applyProtection="1">
      <alignment horizontal="left" vertical="top"/>
      <protection/>
    </xf>
    <xf numFmtId="0" fontId="3" fillId="32" borderId="21" xfId="0" applyFont="1" applyFill="1" applyBorder="1" applyAlignment="1" applyProtection="1">
      <alignment horizontal="center" vertical="center" wrapText="1"/>
      <protection locked="0"/>
    </xf>
    <xf numFmtId="0" fontId="3" fillId="32" borderId="22" xfId="0" applyFont="1" applyFill="1" applyBorder="1" applyAlignment="1" applyProtection="1">
      <alignment horizontal="center" vertical="center" wrapText="1"/>
      <protection locked="0"/>
    </xf>
    <xf numFmtId="1" fontId="9" fillId="32" borderId="10" xfId="0" applyNumberFormat="1" applyFont="1" applyFill="1" applyBorder="1" applyAlignment="1" applyProtection="1">
      <alignment horizontal="left" vertical="center" wrapText="1"/>
      <protection locked="0"/>
    </xf>
    <xf numFmtId="1" fontId="9" fillId="32" borderId="15" xfId="0" applyNumberFormat="1" applyFont="1" applyFill="1" applyBorder="1" applyAlignment="1" applyProtection="1">
      <alignment horizontal="left" vertical="center" wrapText="1"/>
      <protection locked="0"/>
    </xf>
    <xf numFmtId="1" fontId="9" fillId="32" borderId="13" xfId="0" applyNumberFormat="1" applyFont="1" applyFill="1" applyBorder="1" applyAlignment="1" applyProtection="1">
      <alignment horizontal="left" vertical="center" wrapText="1"/>
      <protection locked="0"/>
    </xf>
    <xf numFmtId="0" fontId="3" fillId="32" borderId="14" xfId="0" applyFont="1" applyFill="1" applyBorder="1" applyAlignment="1" applyProtection="1">
      <alignment horizontal="center" vertical="center" wrapText="1"/>
      <protection locked="0"/>
    </xf>
    <xf numFmtId="0" fontId="9" fillId="32" borderId="10" xfId="0" applyFont="1" applyFill="1" applyBorder="1" applyAlignment="1" applyProtection="1">
      <alignment horizontal="left" vertical="center" wrapText="1"/>
      <protection locked="0"/>
    </xf>
    <xf numFmtId="0" fontId="9" fillId="32" borderId="15" xfId="0" applyFont="1" applyFill="1" applyBorder="1" applyAlignment="1" applyProtection="1">
      <alignment horizontal="left" vertical="center" wrapText="1"/>
      <protection locked="0"/>
    </xf>
    <xf numFmtId="0" fontId="9" fillId="32" borderId="13" xfId="0" applyFont="1" applyFill="1" applyBorder="1" applyAlignment="1" applyProtection="1">
      <alignment horizontal="left" vertical="center" wrapText="1"/>
      <protection locked="0"/>
    </xf>
    <xf numFmtId="0" fontId="9" fillId="32" borderId="11" xfId="0" applyFont="1" applyFill="1" applyBorder="1" applyAlignment="1" applyProtection="1">
      <alignment horizontal="left" vertical="center" wrapText="1"/>
      <protection locked="0"/>
    </xf>
    <xf numFmtId="0" fontId="9" fillId="32" borderId="11" xfId="0" applyFont="1" applyFill="1" applyBorder="1" applyAlignment="1" applyProtection="1">
      <alignment horizontal="left" vertical="center" wrapText="1"/>
      <protection locked="0"/>
    </xf>
    <xf numFmtId="0" fontId="3" fillId="32" borderId="10" xfId="0" applyFont="1" applyFill="1" applyBorder="1" applyAlignment="1" applyProtection="1">
      <alignment horizontal="center" vertical="center" wrapText="1"/>
      <protection locked="0"/>
    </xf>
    <xf numFmtId="0" fontId="3" fillId="32" borderId="15" xfId="0" applyFont="1" applyFill="1" applyBorder="1" applyAlignment="1" applyProtection="1">
      <alignment horizontal="center" vertical="center" wrapText="1"/>
      <protection locked="0"/>
    </xf>
    <xf numFmtId="0" fontId="3" fillId="32" borderId="13" xfId="0" applyFont="1" applyFill="1" applyBorder="1" applyAlignment="1" applyProtection="1">
      <alignment horizontal="center" vertical="center" wrapText="1"/>
      <protection locked="0"/>
    </xf>
    <xf numFmtId="1" fontId="12" fillId="32" borderId="16" xfId="0" applyNumberFormat="1" applyFont="1" applyFill="1" applyBorder="1" applyAlignment="1" applyProtection="1">
      <alignment horizontal="center" vertical="center"/>
      <protection locked="0"/>
    </xf>
    <xf numFmtId="1" fontId="12" fillId="32" borderId="15" xfId="0" applyNumberFormat="1" applyFont="1" applyFill="1" applyBorder="1" applyAlignment="1" applyProtection="1">
      <alignment horizontal="center" vertical="center"/>
      <protection locked="0"/>
    </xf>
    <xf numFmtId="1" fontId="12" fillId="32" borderId="12" xfId="0" applyNumberFormat="1" applyFont="1" applyFill="1" applyBorder="1" applyAlignment="1" applyProtection="1">
      <alignment horizontal="center" vertical="center"/>
      <protection locked="0"/>
    </xf>
    <xf numFmtId="1" fontId="12" fillId="32" borderId="13" xfId="0" applyNumberFormat="1" applyFont="1" applyFill="1" applyBorder="1" applyAlignment="1" applyProtection="1">
      <alignment horizontal="center" vertical="center"/>
      <protection locked="0"/>
    </xf>
    <xf numFmtId="1" fontId="3" fillId="32" borderId="10" xfId="0" applyNumberFormat="1" applyFont="1" applyFill="1" applyBorder="1" applyAlignment="1" applyProtection="1">
      <alignment horizontal="center" vertical="center"/>
      <protection locked="0"/>
    </xf>
    <xf numFmtId="1" fontId="3" fillId="32" borderId="15" xfId="0" applyNumberFormat="1" applyFont="1" applyFill="1" applyBorder="1" applyAlignment="1" applyProtection="1">
      <alignment horizontal="center" vertical="center"/>
      <protection locked="0"/>
    </xf>
    <xf numFmtId="1" fontId="3" fillId="32" borderId="13" xfId="0" applyNumberFormat="1" applyFont="1" applyFill="1" applyBorder="1" applyAlignment="1" applyProtection="1">
      <alignment horizontal="center" vertical="center"/>
      <protection locked="0"/>
    </xf>
    <xf numFmtId="1" fontId="9" fillId="32" borderId="10" xfId="0" applyNumberFormat="1" applyFont="1" applyFill="1" applyBorder="1" applyAlignment="1" applyProtection="1">
      <alignment horizontal="left" vertical="top" wrapText="1"/>
      <protection locked="0"/>
    </xf>
    <xf numFmtId="1" fontId="9" fillId="32" borderId="15" xfId="0" applyNumberFormat="1" applyFont="1" applyFill="1" applyBorder="1" applyAlignment="1" applyProtection="1">
      <alignment horizontal="left" vertical="top" wrapText="1"/>
      <protection locked="0"/>
    </xf>
    <xf numFmtId="1" fontId="9" fillId="32" borderId="13" xfId="0" applyNumberFormat="1" applyFont="1" applyFill="1" applyBorder="1" applyAlignment="1" applyProtection="1">
      <alignment horizontal="left" vertical="top" wrapText="1"/>
      <protection locked="0"/>
    </xf>
    <xf numFmtId="0" fontId="3" fillId="32" borderId="0" xfId="0" applyFont="1" applyFill="1" applyAlignment="1" applyProtection="1">
      <alignment horizontal="left" vertical="center"/>
      <protection locked="0"/>
    </xf>
    <xf numFmtId="0" fontId="2" fillId="32" borderId="0" xfId="0" applyFont="1" applyFill="1" applyAlignment="1" applyProtection="1">
      <alignment horizontal="left" vertical="center" wrapText="1"/>
      <protection locked="0"/>
    </xf>
    <xf numFmtId="0" fontId="9" fillId="32" borderId="11" xfId="0" applyFont="1" applyFill="1" applyBorder="1" applyAlignment="1" applyProtection="1">
      <alignment horizontal="center" wrapText="1"/>
      <protection locked="0"/>
    </xf>
    <xf numFmtId="0" fontId="9" fillId="32" borderId="11" xfId="0" applyFont="1" applyFill="1" applyBorder="1" applyAlignment="1" applyProtection="1">
      <alignment horizontal="center" vertical="center" wrapText="1"/>
      <protection locked="0"/>
    </xf>
    <xf numFmtId="0" fontId="3" fillId="32" borderId="0" xfId="0" applyFont="1" applyFill="1" applyAlignment="1" applyProtection="1">
      <alignment horizontal="left" vertical="center" wrapText="1"/>
      <protection locked="0"/>
    </xf>
    <xf numFmtId="0" fontId="3" fillId="32" borderId="0" xfId="0" applyFont="1" applyFill="1" applyAlignment="1" applyProtection="1">
      <alignment/>
      <protection locked="0"/>
    </xf>
    <xf numFmtId="0" fontId="4" fillId="32" borderId="0" xfId="0" applyFont="1" applyFill="1" applyAlignment="1" applyProtection="1">
      <alignment horizontal="center" vertical="center"/>
      <protection locked="0"/>
    </xf>
    <xf numFmtId="0" fontId="3" fillId="32" borderId="0" xfId="0" applyFont="1" applyFill="1" applyAlignment="1" applyProtection="1">
      <alignment horizontal="center" vertical="center"/>
      <protection locked="0"/>
    </xf>
    <xf numFmtId="0" fontId="9" fillId="32" borderId="0" xfId="0" applyFont="1" applyFill="1" applyAlignment="1" applyProtection="1">
      <alignment vertical="center"/>
      <protection locked="0"/>
    </xf>
    <xf numFmtId="0" fontId="2" fillId="32" borderId="10" xfId="0" applyFont="1" applyFill="1" applyBorder="1" applyAlignment="1" applyProtection="1">
      <alignment horizontal="center" vertical="center" wrapText="1"/>
      <protection locked="0"/>
    </xf>
    <xf numFmtId="0" fontId="2" fillId="32" borderId="13" xfId="0" applyFont="1" applyFill="1" applyBorder="1" applyAlignment="1" applyProtection="1">
      <alignment horizontal="center" vertical="center" wrapText="1"/>
      <protection locked="0"/>
    </xf>
    <xf numFmtId="0" fontId="2" fillId="32" borderId="0" xfId="0" applyFont="1" applyFill="1" applyAlignment="1" applyProtection="1">
      <alignment vertical="center"/>
      <protection locked="0"/>
    </xf>
    <xf numFmtId="0" fontId="2" fillId="32" borderId="11" xfId="0" applyFont="1" applyFill="1" applyBorder="1" applyAlignment="1" applyProtection="1">
      <alignment horizontal="left" vertical="center"/>
      <protection/>
    </xf>
    <xf numFmtId="0" fontId="12" fillId="32" borderId="10" xfId="0" applyFont="1" applyFill="1" applyBorder="1" applyAlignment="1" applyProtection="1">
      <alignment horizontal="center" vertical="center" wrapText="1"/>
      <protection locked="0"/>
    </xf>
    <xf numFmtId="0" fontId="12" fillId="32" borderId="15" xfId="0" applyFont="1" applyFill="1" applyBorder="1" applyAlignment="1" applyProtection="1">
      <alignment horizontal="center" vertical="center" wrapText="1"/>
      <protection locked="0"/>
    </xf>
    <xf numFmtId="0" fontId="12" fillId="32" borderId="13" xfId="0" applyFont="1" applyFill="1" applyBorder="1" applyAlignment="1" applyProtection="1">
      <alignment horizontal="center" vertical="center" wrapText="1"/>
      <protection locked="0"/>
    </xf>
    <xf numFmtId="0" fontId="3" fillId="32" borderId="14" xfId="0" applyFont="1" applyFill="1" applyBorder="1" applyAlignment="1" applyProtection="1">
      <alignment horizontal="center" vertical="center"/>
      <protection locked="0"/>
    </xf>
    <xf numFmtId="0" fontId="3" fillId="32" borderId="22" xfId="0" applyFont="1" applyFill="1" applyBorder="1" applyAlignment="1" applyProtection="1">
      <alignment horizontal="center" vertical="center"/>
      <protection locked="0"/>
    </xf>
    <xf numFmtId="0" fontId="9" fillId="32" borderId="11" xfId="0" applyFont="1" applyFill="1" applyBorder="1" applyAlignment="1" applyProtection="1">
      <alignment horizontal="left" vertical="top" wrapText="1"/>
      <protection locked="0"/>
    </xf>
    <xf numFmtId="0" fontId="9" fillId="32" borderId="11" xfId="0" applyFont="1" applyFill="1" applyBorder="1" applyAlignment="1" applyProtection="1">
      <alignment horizontal="left" vertical="top" wrapText="1"/>
      <protection locked="0"/>
    </xf>
    <xf numFmtId="0" fontId="12" fillId="32" borderId="0" xfId="0" applyFont="1" applyFill="1" applyAlignment="1" applyProtection="1">
      <alignment vertical="center"/>
      <protection locked="0"/>
    </xf>
    <xf numFmtId="0" fontId="2" fillId="32" borderId="0" xfId="0" applyFont="1" applyFill="1" applyAlignment="1" applyProtection="1">
      <alignment vertical="top" wrapText="1"/>
      <protection locked="0"/>
    </xf>
    <xf numFmtId="0" fontId="12" fillId="32" borderId="10" xfId="0" applyFont="1" applyFill="1" applyBorder="1" applyAlignment="1">
      <alignment horizontal="center" vertical="center" wrapText="1"/>
    </xf>
    <xf numFmtId="0" fontId="12" fillId="32" borderId="15" xfId="0" applyFont="1" applyFill="1" applyBorder="1" applyAlignment="1">
      <alignment horizontal="center" vertical="center" wrapText="1"/>
    </xf>
    <xf numFmtId="0" fontId="12" fillId="32" borderId="13" xfId="0" applyFont="1" applyFill="1" applyBorder="1" applyAlignment="1">
      <alignment horizontal="center" vertical="center" wrapText="1"/>
    </xf>
    <xf numFmtId="0" fontId="2" fillId="32" borderId="19" xfId="0" applyFont="1" applyFill="1" applyBorder="1" applyAlignment="1" applyProtection="1">
      <alignment/>
      <protection locked="0"/>
    </xf>
    <xf numFmtId="0" fontId="2" fillId="32" borderId="20" xfId="0" applyFont="1" applyFill="1" applyBorder="1" applyAlignment="1" applyProtection="1">
      <alignment/>
      <protection locked="0"/>
    </xf>
    <xf numFmtId="0" fontId="3" fillId="32" borderId="19" xfId="0" applyFont="1" applyFill="1" applyBorder="1" applyAlignment="1" applyProtection="1">
      <alignment/>
      <protection locked="0"/>
    </xf>
    <xf numFmtId="0" fontId="3" fillId="32" borderId="16" xfId="0" applyFont="1" applyFill="1" applyBorder="1" applyAlignment="1" applyProtection="1">
      <alignment horizontal="center" vertical="center"/>
      <protection locked="0"/>
    </xf>
    <xf numFmtId="0" fontId="3" fillId="32" borderId="12" xfId="0" applyFont="1" applyFill="1" applyBorder="1" applyAlignment="1" applyProtection="1">
      <alignment horizontal="center" vertical="center"/>
      <protection locked="0"/>
    </xf>
    <xf numFmtId="0" fontId="3" fillId="32" borderId="17" xfId="0" applyFont="1" applyFill="1" applyBorder="1" applyAlignment="1" applyProtection="1">
      <alignment horizontal="center" vertical="center"/>
      <protection locked="0"/>
    </xf>
    <xf numFmtId="0" fontId="3" fillId="32" borderId="18" xfId="0" applyFont="1" applyFill="1" applyBorder="1" applyAlignment="1" applyProtection="1">
      <alignment horizontal="center" vertical="center"/>
      <protection locked="0"/>
    </xf>
    <xf numFmtId="0" fontId="3" fillId="32" borderId="19" xfId="0" applyFont="1" applyFill="1" applyBorder="1" applyAlignment="1" applyProtection="1">
      <alignment horizontal="center" vertical="center"/>
      <protection locked="0"/>
    </xf>
    <xf numFmtId="0" fontId="3" fillId="32" borderId="20" xfId="0" applyFont="1" applyFill="1" applyBorder="1" applyAlignment="1" applyProtection="1">
      <alignment horizontal="center" vertical="center"/>
      <protection locked="0"/>
    </xf>
    <xf numFmtId="1" fontId="12" fillId="32" borderId="23" xfId="0" applyNumberFormat="1" applyFont="1" applyFill="1" applyBorder="1" applyAlignment="1" applyProtection="1">
      <alignment horizontal="center" vertical="center"/>
      <protection locked="0"/>
    </xf>
    <xf numFmtId="1" fontId="12" fillId="32" borderId="0" xfId="0" applyNumberFormat="1" applyFont="1" applyFill="1" applyBorder="1" applyAlignment="1" applyProtection="1">
      <alignment horizontal="center" vertical="center"/>
      <protection locked="0"/>
    </xf>
    <xf numFmtId="0" fontId="9" fillId="32" borderId="11" xfId="0" applyFont="1" applyFill="1" applyBorder="1" applyAlignment="1" applyProtection="1">
      <alignment horizontal="left" vertical="center"/>
      <protection locked="0"/>
    </xf>
    <xf numFmtId="0" fontId="2" fillId="32" borderId="11" xfId="0" applyFont="1" applyFill="1" applyBorder="1" applyAlignment="1" applyProtection="1">
      <alignment/>
      <protection locked="0"/>
    </xf>
    <xf numFmtId="2" fontId="2" fillId="32" borderId="16" xfId="0" applyNumberFormat="1" applyFont="1" applyFill="1" applyBorder="1" applyAlignment="1" applyProtection="1">
      <alignment horizontal="center" vertical="center" wrapText="1"/>
      <protection/>
    </xf>
    <xf numFmtId="2" fontId="2" fillId="32" borderId="12" xfId="0" applyNumberFormat="1" applyFont="1" applyFill="1" applyBorder="1" applyAlignment="1" applyProtection="1">
      <alignment horizontal="center" vertical="center" wrapText="1"/>
      <protection/>
    </xf>
    <xf numFmtId="2" fontId="2" fillId="32" borderId="17" xfId="0" applyNumberFormat="1" applyFont="1" applyFill="1" applyBorder="1" applyAlignment="1" applyProtection="1">
      <alignment horizontal="center" vertical="center" wrapText="1"/>
      <protection/>
    </xf>
    <xf numFmtId="2" fontId="2" fillId="32" borderId="18" xfId="0" applyNumberFormat="1" applyFont="1" applyFill="1" applyBorder="1" applyAlignment="1" applyProtection="1">
      <alignment horizontal="center" vertical="center" wrapText="1"/>
      <protection/>
    </xf>
    <xf numFmtId="2" fontId="2" fillId="32" borderId="19" xfId="0" applyNumberFormat="1" applyFont="1" applyFill="1" applyBorder="1" applyAlignment="1" applyProtection="1">
      <alignment horizontal="center" vertical="center" wrapText="1"/>
      <protection/>
    </xf>
    <xf numFmtId="2" fontId="2" fillId="32" borderId="20" xfId="0" applyNumberFormat="1" applyFont="1" applyFill="1" applyBorder="1" applyAlignment="1" applyProtection="1">
      <alignment horizontal="center" vertical="center" wrapText="1"/>
      <protection/>
    </xf>
    <xf numFmtId="1" fontId="9" fillId="32" borderId="11" xfId="0" applyNumberFormat="1" applyFont="1" applyFill="1" applyBorder="1" applyAlignment="1" applyProtection="1">
      <alignment horizontal="left" vertical="center" wrapText="1"/>
      <protection locked="0"/>
    </xf>
    <xf numFmtId="1" fontId="9" fillId="32" borderId="10" xfId="0" applyNumberFormat="1" applyFont="1" applyFill="1" applyBorder="1" applyAlignment="1" applyProtection="1">
      <alignment horizontal="left" vertical="center" wrapText="1"/>
      <protection locked="0"/>
    </xf>
    <xf numFmtId="1" fontId="9" fillId="32" borderId="0" xfId="0" applyNumberFormat="1" applyFont="1" applyFill="1" applyBorder="1" applyAlignment="1" applyProtection="1">
      <alignment horizontal="center" vertical="center"/>
      <protection locked="0"/>
    </xf>
    <xf numFmtId="1" fontId="9" fillId="32" borderId="15" xfId="0" applyNumberFormat="1" applyFont="1" applyFill="1" applyBorder="1" applyAlignment="1" applyProtection="1">
      <alignment horizontal="center" vertical="center"/>
      <protection locked="0"/>
    </xf>
    <xf numFmtId="1" fontId="9" fillId="32" borderId="13" xfId="0" applyNumberFormat="1" applyFont="1" applyFill="1" applyBorder="1" applyAlignment="1" applyProtection="1">
      <alignment horizontal="center" vertical="center"/>
      <protection locked="0"/>
    </xf>
    <xf numFmtId="1" fontId="2" fillId="32" borderId="15" xfId="0" applyNumberFormat="1" applyFont="1" applyFill="1" applyBorder="1" applyAlignment="1" applyProtection="1">
      <alignment horizontal="center" vertical="center"/>
      <protection locked="0"/>
    </xf>
    <xf numFmtId="1" fontId="2" fillId="32" borderId="13" xfId="0" applyNumberFormat="1" applyFont="1" applyFill="1" applyBorder="1" applyAlignment="1" applyProtection="1">
      <alignment horizontal="center" vertical="center"/>
      <protection locked="0"/>
    </xf>
    <xf numFmtId="0" fontId="3" fillId="32" borderId="11" xfId="0" applyNumberFormat="1" applyFont="1" applyFill="1" applyBorder="1" applyAlignment="1" applyProtection="1">
      <alignment horizontal="center" vertical="center"/>
      <protection locked="0"/>
    </xf>
    <xf numFmtId="0" fontId="2" fillId="32" borderId="10" xfId="0" applyFont="1" applyFill="1" applyBorder="1" applyAlignment="1" applyProtection="1">
      <alignment horizontal="left" vertical="center"/>
      <protection/>
    </xf>
    <xf numFmtId="0" fontId="2" fillId="32" borderId="15" xfId="0" applyFont="1" applyFill="1" applyBorder="1" applyAlignment="1" applyProtection="1">
      <alignment horizontal="left" vertical="center"/>
      <protection/>
    </xf>
    <xf numFmtId="0" fontId="2" fillId="32" borderId="13" xfId="0" applyFont="1" applyFill="1" applyBorder="1" applyAlignment="1" applyProtection="1">
      <alignment horizontal="left" vertical="center"/>
      <protection/>
    </xf>
    <xf numFmtId="0" fontId="12" fillId="32" borderId="10" xfId="0" applyFont="1" applyFill="1" applyBorder="1" applyAlignment="1">
      <alignment horizontal="center" wrapText="1"/>
    </xf>
    <xf numFmtId="0" fontId="12" fillId="32" borderId="15" xfId="0" applyFont="1" applyFill="1" applyBorder="1" applyAlignment="1">
      <alignment horizontal="center" wrapText="1"/>
    </xf>
    <xf numFmtId="0" fontId="12" fillId="32" borderId="13" xfId="0" applyFont="1" applyFill="1" applyBorder="1" applyAlignment="1">
      <alignment horizontal="center" wrapText="1"/>
    </xf>
    <xf numFmtId="0" fontId="3" fillId="32" borderId="0" xfId="0" applyFont="1" applyFill="1" applyBorder="1" applyAlignment="1" applyProtection="1">
      <alignment horizontal="left" vertical="center" wrapText="1"/>
      <protection locked="0"/>
    </xf>
    <xf numFmtId="0" fontId="3" fillId="32" borderId="24" xfId="0" applyFont="1" applyFill="1" applyBorder="1" applyAlignment="1" applyProtection="1">
      <alignment horizontal="left" vertical="center" wrapText="1"/>
      <protection locked="0"/>
    </xf>
    <xf numFmtId="0" fontId="2" fillId="32" borderId="0" xfId="0" applyFont="1" applyFill="1" applyBorder="1" applyAlignment="1" applyProtection="1">
      <alignment horizontal="left" vertical="top" wrapText="1"/>
      <protection locked="0"/>
    </xf>
    <xf numFmtId="0" fontId="2" fillId="32" borderId="0" xfId="0" applyFont="1" applyFill="1" applyAlignment="1" applyProtection="1">
      <alignment vertical="center" wrapText="1"/>
      <protection locked="0"/>
    </xf>
    <xf numFmtId="0" fontId="9" fillId="32" borderId="11" xfId="0" applyFont="1" applyFill="1" applyBorder="1" applyAlignment="1" applyProtection="1">
      <alignment horizontal="center" vertical="center"/>
      <protection locked="0"/>
    </xf>
    <xf numFmtId="0" fontId="2" fillId="32" borderId="0" xfId="0" applyFont="1" applyFill="1" applyBorder="1" applyAlignment="1" applyProtection="1">
      <alignment horizontal="left" vertical="center" wrapText="1"/>
      <protection locked="0"/>
    </xf>
    <xf numFmtId="0" fontId="3" fillId="32" borderId="0" xfId="0" applyFont="1" applyFill="1" applyAlignment="1" applyProtection="1">
      <alignment vertical="center"/>
      <protection locked="0"/>
    </xf>
    <xf numFmtId="0" fontId="9" fillId="32" borderId="11" xfId="0" applyFont="1" applyFill="1" applyBorder="1" applyAlignment="1" applyProtection="1">
      <alignment horizontal="center"/>
      <protection locked="0"/>
    </xf>
    <xf numFmtId="0" fontId="5" fillId="32" borderId="0" xfId="0" applyFont="1" applyFill="1" applyAlignment="1" applyProtection="1">
      <alignment horizontal="left" vertical="top" wrapText="1"/>
      <protection locked="0"/>
    </xf>
    <xf numFmtId="1" fontId="9" fillId="32" borderId="19" xfId="0" applyNumberFormat="1" applyFont="1" applyFill="1" applyBorder="1" applyAlignment="1" applyProtection="1">
      <alignment horizontal="center" vertical="center"/>
      <protection locked="0"/>
    </xf>
    <xf numFmtId="0" fontId="9" fillId="32" borderId="10" xfId="0" applyFont="1" applyFill="1" applyBorder="1" applyAlignment="1" applyProtection="1">
      <alignment horizontal="left" vertical="center"/>
      <protection locked="0"/>
    </xf>
    <xf numFmtId="0" fontId="9" fillId="32" borderId="15" xfId="0" applyFont="1" applyFill="1" applyBorder="1" applyAlignment="1" applyProtection="1">
      <alignment horizontal="left" vertical="center"/>
      <protection locked="0"/>
    </xf>
    <xf numFmtId="0" fontId="9" fillId="32" borderId="13" xfId="0" applyFont="1" applyFill="1" applyBorder="1" applyAlignment="1" applyProtection="1">
      <alignment horizontal="left" vertical="center"/>
      <protection locked="0"/>
    </xf>
    <xf numFmtId="1" fontId="9" fillId="32" borderId="12" xfId="0" applyNumberFormat="1" applyFont="1" applyFill="1" applyBorder="1" applyAlignment="1" applyProtection="1">
      <alignment horizontal="center" vertical="center"/>
      <protection locked="0"/>
    </xf>
    <xf numFmtId="0" fontId="2" fillId="32" borderId="0" xfId="0" applyFont="1" applyFill="1" applyAlignment="1" applyProtection="1">
      <alignment horizontal="center" vertical="center"/>
      <protection locked="0"/>
    </xf>
    <xf numFmtId="0" fontId="12" fillId="32" borderId="16" xfId="0" applyNumberFormat="1" applyFont="1" applyFill="1" applyBorder="1" applyAlignment="1" applyProtection="1">
      <alignment horizontal="center" vertical="center"/>
      <protection locked="0"/>
    </xf>
    <xf numFmtId="0" fontId="12" fillId="32" borderId="15" xfId="0" applyNumberFormat="1" applyFont="1" applyFill="1" applyBorder="1" applyAlignment="1" applyProtection="1">
      <alignment horizontal="center" vertical="center"/>
      <protection locked="0"/>
    </xf>
    <xf numFmtId="0" fontId="12" fillId="32" borderId="12" xfId="0" applyNumberFormat="1" applyFont="1" applyFill="1" applyBorder="1" applyAlignment="1" applyProtection="1">
      <alignment horizontal="center" vertical="center"/>
      <protection locked="0"/>
    </xf>
    <xf numFmtId="0" fontId="12" fillId="32" borderId="13" xfId="0" applyNumberFormat="1" applyFont="1" applyFill="1" applyBorder="1" applyAlignment="1" applyProtection="1">
      <alignment horizontal="center" vertical="center"/>
      <protection locked="0"/>
    </xf>
    <xf numFmtId="1" fontId="9" fillId="32" borderId="10" xfId="0" applyNumberFormat="1" applyFont="1" applyFill="1" applyBorder="1" applyAlignment="1" applyProtection="1">
      <alignment horizontal="justify" vertical="center" wrapText="1"/>
      <protection locked="0"/>
    </xf>
    <xf numFmtId="1" fontId="9" fillId="32" borderId="15" xfId="0" applyNumberFormat="1" applyFont="1" applyFill="1" applyBorder="1" applyAlignment="1" applyProtection="1">
      <alignment horizontal="justify" vertical="center" wrapText="1"/>
      <protection locked="0"/>
    </xf>
    <xf numFmtId="1" fontId="9" fillId="32" borderId="13" xfId="0" applyNumberFormat="1" applyFont="1" applyFill="1" applyBorder="1" applyAlignment="1" applyProtection="1">
      <alignment horizontal="justify" vertical="center" wrapText="1"/>
      <protection locked="0"/>
    </xf>
    <xf numFmtId="1" fontId="2" fillId="32" borderId="11" xfId="0" applyNumberFormat="1" applyFont="1" applyFill="1" applyBorder="1" applyAlignment="1" applyProtection="1">
      <alignment horizontal="left" vertical="center"/>
      <protection locked="0"/>
    </xf>
    <xf numFmtId="1" fontId="2" fillId="32" borderId="10" xfId="0" applyNumberFormat="1" applyFont="1" applyFill="1" applyBorder="1" applyAlignment="1" applyProtection="1">
      <alignment horizontal="left" vertical="center" wrapText="1"/>
      <protection locked="0"/>
    </xf>
    <xf numFmtId="1" fontId="2" fillId="32" borderId="15" xfId="0" applyNumberFormat="1" applyFont="1" applyFill="1" applyBorder="1" applyAlignment="1" applyProtection="1">
      <alignment horizontal="left" vertical="center"/>
      <protection locked="0"/>
    </xf>
    <xf numFmtId="1" fontId="2" fillId="32" borderId="13" xfId="0" applyNumberFormat="1" applyFont="1" applyFill="1" applyBorder="1" applyAlignment="1" applyProtection="1">
      <alignment horizontal="left" vertical="center"/>
      <protection locked="0"/>
    </xf>
    <xf numFmtId="1" fontId="2" fillId="32" borderId="15" xfId="0" applyNumberFormat="1" applyFont="1" applyFill="1" applyBorder="1" applyAlignment="1" applyProtection="1">
      <alignment horizontal="left" vertical="center" wrapText="1"/>
      <protection locked="0"/>
    </xf>
    <xf numFmtId="1" fontId="2" fillId="32" borderId="13" xfId="0" applyNumberFormat="1" applyFont="1" applyFill="1" applyBorder="1" applyAlignment="1" applyProtection="1">
      <alignment horizontal="left" vertical="center" wrapText="1"/>
      <protection locked="0"/>
    </xf>
    <xf numFmtId="1" fontId="9" fillId="32" borderId="15" xfId="0" applyNumberFormat="1" applyFont="1" applyFill="1" applyBorder="1" applyAlignment="1" applyProtection="1">
      <alignment horizontal="left" vertical="center" wrapText="1"/>
      <protection locked="0"/>
    </xf>
    <xf numFmtId="1" fontId="9" fillId="32" borderId="13" xfId="0" applyNumberFormat="1" applyFont="1" applyFill="1" applyBorder="1" applyAlignment="1" applyProtection="1">
      <alignment horizontal="left" vertical="center" wrapText="1"/>
      <protection locked="0"/>
    </xf>
    <xf numFmtId="1" fontId="2" fillId="32" borderId="10" xfId="0" applyNumberFormat="1" applyFont="1" applyFill="1" applyBorder="1" applyAlignment="1" applyProtection="1">
      <alignment horizontal="left" vertical="center"/>
      <protection locked="0"/>
    </xf>
    <xf numFmtId="0" fontId="2" fillId="32" borderId="0" xfId="0" applyFont="1" applyFill="1" applyBorder="1" applyAlignment="1" applyProtection="1">
      <alignment horizontal="left" vertical="top"/>
      <protection locked="0"/>
    </xf>
    <xf numFmtId="2" fontId="10" fillId="32" borderId="16" xfId="0" applyNumberFormat="1" applyFont="1" applyFill="1" applyBorder="1" applyAlignment="1" applyProtection="1">
      <alignment horizontal="left" vertical="top" wrapText="1"/>
      <protection/>
    </xf>
    <xf numFmtId="2" fontId="10" fillId="32" borderId="12" xfId="0" applyNumberFormat="1" applyFont="1" applyFill="1" applyBorder="1" applyAlignment="1" applyProtection="1">
      <alignment horizontal="left" vertical="top"/>
      <protection/>
    </xf>
    <xf numFmtId="2" fontId="10" fillId="32" borderId="17" xfId="0" applyNumberFormat="1" applyFont="1" applyFill="1" applyBorder="1" applyAlignment="1" applyProtection="1">
      <alignment horizontal="left" vertical="top"/>
      <protection/>
    </xf>
    <xf numFmtId="2" fontId="10" fillId="32" borderId="18" xfId="0" applyNumberFormat="1" applyFont="1" applyFill="1" applyBorder="1" applyAlignment="1" applyProtection="1">
      <alignment horizontal="left" vertical="top"/>
      <protection/>
    </xf>
    <xf numFmtId="2" fontId="10" fillId="32" borderId="19" xfId="0" applyNumberFormat="1" applyFont="1" applyFill="1" applyBorder="1" applyAlignment="1" applyProtection="1">
      <alignment horizontal="left" vertical="top"/>
      <protection/>
    </xf>
    <xf numFmtId="2" fontId="10" fillId="32" borderId="20" xfId="0" applyNumberFormat="1" applyFont="1" applyFill="1" applyBorder="1" applyAlignment="1" applyProtection="1">
      <alignment horizontal="left" vertical="top"/>
      <protection/>
    </xf>
    <xf numFmtId="10" fontId="2" fillId="0" borderId="0" xfId="0" applyNumberFormat="1" applyFont="1" applyAlignment="1" applyProtection="1">
      <alignment/>
      <protection locked="0"/>
    </xf>
    <xf numFmtId="1" fontId="12" fillId="32" borderId="11" xfId="0" applyNumberFormat="1" applyFont="1" applyFill="1" applyBorder="1" applyAlignment="1" applyProtection="1">
      <alignment horizontal="center" vertical="center"/>
      <protection/>
    </xf>
    <xf numFmtId="0" fontId="12" fillId="32" borderId="11" xfId="0"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dxfs count="1">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279"/>
  <sheetViews>
    <sheetView tabSelected="1" view="pageLayout" zoomScaleNormal="80" workbookViewId="0" topLeftCell="A194">
      <selection activeCell="J205" sqref="J205:Q205"/>
    </sheetView>
  </sheetViews>
  <sheetFormatPr defaultColWidth="9.140625" defaultRowHeight="15"/>
  <cols>
    <col min="1" max="1" width="9.28125" style="4" customWidth="1"/>
    <col min="2" max="2" width="7.140625" style="4" customWidth="1"/>
    <col min="3" max="3" width="7.28125" style="4" customWidth="1"/>
    <col min="4" max="5" width="4.7109375" style="4" customWidth="1"/>
    <col min="6" max="6" width="4.421875" style="4" customWidth="1"/>
    <col min="7" max="7" width="8.140625" style="4" customWidth="1"/>
    <col min="8" max="8" width="8.28125" style="4" customWidth="1"/>
    <col min="9" max="9" width="5.7109375" style="4" customWidth="1"/>
    <col min="10" max="10" width="7.28125" style="4" customWidth="1"/>
    <col min="11" max="11" width="5.7109375" style="4" customWidth="1"/>
    <col min="12" max="12" width="6.140625" style="4" customWidth="1"/>
    <col min="13" max="13" width="5.421875" style="4" customWidth="1"/>
    <col min="14" max="14" width="6.00390625" style="4" customWidth="1"/>
    <col min="15" max="15" width="8.28125" style="4" customWidth="1"/>
    <col min="16" max="16" width="6.00390625" style="4" customWidth="1"/>
    <col min="17" max="17" width="8.421875" style="4" customWidth="1"/>
    <col min="18" max="18" width="10.28125" style="4" customWidth="1"/>
    <col min="19" max="19" width="11.00390625" style="4" customWidth="1"/>
    <col min="20" max="20" width="13.421875" style="4" customWidth="1"/>
    <col min="21" max="21" width="9.8515625" style="1" bestFit="1" customWidth="1"/>
    <col min="22" max="16384" width="9.140625" style="1" customWidth="1"/>
  </cols>
  <sheetData>
    <row r="1" spans="1:20" ht="15.75" customHeight="1">
      <c r="A1" s="164" t="s">
        <v>95</v>
      </c>
      <c r="B1" s="164"/>
      <c r="C1" s="164"/>
      <c r="D1" s="164"/>
      <c r="E1" s="164"/>
      <c r="F1" s="164"/>
      <c r="G1" s="164"/>
      <c r="H1" s="164"/>
      <c r="I1" s="164"/>
      <c r="J1" s="164"/>
      <c r="K1" s="164"/>
      <c r="M1" s="169" t="s">
        <v>20</v>
      </c>
      <c r="N1" s="169"/>
      <c r="O1" s="169"/>
      <c r="P1" s="169"/>
      <c r="Q1" s="169"/>
      <c r="R1" s="169"/>
      <c r="S1" s="169"/>
      <c r="T1" s="169"/>
    </row>
    <row r="2" spans="1:11" ht="6.75" customHeight="1">
      <c r="A2" s="164"/>
      <c r="B2" s="164"/>
      <c r="C2" s="164"/>
      <c r="D2" s="164"/>
      <c r="E2" s="164"/>
      <c r="F2" s="164"/>
      <c r="G2" s="164"/>
      <c r="H2" s="164"/>
      <c r="I2" s="164"/>
      <c r="J2" s="164"/>
      <c r="K2" s="164"/>
    </row>
    <row r="3" spans="1:20" ht="18" customHeight="1">
      <c r="A3" s="168" t="s">
        <v>98</v>
      </c>
      <c r="B3" s="168"/>
      <c r="C3" s="168"/>
      <c r="D3" s="168"/>
      <c r="E3" s="168"/>
      <c r="F3" s="168"/>
      <c r="G3" s="168"/>
      <c r="H3" s="168"/>
      <c r="I3" s="168"/>
      <c r="J3" s="168"/>
      <c r="K3" s="168"/>
      <c r="M3" s="173"/>
      <c r="N3" s="174"/>
      <c r="O3" s="151" t="s">
        <v>36</v>
      </c>
      <c r="P3" s="152"/>
      <c r="Q3" s="153"/>
      <c r="R3" s="151" t="s">
        <v>37</v>
      </c>
      <c r="S3" s="152"/>
      <c r="T3" s="153"/>
    </row>
    <row r="4" spans="1:20" ht="12" customHeight="1">
      <c r="A4" s="168" t="s">
        <v>171</v>
      </c>
      <c r="B4" s="168"/>
      <c r="C4" s="168"/>
      <c r="D4" s="168"/>
      <c r="E4" s="168"/>
      <c r="F4" s="168"/>
      <c r="G4" s="168"/>
      <c r="H4" s="168"/>
      <c r="I4" s="168"/>
      <c r="J4" s="168"/>
      <c r="K4" s="168"/>
      <c r="M4" s="93" t="s">
        <v>13</v>
      </c>
      <c r="N4" s="95"/>
      <c r="O4" s="166">
        <f>N52</f>
        <v>24</v>
      </c>
      <c r="P4" s="166"/>
      <c r="Q4" s="166"/>
      <c r="R4" s="229">
        <f>N66</f>
        <v>24</v>
      </c>
      <c r="S4" s="229"/>
      <c r="T4" s="229"/>
    </row>
    <row r="5" spans="1:20" ht="15.75" customHeight="1">
      <c r="A5" s="168"/>
      <c r="B5" s="168"/>
      <c r="C5" s="168"/>
      <c r="D5" s="168"/>
      <c r="E5" s="168"/>
      <c r="F5" s="168"/>
      <c r="G5" s="168"/>
      <c r="H5" s="168"/>
      <c r="I5" s="168"/>
      <c r="J5" s="168"/>
      <c r="K5" s="168"/>
      <c r="M5" s="93" t="s">
        <v>14</v>
      </c>
      <c r="N5" s="95"/>
      <c r="O5" s="166">
        <f>N81</f>
        <v>24</v>
      </c>
      <c r="P5" s="166"/>
      <c r="Q5" s="166"/>
      <c r="R5" s="229">
        <f>N95</f>
        <v>24</v>
      </c>
      <c r="S5" s="229"/>
      <c r="T5" s="229"/>
    </row>
    <row r="6" spans="1:20" ht="15" customHeight="1">
      <c r="A6" s="165" t="s">
        <v>112</v>
      </c>
      <c r="B6" s="165"/>
      <c r="C6" s="165"/>
      <c r="D6" s="165"/>
      <c r="E6" s="165"/>
      <c r="F6" s="165"/>
      <c r="G6" s="165"/>
      <c r="H6" s="165"/>
      <c r="I6" s="165"/>
      <c r="J6" s="165"/>
      <c r="K6" s="165"/>
      <c r="M6" s="93" t="s">
        <v>15</v>
      </c>
      <c r="N6" s="95"/>
      <c r="O6" s="167">
        <f>N113</f>
        <v>24</v>
      </c>
      <c r="P6" s="167"/>
      <c r="Q6" s="167"/>
      <c r="R6" s="226">
        <f>N128</f>
        <v>24</v>
      </c>
      <c r="S6" s="226"/>
      <c r="T6" s="226"/>
    </row>
    <row r="7" spans="1:20" ht="68.25" customHeight="1">
      <c r="A7" s="225" t="s">
        <v>185</v>
      </c>
      <c r="B7" s="225"/>
      <c r="C7" s="225"/>
      <c r="D7" s="225"/>
      <c r="E7" s="225"/>
      <c r="F7" s="225"/>
      <c r="G7" s="225"/>
      <c r="H7" s="225"/>
      <c r="I7" s="225"/>
      <c r="J7" s="225"/>
      <c r="K7" s="225"/>
      <c r="M7" s="224" t="s">
        <v>172</v>
      </c>
      <c r="N7" s="224"/>
      <c r="O7" s="224"/>
      <c r="P7" s="224"/>
      <c r="Q7" s="224"/>
      <c r="R7" s="224"/>
      <c r="S7" s="224"/>
      <c r="T7" s="224"/>
    </row>
    <row r="8" spans="1:20" ht="24" customHeight="1">
      <c r="A8" s="165" t="s">
        <v>186</v>
      </c>
      <c r="B8" s="165"/>
      <c r="C8" s="165"/>
      <c r="D8" s="165"/>
      <c r="E8" s="165"/>
      <c r="F8" s="165"/>
      <c r="G8" s="165"/>
      <c r="H8" s="165"/>
      <c r="I8" s="165"/>
      <c r="J8" s="165"/>
      <c r="K8" s="165"/>
      <c r="M8" s="222" t="s">
        <v>21</v>
      </c>
      <c r="N8" s="222"/>
      <c r="O8" s="222"/>
      <c r="P8" s="222"/>
      <c r="Q8" s="222"/>
      <c r="R8" s="222"/>
      <c r="S8" s="222"/>
      <c r="T8" s="223"/>
    </row>
    <row r="9" spans="1:11" ht="13.5" customHeight="1">
      <c r="A9" s="175" t="s">
        <v>175</v>
      </c>
      <c r="B9" s="175"/>
      <c r="C9" s="175"/>
      <c r="D9" s="175"/>
      <c r="E9" s="175"/>
      <c r="F9" s="175"/>
      <c r="G9" s="175"/>
      <c r="H9" s="175"/>
      <c r="I9" s="175"/>
      <c r="J9" s="175"/>
      <c r="K9" s="175"/>
    </row>
    <row r="10" spans="1:20" ht="11.25" customHeight="1">
      <c r="A10" s="175" t="s">
        <v>117</v>
      </c>
      <c r="B10" s="175"/>
      <c r="C10" s="175"/>
      <c r="D10" s="175"/>
      <c r="E10" s="175"/>
      <c r="F10" s="175"/>
      <c r="G10" s="175"/>
      <c r="H10" s="175"/>
      <c r="I10" s="175"/>
      <c r="J10" s="175"/>
      <c r="K10" s="175"/>
      <c r="M10" s="227" t="s">
        <v>177</v>
      </c>
      <c r="N10" s="227"/>
      <c r="O10" s="227"/>
      <c r="P10" s="227"/>
      <c r="Q10" s="227"/>
      <c r="R10" s="227"/>
      <c r="S10" s="227"/>
      <c r="T10" s="227"/>
    </row>
    <row r="11" spans="1:20" ht="16.5" customHeight="1">
      <c r="A11" s="175" t="s">
        <v>17</v>
      </c>
      <c r="B11" s="175"/>
      <c r="C11" s="175"/>
      <c r="D11" s="175"/>
      <c r="E11" s="175"/>
      <c r="F11" s="175"/>
      <c r="G11" s="175"/>
      <c r="H11" s="175"/>
      <c r="I11" s="175"/>
      <c r="J11" s="175"/>
      <c r="K11" s="175"/>
      <c r="M11" s="227"/>
      <c r="N11" s="227"/>
      <c r="O11" s="227"/>
      <c r="P11" s="227"/>
      <c r="Q11" s="227"/>
      <c r="R11" s="227"/>
      <c r="S11" s="227"/>
      <c r="T11" s="227"/>
    </row>
    <row r="12" spans="1:20" ht="12.75">
      <c r="A12" s="175" t="s">
        <v>18</v>
      </c>
      <c r="B12" s="175"/>
      <c r="C12" s="175"/>
      <c r="D12" s="175"/>
      <c r="E12" s="175"/>
      <c r="F12" s="175"/>
      <c r="G12" s="175"/>
      <c r="H12" s="175"/>
      <c r="I12" s="175"/>
      <c r="J12" s="175"/>
      <c r="K12" s="175"/>
      <c r="M12" s="227"/>
      <c r="N12" s="227"/>
      <c r="O12" s="227"/>
      <c r="P12" s="227"/>
      <c r="Q12" s="227"/>
      <c r="R12" s="227"/>
      <c r="S12" s="227"/>
      <c r="T12" s="227"/>
    </row>
    <row r="13" spans="1:20" ht="10.5" customHeight="1">
      <c r="A13" s="175"/>
      <c r="B13" s="175"/>
      <c r="C13" s="175"/>
      <c r="D13" s="175"/>
      <c r="E13" s="175"/>
      <c r="F13" s="175"/>
      <c r="G13" s="175"/>
      <c r="H13" s="175"/>
      <c r="I13" s="175"/>
      <c r="J13" s="175"/>
      <c r="K13" s="175"/>
      <c r="M13" s="227"/>
      <c r="N13" s="227"/>
      <c r="O13" s="227"/>
      <c r="P13" s="227"/>
      <c r="Q13" s="227"/>
      <c r="R13" s="227"/>
      <c r="S13" s="227"/>
      <c r="T13" s="227"/>
    </row>
    <row r="14" spans="1:20" ht="12.75" customHeight="1">
      <c r="A14" s="228" t="s">
        <v>0</v>
      </c>
      <c r="B14" s="228"/>
      <c r="C14" s="228"/>
      <c r="D14" s="228"/>
      <c r="E14" s="228"/>
      <c r="F14" s="228"/>
      <c r="G14" s="228"/>
      <c r="H14" s="228"/>
      <c r="I14" s="228"/>
      <c r="J14" s="228"/>
      <c r="K14" s="228"/>
      <c r="M14" s="227"/>
      <c r="N14" s="227"/>
      <c r="O14" s="227"/>
      <c r="P14" s="227"/>
      <c r="Q14" s="227"/>
      <c r="R14" s="227"/>
      <c r="S14" s="227"/>
      <c r="T14" s="227"/>
    </row>
    <row r="15" spans="1:20" ht="12.75" customHeight="1">
      <c r="A15" s="184" t="s">
        <v>269</v>
      </c>
      <c r="B15" s="184"/>
      <c r="C15" s="184"/>
      <c r="D15" s="184"/>
      <c r="E15" s="184"/>
      <c r="F15" s="184"/>
      <c r="G15" s="184"/>
      <c r="H15" s="184"/>
      <c r="I15" s="184"/>
      <c r="J15" s="184"/>
      <c r="K15" s="184"/>
      <c r="M15" s="227"/>
      <c r="N15" s="227"/>
      <c r="O15" s="227"/>
      <c r="P15" s="227"/>
      <c r="Q15" s="227"/>
      <c r="R15" s="227"/>
      <c r="S15" s="227"/>
      <c r="T15" s="227"/>
    </row>
    <row r="16" spans="1:20" ht="15" customHeight="1">
      <c r="A16" s="172" t="s">
        <v>270</v>
      </c>
      <c r="B16" s="172"/>
      <c r="C16" s="172"/>
      <c r="D16" s="172"/>
      <c r="E16" s="172"/>
      <c r="F16" s="172"/>
      <c r="G16" s="172"/>
      <c r="H16" s="172"/>
      <c r="I16" s="172"/>
      <c r="J16" s="172"/>
      <c r="K16" s="172"/>
      <c r="M16" s="227"/>
      <c r="N16" s="227"/>
      <c r="O16" s="227"/>
      <c r="P16" s="227"/>
      <c r="Q16" s="227"/>
      <c r="R16" s="227"/>
      <c r="S16" s="227"/>
      <c r="T16" s="227"/>
    </row>
    <row r="17" spans="1:20" ht="4.5" customHeight="1">
      <c r="A17" s="184"/>
      <c r="B17" s="172"/>
      <c r="C17" s="172"/>
      <c r="D17" s="172"/>
      <c r="E17" s="172"/>
      <c r="F17" s="172"/>
      <c r="G17" s="172"/>
      <c r="H17" s="172"/>
      <c r="I17" s="172"/>
      <c r="J17" s="172"/>
      <c r="K17" s="172"/>
      <c r="M17" s="227"/>
      <c r="N17" s="227"/>
      <c r="O17" s="227"/>
      <c r="P17" s="227"/>
      <c r="Q17" s="227"/>
      <c r="R17" s="227"/>
      <c r="S17" s="227"/>
      <c r="T17" s="227"/>
    </row>
    <row r="18" spans="1:20" s="3" customFormat="1" ht="15" customHeight="1">
      <c r="A18" s="172" t="s">
        <v>271</v>
      </c>
      <c r="B18" s="172"/>
      <c r="C18" s="172"/>
      <c r="D18" s="172"/>
      <c r="E18" s="172"/>
      <c r="F18" s="172"/>
      <c r="G18" s="172"/>
      <c r="H18" s="172"/>
      <c r="I18" s="172"/>
      <c r="J18" s="172"/>
      <c r="K18" s="172"/>
      <c r="L18" s="5"/>
      <c r="M18" s="227"/>
      <c r="N18" s="227"/>
      <c r="O18" s="227"/>
      <c r="P18" s="227"/>
      <c r="Q18" s="227"/>
      <c r="R18" s="227"/>
      <c r="S18" s="227"/>
      <c r="T18" s="227"/>
    </row>
    <row r="19" spans="1:20" s="3" customFormat="1" ht="3" customHeight="1">
      <c r="A19" s="63"/>
      <c r="B19" s="63"/>
      <c r="C19" s="63"/>
      <c r="D19" s="63"/>
      <c r="E19" s="63"/>
      <c r="F19" s="63"/>
      <c r="G19" s="63"/>
      <c r="H19" s="63"/>
      <c r="I19" s="63"/>
      <c r="J19" s="63"/>
      <c r="K19" s="63"/>
      <c r="L19" s="5"/>
      <c r="M19" s="227"/>
      <c r="N19" s="227"/>
      <c r="O19" s="227"/>
      <c r="P19" s="227"/>
      <c r="Q19" s="227"/>
      <c r="R19" s="227"/>
      <c r="S19" s="227"/>
      <c r="T19" s="227"/>
    </row>
    <row r="20" spans="1:20" ht="9.75" customHeight="1">
      <c r="A20" s="184" t="s">
        <v>268</v>
      </c>
      <c r="B20" s="172"/>
      <c r="C20" s="172"/>
      <c r="D20" s="172"/>
      <c r="E20" s="172"/>
      <c r="F20" s="172"/>
      <c r="G20" s="172"/>
      <c r="H20" s="172"/>
      <c r="I20" s="172"/>
      <c r="J20" s="172"/>
      <c r="K20" s="172"/>
      <c r="M20" s="227"/>
      <c r="N20" s="227"/>
      <c r="O20" s="227"/>
      <c r="P20" s="227"/>
      <c r="Q20" s="227"/>
      <c r="R20" s="227"/>
      <c r="S20" s="227"/>
      <c r="T20" s="227"/>
    </row>
    <row r="21" spans="1:20" ht="14.25" customHeight="1">
      <c r="A21" s="172" t="s">
        <v>272</v>
      </c>
      <c r="B21" s="172"/>
      <c r="C21" s="172"/>
      <c r="D21" s="172"/>
      <c r="E21" s="172"/>
      <c r="F21" s="172"/>
      <c r="G21" s="172"/>
      <c r="H21" s="172"/>
      <c r="I21" s="172"/>
      <c r="J21" s="172"/>
      <c r="K21" s="172"/>
      <c r="M21" s="227"/>
      <c r="N21" s="227"/>
      <c r="O21" s="227"/>
      <c r="P21" s="227"/>
      <c r="Q21" s="227"/>
      <c r="R21" s="227"/>
      <c r="S21" s="227"/>
      <c r="T21" s="227"/>
    </row>
    <row r="22" spans="1:20" ht="21.75" customHeight="1">
      <c r="A22" s="172" t="s">
        <v>273</v>
      </c>
      <c r="B22" s="172"/>
      <c r="C22" s="172"/>
      <c r="D22" s="172"/>
      <c r="E22" s="172"/>
      <c r="F22" s="172"/>
      <c r="G22" s="172"/>
      <c r="H22" s="172"/>
      <c r="I22" s="172"/>
      <c r="J22" s="172"/>
      <c r="K22" s="172"/>
      <c r="M22" s="227"/>
      <c r="N22" s="227"/>
      <c r="O22" s="227"/>
      <c r="P22" s="227"/>
      <c r="Q22" s="227"/>
      <c r="R22" s="227"/>
      <c r="S22" s="227"/>
      <c r="T22" s="227"/>
    </row>
    <row r="23" spans="1:20" ht="16.5" customHeight="1">
      <c r="A23" s="172" t="s">
        <v>274</v>
      </c>
      <c r="B23" s="172"/>
      <c r="C23" s="172"/>
      <c r="D23" s="172"/>
      <c r="E23" s="172"/>
      <c r="F23" s="172"/>
      <c r="G23" s="172"/>
      <c r="H23" s="172"/>
      <c r="I23" s="172"/>
      <c r="J23" s="172"/>
      <c r="K23" s="172"/>
      <c r="M23" s="6"/>
      <c r="N23" s="6"/>
      <c r="O23" s="6"/>
      <c r="P23" s="6"/>
      <c r="Q23" s="6"/>
      <c r="R23" s="6"/>
      <c r="S23" s="6"/>
      <c r="T23" s="6"/>
    </row>
    <row r="24" spans="1:20" ht="54.75" customHeight="1">
      <c r="A24" s="165" t="s">
        <v>78</v>
      </c>
      <c r="B24" s="165"/>
      <c r="C24" s="165"/>
      <c r="D24" s="165"/>
      <c r="E24" s="165"/>
      <c r="F24" s="165"/>
      <c r="G24" s="165"/>
      <c r="H24" s="165"/>
      <c r="I24" s="165"/>
      <c r="J24" s="165"/>
      <c r="K24" s="165"/>
      <c r="M24" s="227" t="s">
        <v>99</v>
      </c>
      <c r="N24" s="227"/>
      <c r="O24" s="227"/>
      <c r="P24" s="227"/>
      <c r="Q24" s="227"/>
      <c r="R24" s="227"/>
      <c r="S24" s="227"/>
      <c r="T24" s="227"/>
    </row>
    <row r="25" spans="1:20" ht="1.5" customHeight="1">
      <c r="A25" s="7"/>
      <c r="B25" s="7"/>
      <c r="C25" s="7"/>
      <c r="D25" s="7"/>
      <c r="E25" s="7"/>
      <c r="F25" s="7"/>
      <c r="G25" s="7"/>
      <c r="H25" s="7"/>
      <c r="I25" s="7"/>
      <c r="J25" s="7"/>
      <c r="K25" s="7"/>
      <c r="M25" s="230"/>
      <c r="N25" s="230"/>
      <c r="O25" s="230"/>
      <c r="P25" s="230"/>
      <c r="Q25" s="230"/>
      <c r="R25" s="230"/>
      <c r="S25" s="230"/>
      <c r="T25" s="230"/>
    </row>
    <row r="26" spans="1:20" ht="3" customHeight="1">
      <c r="A26" s="7"/>
      <c r="B26" s="7"/>
      <c r="C26" s="7"/>
      <c r="D26" s="7"/>
      <c r="E26" s="7"/>
      <c r="F26" s="7"/>
      <c r="G26" s="7"/>
      <c r="H26" s="7"/>
      <c r="I26" s="7"/>
      <c r="J26" s="7"/>
      <c r="K26" s="7"/>
      <c r="M26" s="230"/>
      <c r="N26" s="230"/>
      <c r="O26" s="230"/>
      <c r="P26" s="230"/>
      <c r="Q26" s="230"/>
      <c r="R26" s="230"/>
      <c r="S26" s="230"/>
      <c r="T26" s="230"/>
    </row>
    <row r="27" spans="1:20" ht="9" customHeight="1" hidden="1">
      <c r="A27" s="7"/>
      <c r="B27" s="7"/>
      <c r="C27" s="7"/>
      <c r="D27" s="7"/>
      <c r="E27" s="7"/>
      <c r="F27" s="7"/>
      <c r="G27" s="7"/>
      <c r="H27" s="7"/>
      <c r="I27" s="7"/>
      <c r="J27" s="7"/>
      <c r="K27" s="7"/>
      <c r="M27" s="230"/>
      <c r="N27" s="230"/>
      <c r="O27" s="230"/>
      <c r="P27" s="230"/>
      <c r="Q27" s="230"/>
      <c r="R27" s="230"/>
      <c r="S27" s="230"/>
      <c r="T27" s="230"/>
    </row>
    <row r="28" ht="17.25" customHeight="1" hidden="1"/>
    <row r="29" spans="1:18" ht="3" customHeight="1">
      <c r="A29" s="7"/>
      <c r="B29" s="7"/>
      <c r="C29" s="7"/>
      <c r="D29" s="7"/>
      <c r="E29" s="7"/>
      <c r="F29" s="7"/>
      <c r="G29" s="7"/>
      <c r="H29" s="7"/>
      <c r="I29" s="7"/>
      <c r="J29" s="7"/>
      <c r="K29" s="7"/>
      <c r="M29" s="8"/>
      <c r="N29" s="8"/>
      <c r="O29" s="8"/>
      <c r="P29" s="8"/>
      <c r="Q29" s="8"/>
      <c r="R29" s="8"/>
    </row>
    <row r="30" spans="1:20" ht="12.75">
      <c r="A30" s="191" t="s">
        <v>16</v>
      </c>
      <c r="B30" s="191"/>
      <c r="C30" s="191"/>
      <c r="D30" s="191"/>
      <c r="E30" s="191"/>
      <c r="F30" s="191"/>
      <c r="G30" s="191"/>
      <c r="M30" s="185" t="s">
        <v>176</v>
      </c>
      <c r="N30" s="185"/>
      <c r="O30" s="185"/>
      <c r="P30" s="185"/>
      <c r="Q30" s="185"/>
      <c r="R30" s="185"/>
      <c r="S30" s="185"/>
      <c r="T30" s="185"/>
    </row>
    <row r="31" spans="1:20" ht="26.25" customHeight="1">
      <c r="A31" s="9"/>
      <c r="B31" s="151" t="s">
        <v>1</v>
      </c>
      <c r="C31" s="153"/>
      <c r="D31" s="151" t="s">
        <v>2</v>
      </c>
      <c r="E31" s="152"/>
      <c r="F31" s="153"/>
      <c r="G31" s="145" t="s">
        <v>19</v>
      </c>
      <c r="H31" s="145" t="s">
        <v>9</v>
      </c>
      <c r="I31" s="151" t="s">
        <v>3</v>
      </c>
      <c r="J31" s="152"/>
      <c r="K31" s="153"/>
      <c r="M31" s="185"/>
      <c r="N31" s="185"/>
      <c r="O31" s="185"/>
      <c r="P31" s="185"/>
      <c r="Q31" s="185"/>
      <c r="R31" s="185"/>
      <c r="S31" s="185"/>
      <c r="T31" s="185"/>
    </row>
    <row r="32" spans="1:20" ht="14.25" customHeight="1">
      <c r="A32" s="9"/>
      <c r="B32" s="10" t="s">
        <v>4</v>
      </c>
      <c r="C32" s="10" t="s">
        <v>5</v>
      </c>
      <c r="D32" s="10" t="s">
        <v>6</v>
      </c>
      <c r="E32" s="10" t="s">
        <v>7</v>
      </c>
      <c r="F32" s="10" t="s">
        <v>8</v>
      </c>
      <c r="G32" s="141"/>
      <c r="H32" s="141"/>
      <c r="I32" s="10" t="s">
        <v>10</v>
      </c>
      <c r="J32" s="10" t="s">
        <v>11</v>
      </c>
      <c r="K32" s="10" t="s">
        <v>12</v>
      </c>
      <c r="M32" s="185"/>
      <c r="N32" s="185"/>
      <c r="O32" s="185"/>
      <c r="P32" s="185"/>
      <c r="Q32" s="185"/>
      <c r="R32" s="185"/>
      <c r="S32" s="185"/>
      <c r="T32" s="185"/>
    </row>
    <row r="33" spans="1:20" ht="17.25" customHeight="1">
      <c r="A33" s="11" t="s">
        <v>13</v>
      </c>
      <c r="B33" s="12">
        <v>14</v>
      </c>
      <c r="C33" s="12">
        <v>14</v>
      </c>
      <c r="D33" s="13">
        <v>3</v>
      </c>
      <c r="E33" s="13">
        <v>2</v>
      </c>
      <c r="F33" s="13">
        <v>3</v>
      </c>
      <c r="G33" s="13"/>
      <c r="H33" s="13"/>
      <c r="I33" s="13">
        <v>3</v>
      </c>
      <c r="J33" s="13">
        <v>1</v>
      </c>
      <c r="K33" s="14">
        <v>12</v>
      </c>
      <c r="L33" s="15"/>
      <c r="M33" s="185"/>
      <c r="N33" s="185"/>
      <c r="O33" s="185"/>
      <c r="P33" s="185"/>
      <c r="Q33" s="185"/>
      <c r="R33" s="185"/>
      <c r="S33" s="185"/>
      <c r="T33" s="185"/>
    </row>
    <row r="34" spans="1:20" ht="15" customHeight="1">
      <c r="A34" s="11" t="s">
        <v>14</v>
      </c>
      <c r="B34" s="12">
        <v>14</v>
      </c>
      <c r="C34" s="12">
        <v>14</v>
      </c>
      <c r="D34" s="13">
        <v>3</v>
      </c>
      <c r="E34" s="13">
        <v>2</v>
      </c>
      <c r="F34" s="16">
        <v>3</v>
      </c>
      <c r="G34" s="16"/>
      <c r="H34" s="16"/>
      <c r="I34" s="13">
        <v>3</v>
      </c>
      <c r="J34" s="13">
        <v>1</v>
      </c>
      <c r="K34" s="14">
        <v>12</v>
      </c>
      <c r="M34" s="185"/>
      <c r="N34" s="185"/>
      <c r="O34" s="185"/>
      <c r="P34" s="185"/>
      <c r="Q34" s="185"/>
      <c r="R34" s="185"/>
      <c r="S34" s="185"/>
      <c r="T34" s="185"/>
    </row>
    <row r="35" spans="1:20" ht="15" customHeight="1">
      <c r="A35" s="17" t="s">
        <v>15</v>
      </c>
      <c r="B35" s="12">
        <v>14</v>
      </c>
      <c r="C35" s="12">
        <v>12</v>
      </c>
      <c r="D35" s="13">
        <v>3</v>
      </c>
      <c r="E35" s="13">
        <v>2</v>
      </c>
      <c r="F35" s="16">
        <v>3</v>
      </c>
      <c r="G35" s="16"/>
      <c r="H35" s="16"/>
      <c r="I35" s="13">
        <v>3</v>
      </c>
      <c r="J35" s="13">
        <v>1</v>
      </c>
      <c r="K35" s="14">
        <v>14</v>
      </c>
      <c r="M35" s="185"/>
      <c r="N35" s="185"/>
      <c r="O35" s="185"/>
      <c r="P35" s="185"/>
      <c r="Q35" s="185"/>
      <c r="R35" s="185"/>
      <c r="S35" s="185"/>
      <c r="T35" s="185"/>
    </row>
    <row r="36" spans="1:20" ht="7.5" customHeight="1">
      <c r="A36" s="18"/>
      <c r="B36" s="18"/>
      <c r="C36" s="18"/>
      <c r="D36" s="18"/>
      <c r="E36" s="18"/>
      <c r="F36" s="18"/>
      <c r="G36" s="18"/>
      <c r="M36" s="185"/>
      <c r="N36" s="185"/>
      <c r="O36" s="185"/>
      <c r="P36" s="185"/>
      <c r="Q36" s="185"/>
      <c r="R36" s="185"/>
      <c r="S36" s="185"/>
      <c r="T36" s="185"/>
    </row>
    <row r="37" spans="2:19" ht="15" customHeight="1">
      <c r="B37" s="7"/>
      <c r="C37" s="7"/>
      <c r="D37" s="7"/>
      <c r="E37" s="7"/>
      <c r="F37" s="7"/>
      <c r="G37" s="7"/>
      <c r="M37" s="19"/>
      <c r="N37" s="19"/>
      <c r="O37" s="19"/>
      <c r="P37" s="19"/>
      <c r="Q37" s="19"/>
      <c r="R37" s="19"/>
      <c r="S37" s="19"/>
    </row>
    <row r="38" spans="1:20" ht="16.5" customHeight="1">
      <c r="A38" s="170" t="s">
        <v>22</v>
      </c>
      <c r="B38" s="171"/>
      <c r="C38" s="171"/>
      <c r="D38" s="171"/>
      <c r="E38" s="171"/>
      <c r="F38" s="171"/>
      <c r="G38" s="171"/>
      <c r="H38" s="171"/>
      <c r="I38" s="171"/>
      <c r="J38" s="171"/>
      <c r="K38" s="171"/>
      <c r="L38" s="171"/>
      <c r="M38" s="171"/>
      <c r="N38" s="171"/>
      <c r="O38" s="171"/>
      <c r="P38" s="171"/>
      <c r="Q38" s="171"/>
      <c r="R38" s="171"/>
      <c r="S38" s="171"/>
      <c r="T38" s="171"/>
    </row>
    <row r="39" spans="14:20" ht="8.25" customHeight="1" hidden="1">
      <c r="N39" s="20"/>
      <c r="O39" s="21" t="s">
        <v>38</v>
      </c>
      <c r="P39" s="21" t="s">
        <v>39</v>
      </c>
      <c r="Q39" s="21" t="s">
        <v>40</v>
      </c>
      <c r="R39" s="21" t="s">
        <v>41</v>
      </c>
      <c r="S39" s="21" t="s">
        <v>62</v>
      </c>
      <c r="T39" s="21"/>
    </row>
    <row r="40" spans="1:20" ht="17.25" customHeight="1">
      <c r="A40" s="66" t="s">
        <v>44</v>
      </c>
      <c r="B40" s="66"/>
      <c r="C40" s="66"/>
      <c r="D40" s="66"/>
      <c r="E40" s="66"/>
      <c r="F40" s="66"/>
      <c r="G40" s="66"/>
      <c r="H40" s="66"/>
      <c r="I40" s="66"/>
      <c r="J40" s="66"/>
      <c r="K40" s="66"/>
      <c r="L40" s="66"/>
      <c r="M40" s="66"/>
      <c r="N40" s="66"/>
      <c r="O40" s="66"/>
      <c r="P40" s="66"/>
      <c r="Q40" s="66"/>
      <c r="R40" s="66"/>
      <c r="S40" s="66"/>
      <c r="T40" s="66"/>
    </row>
    <row r="41" spans="1:20" ht="17.25" customHeight="1">
      <c r="A41" s="66" t="s">
        <v>178</v>
      </c>
      <c r="B41" s="66"/>
      <c r="C41" s="66"/>
      <c r="D41" s="66"/>
      <c r="E41" s="66"/>
      <c r="F41" s="66"/>
      <c r="G41" s="66"/>
      <c r="H41" s="66"/>
      <c r="I41" s="66"/>
      <c r="J41" s="66"/>
      <c r="K41" s="66"/>
      <c r="L41" s="66"/>
      <c r="M41" s="66"/>
      <c r="N41" s="66"/>
      <c r="O41" s="66"/>
      <c r="P41" s="66"/>
      <c r="Q41" s="66"/>
      <c r="R41" s="66"/>
      <c r="S41" s="66"/>
      <c r="T41" s="66"/>
    </row>
    <row r="42" spans="1:20" ht="25.5" customHeight="1">
      <c r="A42" s="180" t="s">
        <v>28</v>
      </c>
      <c r="B42" s="192" t="s">
        <v>27</v>
      </c>
      <c r="C42" s="193"/>
      <c r="D42" s="193"/>
      <c r="E42" s="193"/>
      <c r="F42" s="193"/>
      <c r="G42" s="193"/>
      <c r="H42" s="193"/>
      <c r="I42" s="194"/>
      <c r="J42" s="145" t="s">
        <v>42</v>
      </c>
      <c r="K42" s="90" t="s">
        <v>25</v>
      </c>
      <c r="L42" s="91"/>
      <c r="M42" s="92"/>
      <c r="N42" s="90" t="s">
        <v>43</v>
      </c>
      <c r="O42" s="189"/>
      <c r="P42" s="190"/>
      <c r="Q42" s="90" t="s">
        <v>24</v>
      </c>
      <c r="R42" s="91"/>
      <c r="S42" s="92"/>
      <c r="T42" s="140" t="s">
        <v>23</v>
      </c>
    </row>
    <row r="43" spans="1:20" ht="13.5" customHeight="1">
      <c r="A43" s="181"/>
      <c r="B43" s="195"/>
      <c r="C43" s="196"/>
      <c r="D43" s="196"/>
      <c r="E43" s="196"/>
      <c r="F43" s="196"/>
      <c r="G43" s="196"/>
      <c r="H43" s="196"/>
      <c r="I43" s="197"/>
      <c r="J43" s="141"/>
      <c r="K43" s="10" t="s">
        <v>29</v>
      </c>
      <c r="L43" s="10" t="s">
        <v>30</v>
      </c>
      <c r="M43" s="10" t="s">
        <v>31</v>
      </c>
      <c r="N43" s="10" t="s">
        <v>35</v>
      </c>
      <c r="O43" s="10" t="s">
        <v>6</v>
      </c>
      <c r="P43" s="10" t="s">
        <v>32</v>
      </c>
      <c r="Q43" s="10" t="s">
        <v>33</v>
      </c>
      <c r="R43" s="10" t="s">
        <v>29</v>
      </c>
      <c r="S43" s="10" t="s">
        <v>34</v>
      </c>
      <c r="T43" s="141"/>
    </row>
    <row r="44" spans="1:20" ht="12.75" customHeight="1">
      <c r="A44" s="22" t="s">
        <v>187</v>
      </c>
      <c r="B44" s="182" t="s">
        <v>219</v>
      </c>
      <c r="C44" s="183"/>
      <c r="D44" s="183"/>
      <c r="E44" s="183"/>
      <c r="F44" s="183"/>
      <c r="G44" s="183"/>
      <c r="H44" s="183"/>
      <c r="I44" s="183"/>
      <c r="J44" s="23">
        <v>6</v>
      </c>
      <c r="K44" s="23">
        <v>2</v>
      </c>
      <c r="L44" s="23">
        <v>2</v>
      </c>
      <c r="M44" s="23">
        <v>2</v>
      </c>
      <c r="N44" s="24">
        <f>K44+L44+M44</f>
        <v>6</v>
      </c>
      <c r="O44" s="25">
        <f>P44-N44</f>
        <v>5</v>
      </c>
      <c r="P44" s="25">
        <f>ROUND(PRODUCT(J44,25)/14,0)</f>
        <v>11</v>
      </c>
      <c r="Q44" s="26" t="s">
        <v>33</v>
      </c>
      <c r="R44" s="27"/>
      <c r="S44" s="12"/>
      <c r="T44" s="23" t="s">
        <v>40</v>
      </c>
    </row>
    <row r="45" spans="1:20" ht="12.75" customHeight="1">
      <c r="A45" s="22" t="s">
        <v>188</v>
      </c>
      <c r="B45" s="149" t="s">
        <v>220</v>
      </c>
      <c r="C45" s="150"/>
      <c r="D45" s="150"/>
      <c r="E45" s="150"/>
      <c r="F45" s="150"/>
      <c r="G45" s="150"/>
      <c r="H45" s="150"/>
      <c r="I45" s="150"/>
      <c r="J45" s="23">
        <v>6</v>
      </c>
      <c r="K45" s="23">
        <v>2</v>
      </c>
      <c r="L45" s="23">
        <v>0</v>
      </c>
      <c r="M45" s="23">
        <v>2</v>
      </c>
      <c r="N45" s="24">
        <f>K45+L45+M45</f>
        <v>4</v>
      </c>
      <c r="O45" s="25">
        <f>P45-N45</f>
        <v>7</v>
      </c>
      <c r="P45" s="25">
        <f>ROUND(PRODUCT(J45,25)/14,0)</f>
        <v>11</v>
      </c>
      <c r="Q45" s="26" t="s">
        <v>33</v>
      </c>
      <c r="R45" s="27"/>
      <c r="S45" s="12"/>
      <c r="T45" s="23" t="s">
        <v>40</v>
      </c>
    </row>
    <row r="46" spans="1:20" ht="12.75" customHeight="1">
      <c r="A46" s="22" t="s">
        <v>113</v>
      </c>
      <c r="B46" s="150" t="s">
        <v>114</v>
      </c>
      <c r="C46" s="150"/>
      <c r="D46" s="150"/>
      <c r="E46" s="150"/>
      <c r="F46" s="150"/>
      <c r="G46" s="150"/>
      <c r="H46" s="150"/>
      <c r="I46" s="150"/>
      <c r="J46" s="23">
        <v>4</v>
      </c>
      <c r="K46" s="23">
        <v>2</v>
      </c>
      <c r="L46" s="23">
        <v>1</v>
      </c>
      <c r="M46" s="23">
        <v>0</v>
      </c>
      <c r="N46" s="24">
        <f>K46+L46+M46</f>
        <v>3</v>
      </c>
      <c r="O46" s="25">
        <f>P46-N46</f>
        <v>4</v>
      </c>
      <c r="P46" s="25">
        <f>ROUND(PRODUCT(J46,25)/14,0)</f>
        <v>7</v>
      </c>
      <c r="Q46" s="26" t="s">
        <v>33</v>
      </c>
      <c r="R46" s="27"/>
      <c r="S46" s="12"/>
      <c r="T46" s="23" t="s">
        <v>38</v>
      </c>
    </row>
    <row r="47" spans="1:20" ht="12.75" customHeight="1">
      <c r="A47" s="28" t="s">
        <v>115</v>
      </c>
      <c r="B47" s="150" t="s">
        <v>116</v>
      </c>
      <c r="C47" s="150"/>
      <c r="D47" s="150"/>
      <c r="E47" s="150"/>
      <c r="F47" s="150"/>
      <c r="G47" s="150"/>
      <c r="H47" s="150"/>
      <c r="I47" s="150"/>
      <c r="J47" s="23">
        <v>3</v>
      </c>
      <c r="K47" s="23">
        <v>0</v>
      </c>
      <c r="L47" s="23">
        <v>0</v>
      </c>
      <c r="M47" s="23">
        <v>2</v>
      </c>
      <c r="N47" s="24">
        <f>K47+L47+M47</f>
        <v>2</v>
      </c>
      <c r="O47" s="25">
        <f>P47-N47</f>
        <v>3</v>
      </c>
      <c r="P47" s="25">
        <f>ROUND(PRODUCT(J47,25)/14,0)</f>
        <v>5</v>
      </c>
      <c r="Q47" s="26"/>
      <c r="R47" s="27"/>
      <c r="S47" s="12" t="s">
        <v>34</v>
      </c>
      <c r="T47" s="23" t="s">
        <v>41</v>
      </c>
    </row>
    <row r="48" spans="1:20" ht="14.25" customHeight="1">
      <c r="A48" s="62" t="s">
        <v>96</v>
      </c>
      <c r="B48" s="216" t="s">
        <v>76</v>
      </c>
      <c r="C48" s="217"/>
      <c r="D48" s="217"/>
      <c r="E48" s="217"/>
      <c r="F48" s="217"/>
      <c r="G48" s="217"/>
      <c r="H48" s="217"/>
      <c r="I48" s="218"/>
      <c r="J48" s="24">
        <v>2</v>
      </c>
      <c r="K48" s="24">
        <v>0</v>
      </c>
      <c r="L48" s="24">
        <v>2</v>
      </c>
      <c r="M48" s="24">
        <v>0</v>
      </c>
      <c r="N48" s="24">
        <f>K48+L48+M48</f>
        <v>2</v>
      </c>
      <c r="O48" s="25">
        <f>P48-N48</f>
        <v>2</v>
      </c>
      <c r="P48" s="25">
        <f>ROUND(PRODUCT(J48,25)/14,0)</f>
        <v>4</v>
      </c>
      <c r="Q48" s="29"/>
      <c r="R48" s="24"/>
      <c r="S48" s="30" t="s">
        <v>34</v>
      </c>
      <c r="T48" s="24" t="s">
        <v>41</v>
      </c>
    </row>
    <row r="49" spans="1:20" s="2" customFormat="1" ht="17.25" customHeight="1">
      <c r="A49" s="22"/>
      <c r="B49" s="177" t="s">
        <v>179</v>
      </c>
      <c r="C49" s="178"/>
      <c r="D49" s="178"/>
      <c r="E49" s="178"/>
      <c r="F49" s="178"/>
      <c r="G49" s="178"/>
      <c r="H49" s="178"/>
      <c r="I49" s="178"/>
      <c r="J49" s="178"/>
      <c r="K49" s="178"/>
      <c r="L49" s="178"/>
      <c r="M49" s="178"/>
      <c r="N49" s="178"/>
      <c r="O49" s="178"/>
      <c r="P49" s="178"/>
      <c r="Q49" s="178"/>
      <c r="R49" s="178"/>
      <c r="S49" s="178"/>
      <c r="T49" s="179"/>
    </row>
    <row r="50" spans="1:20" ht="18" customHeight="1">
      <c r="A50" s="22" t="s">
        <v>189</v>
      </c>
      <c r="B50" s="149" t="s">
        <v>221</v>
      </c>
      <c r="C50" s="150"/>
      <c r="D50" s="150"/>
      <c r="E50" s="150"/>
      <c r="F50" s="150"/>
      <c r="G50" s="150"/>
      <c r="H50" s="150"/>
      <c r="I50" s="150"/>
      <c r="J50" s="23">
        <v>6</v>
      </c>
      <c r="K50" s="23">
        <v>2</v>
      </c>
      <c r="L50" s="23">
        <v>1</v>
      </c>
      <c r="M50" s="23">
        <v>2</v>
      </c>
      <c r="N50" s="24">
        <f>K50+L50+M50</f>
        <v>5</v>
      </c>
      <c r="O50" s="25">
        <f>P50-N50</f>
        <v>6</v>
      </c>
      <c r="P50" s="25">
        <f>ROUND(PRODUCT(J50,25)/14,0)</f>
        <v>11</v>
      </c>
      <c r="Q50" s="26" t="s">
        <v>33</v>
      </c>
      <c r="R50" s="27"/>
      <c r="S50" s="12"/>
      <c r="T50" s="27" t="s">
        <v>40</v>
      </c>
    </row>
    <row r="51" spans="1:20" ht="15" customHeight="1">
      <c r="A51" s="28" t="s">
        <v>190</v>
      </c>
      <c r="B51" s="149" t="s">
        <v>222</v>
      </c>
      <c r="C51" s="150"/>
      <c r="D51" s="150"/>
      <c r="E51" s="150"/>
      <c r="F51" s="150"/>
      <c r="G51" s="150"/>
      <c r="H51" s="150"/>
      <c r="I51" s="150"/>
      <c r="J51" s="23">
        <v>5</v>
      </c>
      <c r="K51" s="23">
        <v>1</v>
      </c>
      <c r="L51" s="23">
        <v>0</v>
      </c>
      <c r="M51" s="23">
        <v>1</v>
      </c>
      <c r="N51" s="24">
        <f>K51+L51+M51</f>
        <v>2</v>
      </c>
      <c r="O51" s="25">
        <f>P51-N51</f>
        <v>7</v>
      </c>
      <c r="P51" s="25">
        <f>ROUND(PRODUCT(J51,25)/14,0)</f>
        <v>9</v>
      </c>
      <c r="Q51" s="26" t="s">
        <v>33</v>
      </c>
      <c r="R51" s="27"/>
      <c r="S51" s="12"/>
      <c r="T51" s="27" t="s">
        <v>40</v>
      </c>
    </row>
    <row r="52" spans="1:20" ht="12.75">
      <c r="A52" s="31" t="s">
        <v>26</v>
      </c>
      <c r="B52" s="108"/>
      <c r="C52" s="109"/>
      <c r="D52" s="109"/>
      <c r="E52" s="109"/>
      <c r="F52" s="109"/>
      <c r="G52" s="109"/>
      <c r="H52" s="109"/>
      <c r="I52" s="110"/>
      <c r="J52" s="31">
        <f aca="true" t="shared" si="0" ref="J52:P52">SUM(J44:J51)</f>
        <v>32</v>
      </c>
      <c r="K52" s="31">
        <f t="shared" si="0"/>
        <v>9</v>
      </c>
      <c r="L52" s="31">
        <f t="shared" si="0"/>
        <v>6</v>
      </c>
      <c r="M52" s="31">
        <f t="shared" si="0"/>
        <v>9</v>
      </c>
      <c r="N52" s="31">
        <f t="shared" si="0"/>
        <v>24</v>
      </c>
      <c r="O52" s="31">
        <f t="shared" si="0"/>
        <v>34</v>
      </c>
      <c r="P52" s="31">
        <f t="shared" si="0"/>
        <v>58</v>
      </c>
      <c r="Q52" s="31">
        <f>COUNTIF(Q44:Q51,"E")</f>
        <v>5</v>
      </c>
      <c r="R52" s="31">
        <f>COUNTIF(R44:R51,"C")</f>
        <v>0</v>
      </c>
      <c r="S52" s="31">
        <f>COUNTIF(S44:S51,"VP")</f>
        <v>2</v>
      </c>
      <c r="T52" s="24">
        <f>COUNTA(T44:T51)</f>
        <v>7</v>
      </c>
    </row>
    <row r="53" ht="19.5" customHeight="1"/>
    <row r="54" spans="1:20" ht="16.5" customHeight="1">
      <c r="A54" s="66" t="s">
        <v>45</v>
      </c>
      <c r="B54" s="66"/>
      <c r="C54" s="66"/>
      <c r="D54" s="66"/>
      <c r="E54" s="66"/>
      <c r="F54" s="66"/>
      <c r="G54" s="66"/>
      <c r="H54" s="66"/>
      <c r="I54" s="66"/>
      <c r="J54" s="66"/>
      <c r="K54" s="66"/>
      <c r="L54" s="66"/>
      <c r="M54" s="66"/>
      <c r="N54" s="66"/>
      <c r="O54" s="66"/>
      <c r="P54" s="66"/>
      <c r="Q54" s="66"/>
      <c r="R54" s="66"/>
      <c r="S54" s="66"/>
      <c r="T54" s="66"/>
    </row>
    <row r="55" spans="1:20" ht="16.5" customHeight="1">
      <c r="A55" s="66" t="s">
        <v>178</v>
      </c>
      <c r="B55" s="66"/>
      <c r="C55" s="66"/>
      <c r="D55" s="66"/>
      <c r="E55" s="66"/>
      <c r="F55" s="66"/>
      <c r="G55" s="66"/>
      <c r="H55" s="66"/>
      <c r="I55" s="66"/>
      <c r="J55" s="66"/>
      <c r="K55" s="66"/>
      <c r="L55" s="66"/>
      <c r="M55" s="66"/>
      <c r="N55" s="66"/>
      <c r="O55" s="66"/>
      <c r="P55" s="66"/>
      <c r="Q55" s="66"/>
      <c r="R55" s="66"/>
      <c r="S55" s="66"/>
      <c r="T55" s="66"/>
    </row>
    <row r="56" spans="1:20" ht="26.25" customHeight="1">
      <c r="A56" s="180" t="s">
        <v>28</v>
      </c>
      <c r="B56" s="192" t="s">
        <v>27</v>
      </c>
      <c r="C56" s="193"/>
      <c r="D56" s="193"/>
      <c r="E56" s="193"/>
      <c r="F56" s="193"/>
      <c r="G56" s="193"/>
      <c r="H56" s="193"/>
      <c r="I56" s="194"/>
      <c r="J56" s="145" t="s">
        <v>42</v>
      </c>
      <c r="K56" s="90" t="s">
        <v>25</v>
      </c>
      <c r="L56" s="91"/>
      <c r="M56" s="92"/>
      <c r="N56" s="90" t="s">
        <v>43</v>
      </c>
      <c r="O56" s="189"/>
      <c r="P56" s="190"/>
      <c r="Q56" s="90" t="s">
        <v>24</v>
      </c>
      <c r="R56" s="91"/>
      <c r="S56" s="92"/>
      <c r="T56" s="140" t="s">
        <v>23</v>
      </c>
    </row>
    <row r="57" spans="1:20" ht="12.75" customHeight="1">
      <c r="A57" s="181"/>
      <c r="B57" s="195"/>
      <c r="C57" s="196"/>
      <c r="D57" s="196"/>
      <c r="E57" s="196"/>
      <c r="F57" s="196"/>
      <c r="G57" s="196"/>
      <c r="H57" s="196"/>
      <c r="I57" s="197"/>
      <c r="J57" s="141"/>
      <c r="K57" s="10" t="s">
        <v>29</v>
      </c>
      <c r="L57" s="10" t="s">
        <v>30</v>
      </c>
      <c r="M57" s="10" t="s">
        <v>31</v>
      </c>
      <c r="N57" s="10" t="s">
        <v>35</v>
      </c>
      <c r="O57" s="10" t="s">
        <v>6</v>
      </c>
      <c r="P57" s="10" t="s">
        <v>32</v>
      </c>
      <c r="Q57" s="10" t="s">
        <v>33</v>
      </c>
      <c r="R57" s="10" t="s">
        <v>29</v>
      </c>
      <c r="S57" s="10" t="s">
        <v>34</v>
      </c>
      <c r="T57" s="141"/>
    </row>
    <row r="58" spans="1:20" ht="15" customHeight="1">
      <c r="A58" s="22" t="s">
        <v>191</v>
      </c>
      <c r="B58" s="149" t="s">
        <v>223</v>
      </c>
      <c r="C58" s="150"/>
      <c r="D58" s="150"/>
      <c r="E58" s="150"/>
      <c r="F58" s="150"/>
      <c r="G58" s="150"/>
      <c r="H58" s="150"/>
      <c r="I58" s="150"/>
      <c r="J58" s="23">
        <v>6</v>
      </c>
      <c r="K58" s="23">
        <v>2</v>
      </c>
      <c r="L58" s="23">
        <v>2</v>
      </c>
      <c r="M58" s="23">
        <v>2</v>
      </c>
      <c r="N58" s="24">
        <f>K58+L58+M58</f>
        <v>6</v>
      </c>
      <c r="O58" s="25">
        <f>P58-N58</f>
        <v>5</v>
      </c>
      <c r="P58" s="25">
        <f>ROUND(PRODUCT(J58,25)/14,0)</f>
        <v>11</v>
      </c>
      <c r="Q58" s="32" t="s">
        <v>33</v>
      </c>
      <c r="R58" s="23"/>
      <c r="S58" s="33"/>
      <c r="T58" s="23" t="s">
        <v>40</v>
      </c>
    </row>
    <row r="59" spans="1:20" ht="16.5" customHeight="1">
      <c r="A59" s="34" t="s">
        <v>192</v>
      </c>
      <c r="B59" s="149" t="s">
        <v>224</v>
      </c>
      <c r="C59" s="150"/>
      <c r="D59" s="150"/>
      <c r="E59" s="150"/>
      <c r="F59" s="150"/>
      <c r="G59" s="150"/>
      <c r="H59" s="150"/>
      <c r="I59" s="150"/>
      <c r="J59" s="23">
        <v>6</v>
      </c>
      <c r="K59" s="23">
        <v>2</v>
      </c>
      <c r="L59" s="23">
        <v>0</v>
      </c>
      <c r="M59" s="23">
        <v>2</v>
      </c>
      <c r="N59" s="24">
        <f aca="true" t="shared" si="1" ref="N59:N65">K59+L59+M59</f>
        <v>4</v>
      </c>
      <c r="O59" s="25">
        <f aca="true" t="shared" si="2" ref="O59:O65">P59-N59</f>
        <v>7</v>
      </c>
      <c r="P59" s="25">
        <f aca="true" t="shared" si="3" ref="P59:P65">ROUND(PRODUCT(J59,25)/14,0)</f>
        <v>11</v>
      </c>
      <c r="Q59" s="32" t="s">
        <v>33</v>
      </c>
      <c r="R59" s="23"/>
      <c r="S59" s="33"/>
      <c r="T59" s="23" t="s">
        <v>40</v>
      </c>
    </row>
    <row r="60" spans="1:20" ht="13.5" customHeight="1">
      <c r="A60" s="35" t="s">
        <v>118</v>
      </c>
      <c r="B60" s="150" t="s">
        <v>120</v>
      </c>
      <c r="C60" s="150"/>
      <c r="D60" s="150"/>
      <c r="E60" s="150"/>
      <c r="F60" s="150"/>
      <c r="G60" s="150"/>
      <c r="H60" s="150"/>
      <c r="I60" s="150"/>
      <c r="J60" s="23">
        <v>4</v>
      </c>
      <c r="K60" s="23">
        <v>2</v>
      </c>
      <c r="L60" s="23">
        <v>1</v>
      </c>
      <c r="M60" s="23">
        <v>0</v>
      </c>
      <c r="N60" s="24">
        <f t="shared" si="1"/>
        <v>3</v>
      </c>
      <c r="O60" s="25">
        <f t="shared" si="2"/>
        <v>4</v>
      </c>
      <c r="P60" s="25">
        <f t="shared" si="3"/>
        <v>7</v>
      </c>
      <c r="Q60" s="32" t="s">
        <v>33</v>
      </c>
      <c r="R60" s="23"/>
      <c r="S60" s="33"/>
      <c r="T60" s="23" t="s">
        <v>38</v>
      </c>
    </row>
    <row r="61" spans="1:20" ht="15.75" customHeight="1">
      <c r="A61" s="22" t="s">
        <v>119</v>
      </c>
      <c r="B61" s="150" t="s">
        <v>121</v>
      </c>
      <c r="C61" s="150"/>
      <c r="D61" s="150"/>
      <c r="E61" s="150"/>
      <c r="F61" s="150"/>
      <c r="G61" s="150"/>
      <c r="H61" s="150"/>
      <c r="I61" s="150"/>
      <c r="J61" s="23">
        <v>3</v>
      </c>
      <c r="K61" s="23">
        <v>1</v>
      </c>
      <c r="L61" s="23">
        <v>0</v>
      </c>
      <c r="M61" s="23">
        <v>0</v>
      </c>
      <c r="N61" s="24">
        <f t="shared" si="1"/>
        <v>1</v>
      </c>
      <c r="O61" s="25">
        <f t="shared" si="2"/>
        <v>4</v>
      </c>
      <c r="P61" s="25">
        <f t="shared" si="3"/>
        <v>5</v>
      </c>
      <c r="Q61" s="32"/>
      <c r="R61" s="23" t="s">
        <v>29</v>
      </c>
      <c r="S61" s="33"/>
      <c r="T61" s="23" t="s">
        <v>41</v>
      </c>
    </row>
    <row r="62" spans="1:20" ht="12.75" customHeight="1">
      <c r="A62" s="61" t="s">
        <v>97</v>
      </c>
      <c r="B62" s="176" t="s">
        <v>77</v>
      </c>
      <c r="C62" s="176"/>
      <c r="D62" s="176"/>
      <c r="E62" s="176"/>
      <c r="F62" s="176"/>
      <c r="G62" s="176"/>
      <c r="H62" s="176"/>
      <c r="I62" s="176"/>
      <c r="J62" s="24">
        <v>2</v>
      </c>
      <c r="K62" s="24">
        <v>0</v>
      </c>
      <c r="L62" s="24">
        <v>2</v>
      </c>
      <c r="M62" s="24">
        <v>0</v>
      </c>
      <c r="N62" s="24">
        <f>K62+L62+M62</f>
        <v>2</v>
      </c>
      <c r="O62" s="25">
        <f>P62-N62</f>
        <v>2</v>
      </c>
      <c r="P62" s="25">
        <f>ROUND(PRODUCT(J62,25)/14,0)</f>
        <v>4</v>
      </c>
      <c r="Q62" s="29"/>
      <c r="R62" s="24"/>
      <c r="S62" s="30" t="s">
        <v>34</v>
      </c>
      <c r="T62" s="24" t="s">
        <v>41</v>
      </c>
    </row>
    <row r="63" spans="1:20" s="2" customFormat="1" ht="18" customHeight="1">
      <c r="A63" s="36"/>
      <c r="B63" s="219" t="s">
        <v>180</v>
      </c>
      <c r="C63" s="220"/>
      <c r="D63" s="220"/>
      <c r="E63" s="220"/>
      <c r="F63" s="220"/>
      <c r="G63" s="220"/>
      <c r="H63" s="220"/>
      <c r="I63" s="220"/>
      <c r="J63" s="220"/>
      <c r="K63" s="220"/>
      <c r="L63" s="220"/>
      <c r="M63" s="220"/>
      <c r="N63" s="220"/>
      <c r="O63" s="220"/>
      <c r="P63" s="220"/>
      <c r="Q63" s="220"/>
      <c r="R63" s="220"/>
      <c r="S63" s="220"/>
      <c r="T63" s="221"/>
    </row>
    <row r="64" spans="1:20" ht="16.5" customHeight="1">
      <c r="A64" s="22" t="s">
        <v>193</v>
      </c>
      <c r="B64" s="149" t="s">
        <v>225</v>
      </c>
      <c r="C64" s="150"/>
      <c r="D64" s="150"/>
      <c r="E64" s="150"/>
      <c r="F64" s="150"/>
      <c r="G64" s="150"/>
      <c r="H64" s="150"/>
      <c r="I64" s="150"/>
      <c r="J64" s="23">
        <v>5</v>
      </c>
      <c r="K64" s="23">
        <v>2</v>
      </c>
      <c r="L64" s="23">
        <v>1</v>
      </c>
      <c r="M64" s="23">
        <v>2</v>
      </c>
      <c r="N64" s="24">
        <f t="shared" si="1"/>
        <v>5</v>
      </c>
      <c r="O64" s="25">
        <f t="shared" si="2"/>
        <v>4</v>
      </c>
      <c r="P64" s="25">
        <f t="shared" si="3"/>
        <v>9</v>
      </c>
      <c r="Q64" s="26" t="s">
        <v>33</v>
      </c>
      <c r="R64" s="27"/>
      <c r="S64" s="12"/>
      <c r="T64" s="27" t="s">
        <v>40</v>
      </c>
    </row>
    <row r="65" spans="1:20" ht="12.75" customHeight="1">
      <c r="A65" s="22" t="s">
        <v>194</v>
      </c>
      <c r="B65" s="149" t="s">
        <v>226</v>
      </c>
      <c r="C65" s="150"/>
      <c r="D65" s="150"/>
      <c r="E65" s="150"/>
      <c r="F65" s="150"/>
      <c r="G65" s="150"/>
      <c r="H65" s="150"/>
      <c r="I65" s="150"/>
      <c r="J65" s="23">
        <v>6</v>
      </c>
      <c r="K65" s="23">
        <v>2</v>
      </c>
      <c r="L65" s="23">
        <v>0</v>
      </c>
      <c r="M65" s="23">
        <v>1</v>
      </c>
      <c r="N65" s="24">
        <f t="shared" si="1"/>
        <v>3</v>
      </c>
      <c r="O65" s="25">
        <f t="shared" si="2"/>
        <v>8</v>
      </c>
      <c r="P65" s="25">
        <f t="shared" si="3"/>
        <v>11</v>
      </c>
      <c r="Q65" s="26" t="s">
        <v>33</v>
      </c>
      <c r="R65" s="27"/>
      <c r="S65" s="12"/>
      <c r="T65" s="27" t="s">
        <v>40</v>
      </c>
    </row>
    <row r="66" spans="1:20" ht="12.75">
      <c r="A66" s="31" t="s">
        <v>26</v>
      </c>
      <c r="B66" s="108"/>
      <c r="C66" s="109"/>
      <c r="D66" s="109"/>
      <c r="E66" s="109"/>
      <c r="F66" s="109"/>
      <c r="G66" s="109"/>
      <c r="H66" s="109"/>
      <c r="I66" s="110"/>
      <c r="J66" s="31">
        <f aca="true" t="shared" si="4" ref="J66:P66">SUM(J58:J65)</f>
        <v>32</v>
      </c>
      <c r="K66" s="31">
        <f t="shared" si="4"/>
        <v>11</v>
      </c>
      <c r="L66" s="31">
        <f t="shared" si="4"/>
        <v>6</v>
      </c>
      <c r="M66" s="31">
        <f t="shared" si="4"/>
        <v>7</v>
      </c>
      <c r="N66" s="31">
        <f t="shared" si="4"/>
        <v>24</v>
      </c>
      <c r="O66" s="31">
        <f t="shared" si="4"/>
        <v>34</v>
      </c>
      <c r="P66" s="31">
        <f t="shared" si="4"/>
        <v>58</v>
      </c>
      <c r="Q66" s="31">
        <f>COUNTIF(Q58:Q65,"E")</f>
        <v>5</v>
      </c>
      <c r="R66" s="31">
        <f>COUNTIF(R58:R65,"C")</f>
        <v>1</v>
      </c>
      <c r="S66" s="31">
        <f>COUNTIF(S58:S65,"VP")</f>
        <v>1</v>
      </c>
      <c r="T66" s="24">
        <f>COUNTA(T58:T65)</f>
        <v>7</v>
      </c>
    </row>
    <row r="67" ht="11.25" customHeight="1"/>
    <row r="68" spans="2:19" ht="12.75">
      <c r="B68" s="19"/>
      <c r="C68" s="19"/>
      <c r="D68" s="19"/>
      <c r="E68" s="19"/>
      <c r="F68" s="19"/>
      <c r="G68" s="19"/>
      <c r="M68" s="19"/>
      <c r="N68" s="19"/>
      <c r="O68" s="19"/>
      <c r="P68" s="19"/>
      <c r="Q68" s="19"/>
      <c r="R68" s="19"/>
      <c r="S68" s="19"/>
    </row>
    <row r="69" ht="12.75"/>
    <row r="70" spans="1:20" ht="18" customHeight="1">
      <c r="A70" s="66" t="s">
        <v>46</v>
      </c>
      <c r="B70" s="66"/>
      <c r="C70" s="66"/>
      <c r="D70" s="66"/>
      <c r="E70" s="66"/>
      <c r="F70" s="66"/>
      <c r="G70" s="66"/>
      <c r="H70" s="66"/>
      <c r="I70" s="66"/>
      <c r="J70" s="66"/>
      <c r="K70" s="66"/>
      <c r="L70" s="66"/>
      <c r="M70" s="66"/>
      <c r="N70" s="66"/>
      <c r="O70" s="66"/>
      <c r="P70" s="66"/>
      <c r="Q70" s="66"/>
      <c r="R70" s="66"/>
      <c r="S70" s="66"/>
      <c r="T70" s="66"/>
    </row>
    <row r="71" spans="1:20" ht="18" customHeight="1">
      <c r="A71" s="66" t="s">
        <v>178</v>
      </c>
      <c r="B71" s="66"/>
      <c r="C71" s="66"/>
      <c r="D71" s="66"/>
      <c r="E71" s="66"/>
      <c r="F71" s="66"/>
      <c r="G71" s="66"/>
      <c r="H71" s="66"/>
      <c r="I71" s="66"/>
      <c r="J71" s="66"/>
      <c r="K71" s="66"/>
      <c r="L71" s="66"/>
      <c r="M71" s="66"/>
      <c r="N71" s="66"/>
      <c r="O71" s="66"/>
      <c r="P71" s="66"/>
      <c r="Q71" s="66"/>
      <c r="R71" s="66"/>
      <c r="S71" s="66"/>
      <c r="T71" s="66"/>
    </row>
    <row r="72" spans="1:20" ht="25.5" customHeight="1">
      <c r="A72" s="180" t="s">
        <v>28</v>
      </c>
      <c r="B72" s="192" t="s">
        <v>27</v>
      </c>
      <c r="C72" s="193"/>
      <c r="D72" s="193"/>
      <c r="E72" s="193"/>
      <c r="F72" s="193"/>
      <c r="G72" s="193"/>
      <c r="H72" s="193"/>
      <c r="I72" s="194"/>
      <c r="J72" s="145" t="s">
        <v>42</v>
      </c>
      <c r="K72" s="90" t="s">
        <v>25</v>
      </c>
      <c r="L72" s="91"/>
      <c r="M72" s="92"/>
      <c r="N72" s="90" t="s">
        <v>43</v>
      </c>
      <c r="O72" s="189"/>
      <c r="P72" s="190"/>
      <c r="Q72" s="90" t="s">
        <v>24</v>
      </c>
      <c r="R72" s="91"/>
      <c r="S72" s="92"/>
      <c r="T72" s="140" t="s">
        <v>23</v>
      </c>
    </row>
    <row r="73" spans="1:20" ht="16.5" customHeight="1">
      <c r="A73" s="181"/>
      <c r="B73" s="195"/>
      <c r="C73" s="196"/>
      <c r="D73" s="196"/>
      <c r="E73" s="196"/>
      <c r="F73" s="196"/>
      <c r="G73" s="196"/>
      <c r="H73" s="196"/>
      <c r="I73" s="197"/>
      <c r="J73" s="141"/>
      <c r="K73" s="10" t="s">
        <v>29</v>
      </c>
      <c r="L73" s="10" t="s">
        <v>30</v>
      </c>
      <c r="M73" s="10" t="s">
        <v>31</v>
      </c>
      <c r="N73" s="10" t="s">
        <v>35</v>
      </c>
      <c r="O73" s="10" t="s">
        <v>6</v>
      </c>
      <c r="P73" s="10" t="s">
        <v>32</v>
      </c>
      <c r="Q73" s="10" t="s">
        <v>33</v>
      </c>
      <c r="R73" s="10" t="s">
        <v>29</v>
      </c>
      <c r="S73" s="10" t="s">
        <v>34</v>
      </c>
      <c r="T73" s="141"/>
    </row>
    <row r="74" spans="1:20" ht="16.5" customHeight="1">
      <c r="A74" s="22" t="s">
        <v>195</v>
      </c>
      <c r="B74" s="149" t="s">
        <v>227</v>
      </c>
      <c r="C74" s="150"/>
      <c r="D74" s="150"/>
      <c r="E74" s="150"/>
      <c r="F74" s="150"/>
      <c r="G74" s="150"/>
      <c r="H74" s="150"/>
      <c r="I74" s="150"/>
      <c r="J74" s="23">
        <v>8</v>
      </c>
      <c r="K74" s="23">
        <v>2</v>
      </c>
      <c r="L74" s="23">
        <v>0</v>
      </c>
      <c r="M74" s="23">
        <v>4</v>
      </c>
      <c r="N74" s="24">
        <f>K74+L74+M74</f>
        <v>6</v>
      </c>
      <c r="O74" s="25">
        <f>P74-N74</f>
        <v>8</v>
      </c>
      <c r="P74" s="25">
        <f>ROUND(PRODUCT(J74,25)/14,0)</f>
        <v>14</v>
      </c>
      <c r="Q74" s="32" t="s">
        <v>33</v>
      </c>
      <c r="R74" s="23"/>
      <c r="S74" s="33"/>
      <c r="T74" s="23" t="s">
        <v>40</v>
      </c>
    </row>
    <row r="75" spans="1:20" ht="13.5" customHeight="1">
      <c r="A75" s="22" t="s">
        <v>196</v>
      </c>
      <c r="B75" s="149" t="s">
        <v>228</v>
      </c>
      <c r="C75" s="150"/>
      <c r="D75" s="150"/>
      <c r="E75" s="150"/>
      <c r="F75" s="150"/>
      <c r="G75" s="150"/>
      <c r="H75" s="150"/>
      <c r="I75" s="150"/>
      <c r="J75" s="23">
        <v>7</v>
      </c>
      <c r="K75" s="23">
        <v>2</v>
      </c>
      <c r="L75" s="23">
        <v>0</v>
      </c>
      <c r="M75" s="23">
        <v>2</v>
      </c>
      <c r="N75" s="24">
        <f aca="true" t="shared" si="5" ref="N75:N80">K75+L75+M75</f>
        <v>4</v>
      </c>
      <c r="O75" s="25">
        <f aca="true" t="shared" si="6" ref="O75:O80">P75-N75</f>
        <v>9</v>
      </c>
      <c r="P75" s="25">
        <f aca="true" t="shared" si="7" ref="P75:P80">ROUND(PRODUCT(J75,25)/14,0)</f>
        <v>13</v>
      </c>
      <c r="Q75" s="32" t="s">
        <v>33</v>
      </c>
      <c r="R75" s="23"/>
      <c r="S75" s="33"/>
      <c r="T75" s="23" t="s">
        <v>40</v>
      </c>
    </row>
    <row r="76" spans="1:20" ht="15" customHeight="1">
      <c r="A76" s="37" t="s">
        <v>122</v>
      </c>
      <c r="B76" s="200" t="s">
        <v>124</v>
      </c>
      <c r="C76" s="200"/>
      <c r="D76" s="200"/>
      <c r="E76" s="200"/>
      <c r="F76" s="200"/>
      <c r="G76" s="200"/>
      <c r="H76" s="200"/>
      <c r="I76" s="200"/>
      <c r="J76" s="13">
        <v>3</v>
      </c>
      <c r="K76" s="13">
        <v>0</v>
      </c>
      <c r="L76" s="13">
        <v>0</v>
      </c>
      <c r="M76" s="13">
        <v>2</v>
      </c>
      <c r="N76" s="24">
        <f t="shared" si="5"/>
        <v>2</v>
      </c>
      <c r="O76" s="25">
        <f t="shared" si="6"/>
        <v>3</v>
      </c>
      <c r="P76" s="25">
        <f t="shared" si="7"/>
        <v>5</v>
      </c>
      <c r="Q76" s="32"/>
      <c r="R76" s="23" t="s">
        <v>29</v>
      </c>
      <c r="S76" s="33"/>
      <c r="T76" s="23" t="s">
        <v>40</v>
      </c>
    </row>
    <row r="77" spans="1:20" ht="12.75" customHeight="1">
      <c r="A77" s="22" t="s">
        <v>123</v>
      </c>
      <c r="B77" s="150" t="s">
        <v>125</v>
      </c>
      <c r="C77" s="150"/>
      <c r="D77" s="150"/>
      <c r="E77" s="150"/>
      <c r="F77" s="150"/>
      <c r="G77" s="150"/>
      <c r="H77" s="150"/>
      <c r="I77" s="150"/>
      <c r="J77" s="23">
        <v>4</v>
      </c>
      <c r="K77" s="23">
        <v>2</v>
      </c>
      <c r="L77" s="23">
        <v>2</v>
      </c>
      <c r="M77" s="23">
        <v>0</v>
      </c>
      <c r="N77" s="24">
        <f t="shared" si="5"/>
        <v>4</v>
      </c>
      <c r="O77" s="25">
        <f t="shared" si="6"/>
        <v>3</v>
      </c>
      <c r="P77" s="25">
        <f t="shared" si="7"/>
        <v>7</v>
      </c>
      <c r="Q77" s="32" t="s">
        <v>33</v>
      </c>
      <c r="R77" s="23"/>
      <c r="S77" s="33"/>
      <c r="T77" s="23" t="s">
        <v>38</v>
      </c>
    </row>
    <row r="78" spans="1:20" s="2" customFormat="1" ht="18" customHeight="1">
      <c r="A78" s="36"/>
      <c r="B78" s="186" t="s">
        <v>180</v>
      </c>
      <c r="C78" s="187"/>
      <c r="D78" s="187"/>
      <c r="E78" s="187"/>
      <c r="F78" s="187"/>
      <c r="G78" s="187"/>
      <c r="H78" s="187"/>
      <c r="I78" s="187"/>
      <c r="J78" s="187"/>
      <c r="K78" s="187"/>
      <c r="L78" s="187"/>
      <c r="M78" s="187"/>
      <c r="N78" s="187"/>
      <c r="O78" s="187"/>
      <c r="P78" s="187"/>
      <c r="Q78" s="187"/>
      <c r="R78" s="187"/>
      <c r="S78" s="187"/>
      <c r="T78" s="188"/>
    </row>
    <row r="79" spans="1:20" ht="15.75" customHeight="1">
      <c r="A79" s="22" t="s">
        <v>197</v>
      </c>
      <c r="B79" s="149" t="s">
        <v>229</v>
      </c>
      <c r="C79" s="150"/>
      <c r="D79" s="150"/>
      <c r="E79" s="150"/>
      <c r="F79" s="150"/>
      <c r="G79" s="150"/>
      <c r="H79" s="150"/>
      <c r="I79" s="150"/>
      <c r="J79" s="23">
        <v>6</v>
      </c>
      <c r="K79" s="23">
        <v>2</v>
      </c>
      <c r="L79" s="23">
        <v>0</v>
      </c>
      <c r="M79" s="23">
        <v>3</v>
      </c>
      <c r="N79" s="24">
        <f t="shared" si="5"/>
        <v>5</v>
      </c>
      <c r="O79" s="25">
        <f t="shared" si="6"/>
        <v>6</v>
      </c>
      <c r="P79" s="25">
        <f t="shared" si="7"/>
        <v>11</v>
      </c>
      <c r="Q79" s="32" t="s">
        <v>33</v>
      </c>
      <c r="R79" s="23"/>
      <c r="S79" s="33"/>
      <c r="T79" s="23" t="s">
        <v>40</v>
      </c>
    </row>
    <row r="80" spans="1:20" ht="12.75">
      <c r="A80" s="22" t="s">
        <v>198</v>
      </c>
      <c r="B80" s="149" t="s">
        <v>230</v>
      </c>
      <c r="C80" s="150"/>
      <c r="D80" s="150"/>
      <c r="E80" s="150"/>
      <c r="F80" s="150"/>
      <c r="G80" s="150"/>
      <c r="H80" s="150"/>
      <c r="I80" s="150"/>
      <c r="J80" s="23">
        <v>5</v>
      </c>
      <c r="K80" s="23">
        <v>2</v>
      </c>
      <c r="L80" s="23">
        <v>0</v>
      </c>
      <c r="M80" s="23">
        <v>1</v>
      </c>
      <c r="N80" s="24">
        <f t="shared" si="5"/>
        <v>3</v>
      </c>
      <c r="O80" s="25">
        <f t="shared" si="6"/>
        <v>6</v>
      </c>
      <c r="P80" s="25">
        <f t="shared" si="7"/>
        <v>9</v>
      </c>
      <c r="Q80" s="32" t="s">
        <v>33</v>
      </c>
      <c r="R80" s="23"/>
      <c r="S80" s="33"/>
      <c r="T80" s="23" t="s">
        <v>40</v>
      </c>
    </row>
    <row r="81" spans="1:20" ht="12.75">
      <c r="A81" s="31" t="s">
        <v>26</v>
      </c>
      <c r="B81" s="108"/>
      <c r="C81" s="109"/>
      <c r="D81" s="109"/>
      <c r="E81" s="109"/>
      <c r="F81" s="109"/>
      <c r="G81" s="109"/>
      <c r="H81" s="109"/>
      <c r="I81" s="110"/>
      <c r="J81" s="31">
        <f aca="true" t="shared" si="8" ref="J81:P81">SUM(J74:J80)</f>
        <v>33</v>
      </c>
      <c r="K81" s="31">
        <f t="shared" si="8"/>
        <v>10</v>
      </c>
      <c r="L81" s="31">
        <f t="shared" si="8"/>
        <v>2</v>
      </c>
      <c r="M81" s="31">
        <f t="shared" si="8"/>
        <v>12</v>
      </c>
      <c r="N81" s="31">
        <f t="shared" si="8"/>
        <v>24</v>
      </c>
      <c r="O81" s="31">
        <f t="shared" si="8"/>
        <v>35</v>
      </c>
      <c r="P81" s="31">
        <f t="shared" si="8"/>
        <v>59</v>
      </c>
      <c r="Q81" s="31">
        <f>COUNTIF(Q74:Q80,"E")</f>
        <v>5</v>
      </c>
      <c r="R81" s="31">
        <f>COUNTIF(R74:R80,"C")</f>
        <v>1</v>
      </c>
      <c r="S81" s="31">
        <f>COUNTIF(S74:S80,"VP")</f>
        <v>0</v>
      </c>
      <c r="T81" s="24">
        <f>COUNTA(T74:T80)</f>
        <v>6</v>
      </c>
    </row>
    <row r="82" ht="21.75" customHeight="1"/>
    <row r="83" spans="1:20" ht="18.75" customHeight="1">
      <c r="A83" s="66" t="s">
        <v>47</v>
      </c>
      <c r="B83" s="66"/>
      <c r="C83" s="66"/>
      <c r="D83" s="66"/>
      <c r="E83" s="66"/>
      <c r="F83" s="66"/>
      <c r="G83" s="66"/>
      <c r="H83" s="66"/>
      <c r="I83" s="66"/>
      <c r="J83" s="66"/>
      <c r="K83" s="66"/>
      <c r="L83" s="66"/>
      <c r="M83" s="66"/>
      <c r="N83" s="66"/>
      <c r="O83" s="66"/>
      <c r="P83" s="66"/>
      <c r="Q83" s="66"/>
      <c r="R83" s="66"/>
      <c r="S83" s="66"/>
      <c r="T83" s="66"/>
    </row>
    <row r="84" spans="1:20" ht="18.75" customHeight="1">
      <c r="A84" s="66" t="s">
        <v>178</v>
      </c>
      <c r="B84" s="66"/>
      <c r="C84" s="66"/>
      <c r="D84" s="66"/>
      <c r="E84" s="66"/>
      <c r="F84" s="66"/>
      <c r="G84" s="66"/>
      <c r="H84" s="66"/>
      <c r="I84" s="66"/>
      <c r="J84" s="66"/>
      <c r="K84" s="66"/>
      <c r="L84" s="66"/>
      <c r="M84" s="66"/>
      <c r="N84" s="66"/>
      <c r="O84" s="66"/>
      <c r="P84" s="66"/>
      <c r="Q84" s="66"/>
      <c r="R84" s="66"/>
      <c r="S84" s="66"/>
      <c r="T84" s="66"/>
    </row>
    <row r="85" spans="1:20" ht="24.75" customHeight="1">
      <c r="A85" s="180" t="s">
        <v>28</v>
      </c>
      <c r="B85" s="192" t="s">
        <v>27</v>
      </c>
      <c r="C85" s="193"/>
      <c r="D85" s="193"/>
      <c r="E85" s="193"/>
      <c r="F85" s="193"/>
      <c r="G85" s="193"/>
      <c r="H85" s="193"/>
      <c r="I85" s="194"/>
      <c r="J85" s="145" t="s">
        <v>42</v>
      </c>
      <c r="K85" s="90" t="s">
        <v>25</v>
      </c>
      <c r="L85" s="91"/>
      <c r="M85" s="92"/>
      <c r="N85" s="90" t="s">
        <v>43</v>
      </c>
      <c r="O85" s="189"/>
      <c r="P85" s="190"/>
      <c r="Q85" s="90" t="s">
        <v>24</v>
      </c>
      <c r="R85" s="91"/>
      <c r="S85" s="92"/>
      <c r="T85" s="140" t="s">
        <v>23</v>
      </c>
    </row>
    <row r="86" spans="1:20" ht="12.75">
      <c r="A86" s="181"/>
      <c r="B86" s="195"/>
      <c r="C86" s="196"/>
      <c r="D86" s="196"/>
      <c r="E86" s="196"/>
      <c r="F86" s="196"/>
      <c r="G86" s="196"/>
      <c r="H86" s="196"/>
      <c r="I86" s="197"/>
      <c r="J86" s="141"/>
      <c r="K86" s="10" t="s">
        <v>29</v>
      </c>
      <c r="L86" s="10" t="s">
        <v>30</v>
      </c>
      <c r="M86" s="10" t="s">
        <v>31</v>
      </c>
      <c r="N86" s="10" t="s">
        <v>35</v>
      </c>
      <c r="O86" s="10" t="s">
        <v>6</v>
      </c>
      <c r="P86" s="10" t="s">
        <v>32</v>
      </c>
      <c r="Q86" s="10" t="s">
        <v>33</v>
      </c>
      <c r="R86" s="10" t="s">
        <v>29</v>
      </c>
      <c r="S86" s="10" t="s">
        <v>34</v>
      </c>
      <c r="T86" s="141"/>
    </row>
    <row r="87" spans="1:20" ht="16.5" customHeight="1">
      <c r="A87" s="22" t="s">
        <v>199</v>
      </c>
      <c r="B87" s="149" t="s">
        <v>231</v>
      </c>
      <c r="C87" s="150"/>
      <c r="D87" s="150"/>
      <c r="E87" s="150"/>
      <c r="F87" s="150"/>
      <c r="G87" s="150"/>
      <c r="H87" s="150"/>
      <c r="I87" s="150"/>
      <c r="J87" s="23">
        <v>5</v>
      </c>
      <c r="K87" s="23">
        <v>1</v>
      </c>
      <c r="L87" s="23">
        <v>0</v>
      </c>
      <c r="M87" s="23">
        <v>4</v>
      </c>
      <c r="N87" s="24">
        <f>K87+L87+M87</f>
        <v>5</v>
      </c>
      <c r="O87" s="25">
        <f>P87-N87</f>
        <v>4</v>
      </c>
      <c r="P87" s="25">
        <f>ROUND(PRODUCT(J87,25)/14,0)</f>
        <v>9</v>
      </c>
      <c r="Q87" s="32" t="s">
        <v>33</v>
      </c>
      <c r="R87" s="23"/>
      <c r="S87" s="33"/>
      <c r="T87" s="23" t="s">
        <v>40</v>
      </c>
    </row>
    <row r="88" spans="1:20" ht="15.75" customHeight="1">
      <c r="A88" s="22" t="s">
        <v>200</v>
      </c>
      <c r="B88" s="149" t="s">
        <v>232</v>
      </c>
      <c r="C88" s="150"/>
      <c r="D88" s="150"/>
      <c r="E88" s="150"/>
      <c r="F88" s="150"/>
      <c r="G88" s="150"/>
      <c r="H88" s="150"/>
      <c r="I88" s="150"/>
      <c r="J88" s="23">
        <v>6</v>
      </c>
      <c r="K88" s="23">
        <v>1</v>
      </c>
      <c r="L88" s="23">
        <v>0</v>
      </c>
      <c r="M88" s="23">
        <v>2</v>
      </c>
      <c r="N88" s="24">
        <f aca="true" t="shared" si="9" ref="N88:N94">K88+L88+M88</f>
        <v>3</v>
      </c>
      <c r="O88" s="25">
        <f aca="true" t="shared" si="10" ref="O88:O94">P88-N88</f>
        <v>8</v>
      </c>
      <c r="P88" s="25">
        <f aca="true" t="shared" si="11" ref="P88:P94">ROUND(PRODUCT(J88,25)/14,0)</f>
        <v>11</v>
      </c>
      <c r="Q88" s="32" t="s">
        <v>33</v>
      </c>
      <c r="R88" s="23"/>
      <c r="S88" s="33"/>
      <c r="T88" s="23" t="s">
        <v>40</v>
      </c>
    </row>
    <row r="89" spans="1:20" ht="12.75" customHeight="1">
      <c r="A89" s="22" t="s">
        <v>233</v>
      </c>
      <c r="B89" s="149" t="s">
        <v>181</v>
      </c>
      <c r="C89" s="150"/>
      <c r="D89" s="150"/>
      <c r="E89" s="150"/>
      <c r="F89" s="150"/>
      <c r="G89" s="150"/>
      <c r="H89" s="150"/>
      <c r="I89" s="150"/>
      <c r="J89" s="23">
        <v>4</v>
      </c>
      <c r="K89" s="23">
        <v>2</v>
      </c>
      <c r="L89" s="23">
        <v>0</v>
      </c>
      <c r="M89" s="23">
        <v>0</v>
      </c>
      <c r="N89" s="24">
        <f t="shared" si="9"/>
        <v>2</v>
      </c>
      <c r="O89" s="25">
        <f t="shared" si="10"/>
        <v>5</v>
      </c>
      <c r="P89" s="25">
        <f t="shared" si="11"/>
        <v>7</v>
      </c>
      <c r="Q89" s="32"/>
      <c r="R89" s="23" t="s">
        <v>29</v>
      </c>
      <c r="S89" s="33"/>
      <c r="T89" s="23" t="s">
        <v>40</v>
      </c>
    </row>
    <row r="90" spans="1:20" ht="13.5" customHeight="1">
      <c r="A90" s="37" t="s">
        <v>126</v>
      </c>
      <c r="B90" s="200" t="s">
        <v>128</v>
      </c>
      <c r="C90" s="200"/>
      <c r="D90" s="200"/>
      <c r="E90" s="200"/>
      <c r="F90" s="200"/>
      <c r="G90" s="200"/>
      <c r="H90" s="200"/>
      <c r="I90" s="200"/>
      <c r="J90" s="13">
        <v>3</v>
      </c>
      <c r="K90" s="13">
        <v>0</v>
      </c>
      <c r="L90" s="13">
        <v>0</v>
      </c>
      <c r="M90" s="13">
        <v>2</v>
      </c>
      <c r="N90" s="24">
        <f t="shared" si="9"/>
        <v>2</v>
      </c>
      <c r="O90" s="25">
        <f t="shared" si="10"/>
        <v>3</v>
      </c>
      <c r="P90" s="25">
        <f t="shared" si="11"/>
        <v>5</v>
      </c>
      <c r="Q90" s="32"/>
      <c r="R90" s="23" t="s">
        <v>29</v>
      </c>
      <c r="S90" s="33"/>
      <c r="T90" s="23" t="s">
        <v>40</v>
      </c>
    </row>
    <row r="91" spans="1:20" ht="13.5" customHeight="1">
      <c r="A91" s="22" t="s">
        <v>127</v>
      </c>
      <c r="B91" s="150" t="s">
        <v>129</v>
      </c>
      <c r="C91" s="150"/>
      <c r="D91" s="150"/>
      <c r="E91" s="150"/>
      <c r="F91" s="150"/>
      <c r="G91" s="150"/>
      <c r="H91" s="150"/>
      <c r="I91" s="150"/>
      <c r="J91" s="23">
        <v>4</v>
      </c>
      <c r="K91" s="23">
        <v>2</v>
      </c>
      <c r="L91" s="23">
        <v>2</v>
      </c>
      <c r="M91" s="23">
        <v>0</v>
      </c>
      <c r="N91" s="24">
        <f t="shared" si="9"/>
        <v>4</v>
      </c>
      <c r="O91" s="25">
        <f t="shared" si="10"/>
        <v>3</v>
      </c>
      <c r="P91" s="25">
        <f t="shared" si="11"/>
        <v>7</v>
      </c>
      <c r="Q91" s="32" t="s">
        <v>33</v>
      </c>
      <c r="R91" s="23"/>
      <c r="S91" s="33"/>
      <c r="T91" s="23" t="s">
        <v>38</v>
      </c>
    </row>
    <row r="92" spans="1:20" s="2" customFormat="1" ht="16.5" customHeight="1">
      <c r="A92" s="36"/>
      <c r="B92" s="186" t="s">
        <v>180</v>
      </c>
      <c r="C92" s="187"/>
      <c r="D92" s="187"/>
      <c r="E92" s="187"/>
      <c r="F92" s="187"/>
      <c r="G92" s="187"/>
      <c r="H92" s="187"/>
      <c r="I92" s="187"/>
      <c r="J92" s="187"/>
      <c r="K92" s="187"/>
      <c r="L92" s="187"/>
      <c r="M92" s="187"/>
      <c r="N92" s="187"/>
      <c r="O92" s="187"/>
      <c r="P92" s="187"/>
      <c r="Q92" s="187"/>
      <c r="R92" s="187"/>
      <c r="S92" s="187"/>
      <c r="T92" s="188"/>
    </row>
    <row r="93" spans="1:20" ht="18.75" customHeight="1">
      <c r="A93" s="22" t="s">
        <v>201</v>
      </c>
      <c r="B93" s="149" t="s">
        <v>234</v>
      </c>
      <c r="C93" s="150"/>
      <c r="D93" s="150"/>
      <c r="E93" s="150"/>
      <c r="F93" s="150"/>
      <c r="G93" s="150"/>
      <c r="H93" s="150"/>
      <c r="I93" s="150"/>
      <c r="J93" s="23">
        <v>5</v>
      </c>
      <c r="K93" s="23">
        <v>1</v>
      </c>
      <c r="L93" s="23">
        <v>0</v>
      </c>
      <c r="M93" s="23">
        <v>4</v>
      </c>
      <c r="N93" s="24">
        <f t="shared" si="9"/>
        <v>5</v>
      </c>
      <c r="O93" s="25">
        <f t="shared" si="10"/>
        <v>4</v>
      </c>
      <c r="P93" s="25">
        <f t="shared" si="11"/>
        <v>9</v>
      </c>
      <c r="Q93" s="32" t="s">
        <v>33</v>
      </c>
      <c r="R93" s="23"/>
      <c r="S93" s="33"/>
      <c r="T93" s="23" t="s">
        <v>40</v>
      </c>
    </row>
    <row r="94" spans="1:20" ht="15.75" customHeight="1">
      <c r="A94" s="22" t="s">
        <v>202</v>
      </c>
      <c r="B94" s="149" t="s">
        <v>235</v>
      </c>
      <c r="C94" s="150"/>
      <c r="D94" s="150"/>
      <c r="E94" s="150"/>
      <c r="F94" s="150"/>
      <c r="G94" s="150"/>
      <c r="H94" s="150"/>
      <c r="I94" s="150"/>
      <c r="J94" s="23">
        <v>6</v>
      </c>
      <c r="K94" s="23">
        <v>1</v>
      </c>
      <c r="L94" s="23">
        <v>0</v>
      </c>
      <c r="M94" s="23">
        <v>2</v>
      </c>
      <c r="N94" s="24">
        <f t="shared" si="9"/>
        <v>3</v>
      </c>
      <c r="O94" s="25">
        <f t="shared" si="10"/>
        <v>8</v>
      </c>
      <c r="P94" s="25">
        <f t="shared" si="11"/>
        <v>11</v>
      </c>
      <c r="Q94" s="32" t="s">
        <v>33</v>
      </c>
      <c r="R94" s="23"/>
      <c r="S94" s="33"/>
      <c r="T94" s="23" t="s">
        <v>40</v>
      </c>
    </row>
    <row r="95" spans="1:20" ht="12.75">
      <c r="A95" s="31" t="s">
        <v>26</v>
      </c>
      <c r="B95" s="108"/>
      <c r="C95" s="109"/>
      <c r="D95" s="109"/>
      <c r="E95" s="109"/>
      <c r="F95" s="109"/>
      <c r="G95" s="109"/>
      <c r="H95" s="109"/>
      <c r="I95" s="110"/>
      <c r="J95" s="31">
        <f aca="true" t="shared" si="12" ref="J95:P95">SUM(J87:J94)</f>
        <v>33</v>
      </c>
      <c r="K95" s="31">
        <f t="shared" si="12"/>
        <v>8</v>
      </c>
      <c r="L95" s="31">
        <f t="shared" si="12"/>
        <v>2</v>
      </c>
      <c r="M95" s="31">
        <f t="shared" si="12"/>
        <v>14</v>
      </c>
      <c r="N95" s="31">
        <f t="shared" si="12"/>
        <v>24</v>
      </c>
      <c r="O95" s="31">
        <f t="shared" si="12"/>
        <v>35</v>
      </c>
      <c r="P95" s="31">
        <f t="shared" si="12"/>
        <v>59</v>
      </c>
      <c r="Q95" s="31">
        <f>COUNTIF(Q87:Q94,"E")</f>
        <v>5</v>
      </c>
      <c r="R95" s="31">
        <f>COUNTIF(R87:R94,"C")</f>
        <v>2</v>
      </c>
      <c r="S95" s="31">
        <f>COUNTIF(S87:S94,"VP")</f>
        <v>0</v>
      </c>
      <c r="T95" s="24">
        <f>COUNTA(T87:T94)</f>
        <v>7</v>
      </c>
    </row>
    <row r="96" ht="9" customHeight="1"/>
    <row r="97" spans="2:19" ht="12.75">
      <c r="B97" s="7"/>
      <c r="C97" s="7"/>
      <c r="D97" s="7"/>
      <c r="E97" s="7"/>
      <c r="F97" s="7"/>
      <c r="G97" s="7"/>
      <c r="M97" s="19"/>
      <c r="N97" s="19"/>
      <c r="O97" s="19"/>
      <c r="P97" s="19"/>
      <c r="Q97" s="19"/>
      <c r="R97" s="19"/>
      <c r="S97" s="19"/>
    </row>
    <row r="98" ht="5.25" customHeight="1"/>
    <row r="99" ht="3.75" customHeight="1"/>
    <row r="100" spans="1:20" ht="18" customHeight="1">
      <c r="A100" s="67" t="s">
        <v>48</v>
      </c>
      <c r="B100" s="68"/>
      <c r="C100" s="68"/>
      <c r="D100" s="68"/>
      <c r="E100" s="68"/>
      <c r="F100" s="68"/>
      <c r="G100" s="68"/>
      <c r="H100" s="68"/>
      <c r="I100" s="68"/>
      <c r="J100" s="68"/>
      <c r="K100" s="68"/>
      <c r="L100" s="68"/>
      <c r="M100" s="68"/>
      <c r="N100" s="68"/>
      <c r="O100" s="68"/>
      <c r="P100" s="68"/>
      <c r="Q100" s="68"/>
      <c r="R100" s="68"/>
      <c r="S100" s="68"/>
      <c r="T100" s="69"/>
    </row>
    <row r="101" spans="1:20" ht="18" customHeight="1">
      <c r="A101" s="67" t="s">
        <v>178</v>
      </c>
      <c r="B101" s="68"/>
      <c r="C101" s="68"/>
      <c r="D101" s="68"/>
      <c r="E101" s="68"/>
      <c r="F101" s="68"/>
      <c r="G101" s="68"/>
      <c r="H101" s="68"/>
      <c r="I101" s="68"/>
      <c r="J101" s="68"/>
      <c r="K101" s="68"/>
      <c r="L101" s="68"/>
      <c r="M101" s="68"/>
      <c r="N101" s="68"/>
      <c r="O101" s="68"/>
      <c r="P101" s="68"/>
      <c r="Q101" s="68"/>
      <c r="R101" s="68"/>
      <c r="S101" s="68"/>
      <c r="T101" s="69"/>
    </row>
    <row r="102" spans="1:20" ht="25.5" customHeight="1">
      <c r="A102" s="180" t="s">
        <v>28</v>
      </c>
      <c r="B102" s="192" t="s">
        <v>27</v>
      </c>
      <c r="C102" s="193"/>
      <c r="D102" s="193"/>
      <c r="E102" s="193"/>
      <c r="F102" s="193"/>
      <c r="G102" s="193"/>
      <c r="H102" s="193"/>
      <c r="I102" s="194"/>
      <c r="J102" s="145" t="s">
        <v>42</v>
      </c>
      <c r="K102" s="151" t="s">
        <v>25</v>
      </c>
      <c r="L102" s="152"/>
      <c r="M102" s="153"/>
      <c r="N102" s="151" t="s">
        <v>43</v>
      </c>
      <c r="O102" s="152"/>
      <c r="P102" s="153"/>
      <c r="Q102" s="151" t="s">
        <v>24</v>
      </c>
      <c r="R102" s="152"/>
      <c r="S102" s="153"/>
      <c r="T102" s="145" t="s">
        <v>23</v>
      </c>
    </row>
    <row r="103" spans="1:20" ht="12.75">
      <c r="A103" s="181"/>
      <c r="B103" s="195"/>
      <c r="C103" s="196"/>
      <c r="D103" s="196"/>
      <c r="E103" s="196"/>
      <c r="F103" s="196"/>
      <c r="G103" s="196"/>
      <c r="H103" s="196"/>
      <c r="I103" s="197"/>
      <c r="J103" s="141"/>
      <c r="K103" s="10" t="s">
        <v>29</v>
      </c>
      <c r="L103" s="10" t="s">
        <v>30</v>
      </c>
      <c r="M103" s="10" t="s">
        <v>31</v>
      </c>
      <c r="N103" s="10" t="s">
        <v>35</v>
      </c>
      <c r="O103" s="10" t="s">
        <v>6</v>
      </c>
      <c r="P103" s="10" t="s">
        <v>32</v>
      </c>
      <c r="Q103" s="10" t="s">
        <v>33</v>
      </c>
      <c r="R103" s="10" t="s">
        <v>29</v>
      </c>
      <c r="S103" s="10" t="s">
        <v>34</v>
      </c>
      <c r="T103" s="141"/>
    </row>
    <row r="104" spans="1:20" ht="16.5" customHeight="1">
      <c r="A104" s="22" t="s">
        <v>203</v>
      </c>
      <c r="B104" s="149" t="s">
        <v>236</v>
      </c>
      <c r="C104" s="150"/>
      <c r="D104" s="150"/>
      <c r="E104" s="150"/>
      <c r="F104" s="150"/>
      <c r="G104" s="150"/>
      <c r="H104" s="150"/>
      <c r="I104" s="150"/>
      <c r="J104" s="23">
        <v>4</v>
      </c>
      <c r="K104" s="23">
        <v>1</v>
      </c>
      <c r="L104" s="23">
        <v>0</v>
      </c>
      <c r="M104" s="23">
        <v>1</v>
      </c>
      <c r="N104" s="24">
        <f>K104+L104+M104</f>
        <v>2</v>
      </c>
      <c r="O104" s="25">
        <f>P104-N104</f>
        <v>5</v>
      </c>
      <c r="P104" s="25">
        <f>ROUND(PRODUCT(J104,25)/14,0)</f>
        <v>7</v>
      </c>
      <c r="Q104" s="32" t="s">
        <v>33</v>
      </c>
      <c r="R104" s="23"/>
      <c r="S104" s="33"/>
      <c r="T104" s="23" t="s">
        <v>40</v>
      </c>
    </row>
    <row r="105" spans="1:20" ht="12.75">
      <c r="A105" s="22" t="s">
        <v>204</v>
      </c>
      <c r="B105" s="149" t="s">
        <v>237</v>
      </c>
      <c r="C105" s="150"/>
      <c r="D105" s="150"/>
      <c r="E105" s="150"/>
      <c r="F105" s="150"/>
      <c r="G105" s="150"/>
      <c r="H105" s="150"/>
      <c r="I105" s="150"/>
      <c r="J105" s="23">
        <v>5</v>
      </c>
      <c r="K105" s="23">
        <v>2</v>
      </c>
      <c r="L105" s="23">
        <v>0</v>
      </c>
      <c r="M105" s="23">
        <v>2</v>
      </c>
      <c r="N105" s="24">
        <f aca="true" t="shared" si="13" ref="N105:N111">K105+L105+M105</f>
        <v>4</v>
      </c>
      <c r="O105" s="25">
        <f aca="true" t="shared" si="14" ref="O105:O111">P105-N105</f>
        <v>5</v>
      </c>
      <c r="P105" s="25">
        <f aca="true" t="shared" si="15" ref="P105:P111">ROUND(PRODUCT(J105,25)/14,0)</f>
        <v>9</v>
      </c>
      <c r="Q105" s="32" t="s">
        <v>33</v>
      </c>
      <c r="R105" s="23"/>
      <c r="S105" s="33"/>
      <c r="T105" s="23" t="s">
        <v>40</v>
      </c>
    </row>
    <row r="106" spans="1:20" ht="12.75">
      <c r="A106" s="22" t="s">
        <v>265</v>
      </c>
      <c r="B106" s="182" t="s">
        <v>182</v>
      </c>
      <c r="C106" s="183"/>
      <c r="D106" s="183"/>
      <c r="E106" s="183"/>
      <c r="F106" s="183"/>
      <c r="G106" s="183"/>
      <c r="H106" s="183"/>
      <c r="I106" s="183"/>
      <c r="J106" s="23">
        <v>6</v>
      </c>
      <c r="K106" s="23">
        <v>2</v>
      </c>
      <c r="L106" s="23">
        <v>0</v>
      </c>
      <c r="M106" s="23">
        <v>2</v>
      </c>
      <c r="N106" s="24">
        <f t="shared" si="13"/>
        <v>4</v>
      </c>
      <c r="O106" s="25">
        <f t="shared" si="14"/>
        <v>7</v>
      </c>
      <c r="P106" s="25">
        <f t="shared" si="15"/>
        <v>11</v>
      </c>
      <c r="Q106" s="32"/>
      <c r="R106" s="23" t="s">
        <v>29</v>
      </c>
      <c r="S106" s="33"/>
      <c r="T106" s="23" t="s">
        <v>40</v>
      </c>
    </row>
    <row r="107" spans="1:20" ht="12.75">
      <c r="A107" s="38" t="s">
        <v>130</v>
      </c>
      <c r="B107" s="232" t="s">
        <v>132</v>
      </c>
      <c r="C107" s="233"/>
      <c r="D107" s="233"/>
      <c r="E107" s="233"/>
      <c r="F107" s="233"/>
      <c r="G107" s="233"/>
      <c r="H107" s="233"/>
      <c r="I107" s="234"/>
      <c r="J107" s="13">
        <v>3</v>
      </c>
      <c r="K107" s="13">
        <v>0</v>
      </c>
      <c r="L107" s="13">
        <v>0</v>
      </c>
      <c r="M107" s="13">
        <v>2</v>
      </c>
      <c r="N107" s="24">
        <f t="shared" si="13"/>
        <v>2</v>
      </c>
      <c r="O107" s="25">
        <f t="shared" si="14"/>
        <v>3</v>
      </c>
      <c r="P107" s="25">
        <f t="shared" si="15"/>
        <v>5</v>
      </c>
      <c r="Q107" s="32"/>
      <c r="R107" s="23" t="s">
        <v>29</v>
      </c>
      <c r="S107" s="33"/>
      <c r="T107" s="23" t="s">
        <v>38</v>
      </c>
    </row>
    <row r="108" spans="1:20" ht="12.75">
      <c r="A108" s="22" t="s">
        <v>131</v>
      </c>
      <c r="B108" s="150" t="s">
        <v>133</v>
      </c>
      <c r="C108" s="150"/>
      <c r="D108" s="150"/>
      <c r="E108" s="150"/>
      <c r="F108" s="150"/>
      <c r="G108" s="150"/>
      <c r="H108" s="150"/>
      <c r="I108" s="150"/>
      <c r="J108" s="23">
        <v>4</v>
      </c>
      <c r="K108" s="23">
        <v>2</v>
      </c>
      <c r="L108" s="23">
        <v>1</v>
      </c>
      <c r="M108" s="23">
        <v>1</v>
      </c>
      <c r="N108" s="24">
        <f t="shared" si="13"/>
        <v>4</v>
      </c>
      <c r="O108" s="25">
        <f t="shared" si="14"/>
        <v>3</v>
      </c>
      <c r="P108" s="25">
        <f t="shared" si="15"/>
        <v>7</v>
      </c>
      <c r="Q108" s="32" t="s">
        <v>33</v>
      </c>
      <c r="R108" s="23"/>
      <c r="S108" s="33"/>
      <c r="T108" s="23" t="s">
        <v>38</v>
      </c>
    </row>
    <row r="109" spans="1:20" s="2" customFormat="1" ht="16.5" customHeight="1">
      <c r="A109" s="36"/>
      <c r="B109" s="186" t="s">
        <v>180</v>
      </c>
      <c r="C109" s="187"/>
      <c r="D109" s="187"/>
      <c r="E109" s="187"/>
      <c r="F109" s="187"/>
      <c r="G109" s="187"/>
      <c r="H109" s="187"/>
      <c r="I109" s="187"/>
      <c r="J109" s="187"/>
      <c r="K109" s="187"/>
      <c r="L109" s="187"/>
      <c r="M109" s="187"/>
      <c r="N109" s="187"/>
      <c r="O109" s="187"/>
      <c r="P109" s="187"/>
      <c r="Q109" s="187"/>
      <c r="R109" s="187"/>
      <c r="S109" s="187"/>
      <c r="T109" s="188"/>
    </row>
    <row r="110" spans="1:20" ht="15" customHeight="1">
      <c r="A110" s="22" t="s">
        <v>205</v>
      </c>
      <c r="B110" s="146" t="s">
        <v>238</v>
      </c>
      <c r="C110" s="147"/>
      <c r="D110" s="147"/>
      <c r="E110" s="147"/>
      <c r="F110" s="147"/>
      <c r="G110" s="147"/>
      <c r="H110" s="147"/>
      <c r="I110" s="148"/>
      <c r="J110" s="23">
        <v>4</v>
      </c>
      <c r="K110" s="23">
        <v>1</v>
      </c>
      <c r="L110" s="23">
        <v>0</v>
      </c>
      <c r="M110" s="23">
        <v>1</v>
      </c>
      <c r="N110" s="24">
        <f t="shared" si="13"/>
        <v>2</v>
      </c>
      <c r="O110" s="25">
        <f t="shared" si="14"/>
        <v>5</v>
      </c>
      <c r="P110" s="25">
        <f t="shared" si="15"/>
        <v>7</v>
      </c>
      <c r="Q110" s="32" t="s">
        <v>33</v>
      </c>
      <c r="R110" s="23"/>
      <c r="S110" s="33"/>
      <c r="T110" s="23" t="s">
        <v>40</v>
      </c>
    </row>
    <row r="111" spans="1:20" ht="12.75">
      <c r="A111" s="22" t="s">
        <v>206</v>
      </c>
      <c r="B111" s="149" t="s">
        <v>239</v>
      </c>
      <c r="C111" s="150"/>
      <c r="D111" s="150"/>
      <c r="E111" s="150"/>
      <c r="F111" s="150"/>
      <c r="G111" s="150"/>
      <c r="H111" s="150"/>
      <c r="I111" s="150"/>
      <c r="J111" s="23">
        <v>4</v>
      </c>
      <c r="K111" s="23">
        <v>2</v>
      </c>
      <c r="L111" s="23">
        <v>0</v>
      </c>
      <c r="M111" s="23">
        <v>2</v>
      </c>
      <c r="N111" s="24">
        <f t="shared" si="13"/>
        <v>4</v>
      </c>
      <c r="O111" s="25">
        <f t="shared" si="14"/>
        <v>3</v>
      </c>
      <c r="P111" s="25">
        <f t="shared" si="15"/>
        <v>7</v>
      </c>
      <c r="Q111" s="32" t="s">
        <v>33</v>
      </c>
      <c r="R111" s="23"/>
      <c r="S111" s="33"/>
      <c r="T111" s="23" t="s">
        <v>40</v>
      </c>
    </row>
    <row r="112" spans="1:20" ht="12.75">
      <c r="A112" s="22" t="s">
        <v>242</v>
      </c>
      <c r="B112" s="146" t="s">
        <v>247</v>
      </c>
      <c r="C112" s="147"/>
      <c r="D112" s="147"/>
      <c r="E112" s="147"/>
      <c r="F112" s="147"/>
      <c r="G112" s="147"/>
      <c r="H112" s="147"/>
      <c r="I112" s="148"/>
      <c r="J112" s="23">
        <v>3</v>
      </c>
      <c r="K112" s="23">
        <v>1</v>
      </c>
      <c r="L112" s="23">
        <v>0</v>
      </c>
      <c r="M112" s="23">
        <v>1</v>
      </c>
      <c r="N112" s="24">
        <f>K112+L112+M112</f>
        <v>2</v>
      </c>
      <c r="O112" s="25">
        <f>P112-N112</f>
        <v>3</v>
      </c>
      <c r="P112" s="25">
        <f>ROUND(PRODUCT(J112,25)/14,0)</f>
        <v>5</v>
      </c>
      <c r="Q112" s="32"/>
      <c r="R112" s="23" t="s">
        <v>29</v>
      </c>
      <c r="S112" s="33"/>
      <c r="T112" s="23" t="s">
        <v>40</v>
      </c>
    </row>
    <row r="113" spans="1:20" ht="12.75">
      <c r="A113" s="31" t="s">
        <v>26</v>
      </c>
      <c r="B113" s="108"/>
      <c r="C113" s="109"/>
      <c r="D113" s="109"/>
      <c r="E113" s="109"/>
      <c r="F113" s="109"/>
      <c r="G113" s="109"/>
      <c r="H113" s="109"/>
      <c r="I113" s="110"/>
      <c r="J113" s="31">
        <f aca="true" t="shared" si="16" ref="J113:P113">SUM(J104:J112)</f>
        <v>33</v>
      </c>
      <c r="K113" s="31">
        <f t="shared" si="16"/>
        <v>11</v>
      </c>
      <c r="L113" s="31">
        <f t="shared" si="16"/>
        <v>1</v>
      </c>
      <c r="M113" s="31">
        <f t="shared" si="16"/>
        <v>12</v>
      </c>
      <c r="N113" s="31">
        <f t="shared" si="16"/>
        <v>24</v>
      </c>
      <c r="O113" s="31">
        <f t="shared" si="16"/>
        <v>34</v>
      </c>
      <c r="P113" s="31">
        <f t="shared" si="16"/>
        <v>58</v>
      </c>
      <c r="Q113" s="31">
        <f>COUNTIF(Q104:Q112,"E")</f>
        <v>5</v>
      </c>
      <c r="R113" s="31">
        <f>COUNTIF(R104:R112,"C")</f>
        <v>3</v>
      </c>
      <c r="S113" s="31">
        <f>COUNTIF(S104:S112,"VP")</f>
        <v>0</v>
      </c>
      <c r="T113" s="24">
        <f>COUNTA(T104:T112)</f>
        <v>8</v>
      </c>
    </row>
    <row r="114" ht="21.75" customHeight="1"/>
    <row r="115" spans="1:20" ht="19.5" customHeight="1">
      <c r="A115" s="67" t="s">
        <v>49</v>
      </c>
      <c r="B115" s="68"/>
      <c r="C115" s="68"/>
      <c r="D115" s="68"/>
      <c r="E115" s="68"/>
      <c r="F115" s="68"/>
      <c r="G115" s="68"/>
      <c r="H115" s="68"/>
      <c r="I115" s="68"/>
      <c r="J115" s="68"/>
      <c r="K115" s="68"/>
      <c r="L115" s="68"/>
      <c r="M115" s="68"/>
      <c r="N115" s="68"/>
      <c r="O115" s="68"/>
      <c r="P115" s="68"/>
      <c r="Q115" s="68"/>
      <c r="R115" s="68"/>
      <c r="S115" s="68"/>
      <c r="T115" s="69"/>
    </row>
    <row r="116" spans="1:20" ht="19.5" customHeight="1">
      <c r="A116" s="67" t="s">
        <v>178</v>
      </c>
      <c r="B116" s="68"/>
      <c r="C116" s="68"/>
      <c r="D116" s="68"/>
      <c r="E116" s="68"/>
      <c r="F116" s="68"/>
      <c r="G116" s="68"/>
      <c r="H116" s="68"/>
      <c r="I116" s="68"/>
      <c r="J116" s="68"/>
      <c r="K116" s="68"/>
      <c r="L116" s="68"/>
      <c r="M116" s="68"/>
      <c r="N116" s="68"/>
      <c r="O116" s="68"/>
      <c r="P116" s="68"/>
      <c r="Q116" s="68"/>
      <c r="R116" s="68"/>
      <c r="S116" s="68"/>
      <c r="T116" s="69"/>
    </row>
    <row r="117" spans="1:20" ht="25.5" customHeight="1">
      <c r="A117" s="180" t="s">
        <v>28</v>
      </c>
      <c r="B117" s="192" t="s">
        <v>27</v>
      </c>
      <c r="C117" s="193"/>
      <c r="D117" s="193"/>
      <c r="E117" s="193"/>
      <c r="F117" s="193"/>
      <c r="G117" s="193"/>
      <c r="H117" s="193"/>
      <c r="I117" s="194"/>
      <c r="J117" s="145" t="s">
        <v>42</v>
      </c>
      <c r="K117" s="151" t="s">
        <v>25</v>
      </c>
      <c r="L117" s="152"/>
      <c r="M117" s="153"/>
      <c r="N117" s="151" t="s">
        <v>43</v>
      </c>
      <c r="O117" s="152"/>
      <c r="P117" s="153"/>
      <c r="Q117" s="151" t="s">
        <v>24</v>
      </c>
      <c r="R117" s="152"/>
      <c r="S117" s="153"/>
      <c r="T117" s="145" t="s">
        <v>23</v>
      </c>
    </row>
    <row r="118" spans="1:20" ht="12.75">
      <c r="A118" s="181"/>
      <c r="B118" s="195"/>
      <c r="C118" s="196"/>
      <c r="D118" s="196"/>
      <c r="E118" s="196"/>
      <c r="F118" s="196"/>
      <c r="G118" s="196"/>
      <c r="H118" s="196"/>
      <c r="I118" s="197"/>
      <c r="J118" s="141"/>
      <c r="K118" s="10" t="s">
        <v>29</v>
      </c>
      <c r="L118" s="10" t="s">
        <v>30</v>
      </c>
      <c r="M118" s="10" t="s">
        <v>31</v>
      </c>
      <c r="N118" s="10" t="s">
        <v>35</v>
      </c>
      <c r="O118" s="10" t="s">
        <v>6</v>
      </c>
      <c r="P118" s="10" t="s">
        <v>32</v>
      </c>
      <c r="Q118" s="10" t="s">
        <v>33</v>
      </c>
      <c r="R118" s="10" t="s">
        <v>29</v>
      </c>
      <c r="S118" s="10" t="s">
        <v>34</v>
      </c>
      <c r="T118" s="141"/>
    </row>
    <row r="119" spans="1:20" ht="12.75">
      <c r="A119" s="22" t="s">
        <v>207</v>
      </c>
      <c r="B119" s="149" t="s">
        <v>240</v>
      </c>
      <c r="C119" s="150"/>
      <c r="D119" s="150"/>
      <c r="E119" s="150"/>
      <c r="F119" s="150"/>
      <c r="G119" s="150"/>
      <c r="H119" s="150"/>
      <c r="I119" s="150"/>
      <c r="J119" s="23">
        <v>4</v>
      </c>
      <c r="K119" s="23">
        <v>1</v>
      </c>
      <c r="L119" s="23">
        <v>0</v>
      </c>
      <c r="M119" s="23">
        <v>2</v>
      </c>
      <c r="N119" s="24">
        <f>K119+L119+M119</f>
        <v>3</v>
      </c>
      <c r="O119" s="25">
        <f>P119-N119</f>
        <v>5</v>
      </c>
      <c r="P119" s="25">
        <f>ROUND(PRODUCT(J119,25)/12,0)</f>
        <v>8</v>
      </c>
      <c r="Q119" s="32" t="s">
        <v>33</v>
      </c>
      <c r="R119" s="23"/>
      <c r="S119" s="33"/>
      <c r="T119" s="23" t="s">
        <v>40</v>
      </c>
    </row>
    <row r="120" spans="1:20" ht="12.75">
      <c r="A120" s="22" t="s">
        <v>208</v>
      </c>
      <c r="B120" s="149" t="s">
        <v>241</v>
      </c>
      <c r="C120" s="150"/>
      <c r="D120" s="150"/>
      <c r="E120" s="150"/>
      <c r="F120" s="150"/>
      <c r="G120" s="150"/>
      <c r="H120" s="150"/>
      <c r="I120" s="150"/>
      <c r="J120" s="23">
        <v>5</v>
      </c>
      <c r="K120" s="23">
        <v>2</v>
      </c>
      <c r="L120" s="23">
        <v>0</v>
      </c>
      <c r="M120" s="23">
        <v>1</v>
      </c>
      <c r="N120" s="24">
        <f aca="true" t="shared" si="17" ref="N120:N126">K120+L120+M120</f>
        <v>3</v>
      </c>
      <c r="O120" s="25">
        <f aca="true" t="shared" si="18" ref="O120:O126">P120-N120</f>
        <v>7</v>
      </c>
      <c r="P120" s="25">
        <f aca="true" t="shared" si="19" ref="P120:P127">ROUND(PRODUCT(J120,25)/12,0)</f>
        <v>10</v>
      </c>
      <c r="Q120" s="32" t="s">
        <v>33</v>
      </c>
      <c r="R120" s="23"/>
      <c r="S120" s="33"/>
      <c r="T120" s="23" t="s">
        <v>40</v>
      </c>
    </row>
    <row r="121" spans="1:20" ht="12.75">
      <c r="A121" s="22" t="s">
        <v>243</v>
      </c>
      <c r="B121" s="149" t="s">
        <v>183</v>
      </c>
      <c r="C121" s="150"/>
      <c r="D121" s="150"/>
      <c r="E121" s="150"/>
      <c r="F121" s="150"/>
      <c r="G121" s="150"/>
      <c r="H121" s="150"/>
      <c r="I121" s="150"/>
      <c r="J121" s="23">
        <v>6</v>
      </c>
      <c r="K121" s="23">
        <v>2</v>
      </c>
      <c r="L121" s="23">
        <v>0</v>
      </c>
      <c r="M121" s="23">
        <v>2</v>
      </c>
      <c r="N121" s="24">
        <f t="shared" si="17"/>
        <v>4</v>
      </c>
      <c r="O121" s="25">
        <f t="shared" si="18"/>
        <v>9</v>
      </c>
      <c r="P121" s="25">
        <f t="shared" si="19"/>
        <v>13</v>
      </c>
      <c r="Q121" s="32"/>
      <c r="R121" s="23" t="s">
        <v>29</v>
      </c>
      <c r="S121" s="33"/>
      <c r="T121" s="23" t="s">
        <v>40</v>
      </c>
    </row>
    <row r="122" spans="1:20" ht="12.75">
      <c r="A122" s="38" t="s">
        <v>134</v>
      </c>
      <c r="B122" s="200" t="s">
        <v>136</v>
      </c>
      <c r="C122" s="200"/>
      <c r="D122" s="200"/>
      <c r="E122" s="200"/>
      <c r="F122" s="200"/>
      <c r="G122" s="200"/>
      <c r="H122" s="200"/>
      <c r="I122" s="200"/>
      <c r="J122" s="13">
        <v>3</v>
      </c>
      <c r="K122" s="13">
        <v>0</v>
      </c>
      <c r="L122" s="13">
        <v>0</v>
      </c>
      <c r="M122" s="13">
        <v>2</v>
      </c>
      <c r="N122" s="24">
        <f t="shared" si="17"/>
        <v>2</v>
      </c>
      <c r="O122" s="25">
        <f t="shared" si="18"/>
        <v>4</v>
      </c>
      <c r="P122" s="25">
        <f t="shared" si="19"/>
        <v>6</v>
      </c>
      <c r="Q122" s="32"/>
      <c r="R122" s="23" t="s">
        <v>29</v>
      </c>
      <c r="S122" s="33"/>
      <c r="T122" s="23" t="s">
        <v>38</v>
      </c>
    </row>
    <row r="123" spans="1:20" ht="12.75">
      <c r="A123" s="22" t="s">
        <v>135</v>
      </c>
      <c r="B123" s="150" t="s">
        <v>137</v>
      </c>
      <c r="C123" s="150"/>
      <c r="D123" s="150"/>
      <c r="E123" s="150"/>
      <c r="F123" s="150"/>
      <c r="G123" s="150"/>
      <c r="H123" s="150"/>
      <c r="I123" s="150"/>
      <c r="J123" s="23">
        <v>4</v>
      </c>
      <c r="K123" s="23">
        <v>2</v>
      </c>
      <c r="L123" s="23">
        <v>2</v>
      </c>
      <c r="M123" s="23">
        <v>0</v>
      </c>
      <c r="N123" s="24">
        <f t="shared" si="17"/>
        <v>4</v>
      </c>
      <c r="O123" s="25">
        <f t="shared" si="18"/>
        <v>4</v>
      </c>
      <c r="P123" s="25">
        <f t="shared" si="19"/>
        <v>8</v>
      </c>
      <c r="Q123" s="32" t="s">
        <v>33</v>
      </c>
      <c r="R123" s="23"/>
      <c r="S123" s="33"/>
      <c r="T123" s="23" t="s">
        <v>38</v>
      </c>
    </row>
    <row r="124" spans="1:20" s="2" customFormat="1" ht="18" customHeight="1">
      <c r="A124" s="36"/>
      <c r="B124" s="186" t="s">
        <v>180</v>
      </c>
      <c r="C124" s="187"/>
      <c r="D124" s="187"/>
      <c r="E124" s="187"/>
      <c r="F124" s="187"/>
      <c r="G124" s="187"/>
      <c r="H124" s="187"/>
      <c r="I124" s="187"/>
      <c r="J124" s="187"/>
      <c r="K124" s="187"/>
      <c r="L124" s="187"/>
      <c r="M124" s="187"/>
      <c r="N124" s="187"/>
      <c r="O124" s="187"/>
      <c r="P124" s="187"/>
      <c r="Q124" s="187"/>
      <c r="R124" s="187"/>
      <c r="S124" s="187"/>
      <c r="T124" s="188"/>
    </row>
    <row r="125" spans="1:20" ht="15" customHeight="1">
      <c r="A125" s="22" t="s">
        <v>209</v>
      </c>
      <c r="B125" s="149" t="s">
        <v>244</v>
      </c>
      <c r="C125" s="150"/>
      <c r="D125" s="150"/>
      <c r="E125" s="150"/>
      <c r="F125" s="150"/>
      <c r="G125" s="150"/>
      <c r="H125" s="150"/>
      <c r="I125" s="150"/>
      <c r="J125" s="23">
        <v>4</v>
      </c>
      <c r="K125" s="23">
        <v>1</v>
      </c>
      <c r="L125" s="23">
        <v>0</v>
      </c>
      <c r="M125" s="23">
        <v>2</v>
      </c>
      <c r="N125" s="24">
        <f t="shared" si="17"/>
        <v>3</v>
      </c>
      <c r="O125" s="25">
        <f t="shared" si="18"/>
        <v>5</v>
      </c>
      <c r="P125" s="25">
        <f t="shared" si="19"/>
        <v>8</v>
      </c>
      <c r="Q125" s="32" t="s">
        <v>33</v>
      </c>
      <c r="R125" s="23"/>
      <c r="S125" s="33"/>
      <c r="T125" s="23" t="s">
        <v>40</v>
      </c>
    </row>
    <row r="126" spans="1:20" ht="13.5" customHeight="1">
      <c r="A126" s="22" t="s">
        <v>210</v>
      </c>
      <c r="B126" s="149" t="s">
        <v>245</v>
      </c>
      <c r="C126" s="150"/>
      <c r="D126" s="150"/>
      <c r="E126" s="150"/>
      <c r="F126" s="150"/>
      <c r="G126" s="150"/>
      <c r="H126" s="150"/>
      <c r="I126" s="150"/>
      <c r="J126" s="23">
        <v>4</v>
      </c>
      <c r="K126" s="23">
        <v>2</v>
      </c>
      <c r="L126" s="23">
        <v>0</v>
      </c>
      <c r="M126" s="23">
        <v>1</v>
      </c>
      <c r="N126" s="24">
        <f t="shared" si="17"/>
        <v>3</v>
      </c>
      <c r="O126" s="25">
        <f t="shared" si="18"/>
        <v>5</v>
      </c>
      <c r="P126" s="25">
        <f t="shared" si="19"/>
        <v>8</v>
      </c>
      <c r="Q126" s="32" t="s">
        <v>33</v>
      </c>
      <c r="R126" s="23"/>
      <c r="S126" s="33"/>
      <c r="T126" s="23" t="s">
        <v>40</v>
      </c>
    </row>
    <row r="127" spans="1:20" ht="12.75">
      <c r="A127" s="22" t="s">
        <v>246</v>
      </c>
      <c r="B127" s="149" t="s">
        <v>248</v>
      </c>
      <c r="C127" s="150"/>
      <c r="D127" s="150"/>
      <c r="E127" s="150"/>
      <c r="F127" s="150"/>
      <c r="G127" s="150"/>
      <c r="H127" s="150"/>
      <c r="I127" s="150"/>
      <c r="J127" s="23">
        <v>3</v>
      </c>
      <c r="K127" s="23">
        <v>1</v>
      </c>
      <c r="L127" s="23">
        <v>0</v>
      </c>
      <c r="M127" s="23">
        <v>1</v>
      </c>
      <c r="N127" s="24">
        <f>K127+L127+M127</f>
        <v>2</v>
      </c>
      <c r="O127" s="25">
        <f>P127-N127</f>
        <v>4</v>
      </c>
      <c r="P127" s="25">
        <f t="shared" si="19"/>
        <v>6</v>
      </c>
      <c r="Q127" s="32"/>
      <c r="R127" s="23" t="s">
        <v>29</v>
      </c>
      <c r="S127" s="33"/>
      <c r="T127" s="23" t="s">
        <v>40</v>
      </c>
    </row>
    <row r="128" spans="1:20" ht="12.75">
      <c r="A128" s="31" t="s">
        <v>26</v>
      </c>
      <c r="B128" s="108"/>
      <c r="C128" s="109"/>
      <c r="D128" s="109"/>
      <c r="E128" s="109"/>
      <c r="F128" s="109"/>
      <c r="G128" s="109"/>
      <c r="H128" s="109"/>
      <c r="I128" s="110"/>
      <c r="J128" s="31">
        <f aca="true" t="shared" si="20" ref="J128:P128">SUM(J119:J127)</f>
        <v>33</v>
      </c>
      <c r="K128" s="31">
        <f t="shared" si="20"/>
        <v>11</v>
      </c>
      <c r="L128" s="31">
        <f t="shared" si="20"/>
        <v>2</v>
      </c>
      <c r="M128" s="31">
        <f t="shared" si="20"/>
        <v>11</v>
      </c>
      <c r="N128" s="31">
        <f t="shared" si="20"/>
        <v>24</v>
      </c>
      <c r="O128" s="31">
        <f t="shared" si="20"/>
        <v>43</v>
      </c>
      <c r="P128" s="31">
        <f t="shared" si="20"/>
        <v>67</v>
      </c>
      <c r="Q128" s="31">
        <f>COUNTIF(Q119:Q127,"E")</f>
        <v>5</v>
      </c>
      <c r="R128" s="31">
        <f>COUNTIF(R119:R127,"C")</f>
        <v>3</v>
      </c>
      <c r="S128" s="31">
        <f>COUNTIF(S119:S127,"VP")</f>
        <v>0</v>
      </c>
      <c r="T128" s="24">
        <f>COUNTA(T119:T127)</f>
        <v>8</v>
      </c>
    </row>
    <row r="129" ht="12.75"/>
    <row r="130" spans="2:19" ht="4.5" customHeight="1">
      <c r="B130" s="7"/>
      <c r="C130" s="7"/>
      <c r="D130" s="7"/>
      <c r="E130" s="7"/>
      <c r="F130" s="7"/>
      <c r="G130" s="7"/>
      <c r="M130" s="19"/>
      <c r="N130" s="19"/>
      <c r="O130" s="19"/>
      <c r="P130" s="19"/>
      <c r="Q130" s="19"/>
      <c r="R130" s="19"/>
      <c r="S130" s="19"/>
    </row>
    <row r="131" spans="2:19" ht="5.25" customHeight="1" hidden="1">
      <c r="B131" s="19"/>
      <c r="C131" s="19"/>
      <c r="D131" s="19"/>
      <c r="E131" s="19"/>
      <c r="F131" s="19"/>
      <c r="G131" s="19"/>
      <c r="M131" s="19"/>
      <c r="N131" s="19"/>
      <c r="O131" s="19"/>
      <c r="P131" s="19"/>
      <c r="Q131" s="19"/>
      <c r="R131" s="19"/>
      <c r="S131" s="19"/>
    </row>
    <row r="132" ht="12.75"/>
    <row r="133" spans="1:20" ht="19.5" customHeight="1">
      <c r="A133" s="66" t="s">
        <v>50</v>
      </c>
      <c r="B133" s="66"/>
      <c r="C133" s="66"/>
      <c r="D133" s="66"/>
      <c r="E133" s="66"/>
      <c r="F133" s="66"/>
      <c r="G133" s="66"/>
      <c r="H133" s="66"/>
      <c r="I133" s="66"/>
      <c r="J133" s="66"/>
      <c r="K133" s="66"/>
      <c r="L133" s="66"/>
      <c r="M133" s="66"/>
      <c r="N133" s="66"/>
      <c r="O133" s="66"/>
      <c r="P133" s="66"/>
      <c r="Q133" s="66"/>
      <c r="R133" s="66"/>
      <c r="S133" s="66"/>
      <c r="T133" s="66"/>
    </row>
    <row r="134" spans="1:20" ht="27.75" customHeight="1">
      <c r="A134" s="180" t="s">
        <v>28</v>
      </c>
      <c r="B134" s="192" t="s">
        <v>27</v>
      </c>
      <c r="C134" s="193"/>
      <c r="D134" s="193"/>
      <c r="E134" s="193"/>
      <c r="F134" s="193"/>
      <c r="G134" s="193"/>
      <c r="H134" s="193"/>
      <c r="I134" s="194"/>
      <c r="J134" s="145" t="s">
        <v>42</v>
      </c>
      <c r="K134" s="89" t="s">
        <v>25</v>
      </c>
      <c r="L134" s="89"/>
      <c r="M134" s="89"/>
      <c r="N134" s="89" t="s">
        <v>43</v>
      </c>
      <c r="O134" s="201"/>
      <c r="P134" s="201"/>
      <c r="Q134" s="89" t="s">
        <v>24</v>
      </c>
      <c r="R134" s="89"/>
      <c r="S134" s="89"/>
      <c r="T134" s="89" t="s">
        <v>23</v>
      </c>
    </row>
    <row r="135" spans="1:20" ht="12.75" customHeight="1">
      <c r="A135" s="181"/>
      <c r="B135" s="195"/>
      <c r="C135" s="196"/>
      <c r="D135" s="196"/>
      <c r="E135" s="196"/>
      <c r="F135" s="196"/>
      <c r="G135" s="196"/>
      <c r="H135" s="196"/>
      <c r="I135" s="197"/>
      <c r="J135" s="141"/>
      <c r="K135" s="10" t="s">
        <v>29</v>
      </c>
      <c r="L135" s="10" t="s">
        <v>30</v>
      </c>
      <c r="M135" s="10" t="s">
        <v>31</v>
      </c>
      <c r="N135" s="10" t="s">
        <v>35</v>
      </c>
      <c r="O135" s="10" t="s">
        <v>6</v>
      </c>
      <c r="P135" s="10" t="s">
        <v>32</v>
      </c>
      <c r="Q135" s="10" t="s">
        <v>33</v>
      </c>
      <c r="R135" s="10" t="s">
        <v>29</v>
      </c>
      <c r="S135" s="10" t="s">
        <v>34</v>
      </c>
      <c r="T135" s="89"/>
    </row>
    <row r="136" spans="1:20" ht="12.75">
      <c r="A136" s="237" t="s">
        <v>150</v>
      </c>
      <c r="B136" s="238"/>
      <c r="C136" s="238"/>
      <c r="D136" s="238"/>
      <c r="E136" s="238"/>
      <c r="F136" s="238"/>
      <c r="G136" s="238"/>
      <c r="H136" s="238"/>
      <c r="I136" s="238"/>
      <c r="J136" s="239"/>
      <c r="K136" s="239"/>
      <c r="L136" s="239"/>
      <c r="M136" s="239"/>
      <c r="N136" s="238"/>
      <c r="O136" s="238"/>
      <c r="P136" s="238"/>
      <c r="Q136" s="238"/>
      <c r="R136" s="238"/>
      <c r="S136" s="238"/>
      <c r="T136" s="240"/>
    </row>
    <row r="137" spans="1:20" ht="12.75">
      <c r="A137" s="39" t="s">
        <v>138</v>
      </c>
      <c r="B137" s="143" t="s">
        <v>140</v>
      </c>
      <c r="C137" s="143"/>
      <c r="D137" s="143"/>
      <c r="E137" s="143"/>
      <c r="F137" s="143"/>
      <c r="G137" s="143"/>
      <c r="H137" s="143"/>
      <c r="I137" s="143"/>
      <c r="J137" s="13">
        <v>3</v>
      </c>
      <c r="K137" s="13">
        <v>0</v>
      </c>
      <c r="L137" s="13">
        <v>0</v>
      </c>
      <c r="M137" s="13">
        <v>2</v>
      </c>
      <c r="N137" s="25">
        <f>K137+L137+M137</f>
        <v>2</v>
      </c>
      <c r="O137" s="25">
        <f>P137-N137</f>
        <v>3</v>
      </c>
      <c r="P137" s="25">
        <f>ROUND(PRODUCT(J137,25)/14,0)</f>
        <v>5</v>
      </c>
      <c r="Q137" s="40"/>
      <c r="R137" s="40"/>
      <c r="S137" s="41" t="s">
        <v>34</v>
      </c>
      <c r="T137" s="23" t="s">
        <v>41</v>
      </c>
    </row>
    <row r="138" spans="1:20" ht="12.75" customHeight="1">
      <c r="A138" s="39" t="s">
        <v>139</v>
      </c>
      <c r="B138" s="143" t="s">
        <v>141</v>
      </c>
      <c r="C138" s="143"/>
      <c r="D138" s="143"/>
      <c r="E138" s="143"/>
      <c r="F138" s="143"/>
      <c r="G138" s="143"/>
      <c r="H138" s="143"/>
      <c r="I138" s="143"/>
      <c r="J138" s="13">
        <v>3</v>
      </c>
      <c r="K138" s="13">
        <v>0</v>
      </c>
      <c r="L138" s="13">
        <v>0</v>
      </c>
      <c r="M138" s="13">
        <v>2</v>
      </c>
      <c r="N138" s="25">
        <f aca="true" t="shared" si="21" ref="N138:N146">K138+L138+M138</f>
        <v>2</v>
      </c>
      <c r="O138" s="25">
        <f aca="true" t="shared" si="22" ref="O138:O146">P138-N138</f>
        <v>3</v>
      </c>
      <c r="P138" s="25">
        <f aca="true" t="shared" si="23" ref="P138:P146">ROUND(PRODUCT(J138,25)/14,0)</f>
        <v>5</v>
      </c>
      <c r="Q138" s="40"/>
      <c r="R138" s="40"/>
      <c r="S138" s="41" t="s">
        <v>34</v>
      </c>
      <c r="T138" s="23" t="s">
        <v>41</v>
      </c>
    </row>
    <row r="139" spans="1:20" ht="12.75">
      <c r="A139" s="154" t="s">
        <v>151</v>
      </c>
      <c r="B139" s="155"/>
      <c r="C139" s="155"/>
      <c r="D139" s="155"/>
      <c r="E139" s="155"/>
      <c r="F139" s="155"/>
      <c r="G139" s="155"/>
      <c r="H139" s="155"/>
      <c r="I139" s="155"/>
      <c r="J139" s="156"/>
      <c r="K139" s="156"/>
      <c r="L139" s="156"/>
      <c r="M139" s="156"/>
      <c r="N139" s="155"/>
      <c r="O139" s="155"/>
      <c r="P139" s="155"/>
      <c r="Q139" s="155"/>
      <c r="R139" s="155"/>
      <c r="S139" s="155"/>
      <c r="T139" s="157"/>
    </row>
    <row r="140" spans="1:20" ht="12.75">
      <c r="A140" s="39" t="s">
        <v>142</v>
      </c>
      <c r="B140" s="143" t="s">
        <v>146</v>
      </c>
      <c r="C140" s="143"/>
      <c r="D140" s="143"/>
      <c r="E140" s="143"/>
      <c r="F140" s="143"/>
      <c r="G140" s="143"/>
      <c r="H140" s="143"/>
      <c r="I140" s="143"/>
      <c r="J140" s="13">
        <v>4</v>
      </c>
      <c r="K140" s="13">
        <v>2</v>
      </c>
      <c r="L140" s="13">
        <v>2</v>
      </c>
      <c r="M140" s="13">
        <v>0</v>
      </c>
      <c r="N140" s="25">
        <f t="shared" si="21"/>
        <v>4</v>
      </c>
      <c r="O140" s="25">
        <f t="shared" si="22"/>
        <v>3</v>
      </c>
      <c r="P140" s="25">
        <f t="shared" si="23"/>
        <v>7</v>
      </c>
      <c r="Q140" s="40" t="s">
        <v>33</v>
      </c>
      <c r="R140" s="40"/>
      <c r="S140" s="41"/>
      <c r="T140" s="23" t="s">
        <v>38</v>
      </c>
    </row>
    <row r="141" spans="1:20" ht="12.75">
      <c r="A141" s="38" t="s">
        <v>143</v>
      </c>
      <c r="B141" s="143" t="s">
        <v>147</v>
      </c>
      <c r="C141" s="143"/>
      <c r="D141" s="143"/>
      <c r="E141" s="143"/>
      <c r="F141" s="143"/>
      <c r="G141" s="143"/>
      <c r="H141" s="143"/>
      <c r="I141" s="143"/>
      <c r="J141" s="13">
        <v>4</v>
      </c>
      <c r="K141" s="13">
        <v>2</v>
      </c>
      <c r="L141" s="13">
        <v>2</v>
      </c>
      <c r="M141" s="13">
        <v>0</v>
      </c>
      <c r="N141" s="25">
        <f>K141+L141+M141</f>
        <v>4</v>
      </c>
      <c r="O141" s="25">
        <f>P141-N141</f>
        <v>3</v>
      </c>
      <c r="P141" s="25">
        <f>ROUND(PRODUCT(J141,25)/14,0)</f>
        <v>7</v>
      </c>
      <c r="Q141" s="40" t="s">
        <v>33</v>
      </c>
      <c r="R141" s="40"/>
      <c r="S141" s="41"/>
      <c r="T141" s="23" t="s">
        <v>38</v>
      </c>
    </row>
    <row r="142" spans="1:20" ht="12.75">
      <c r="A142" s="38" t="s">
        <v>144</v>
      </c>
      <c r="B142" s="241" t="s">
        <v>148</v>
      </c>
      <c r="C142" s="242"/>
      <c r="D142" s="242"/>
      <c r="E142" s="242"/>
      <c r="F142" s="242"/>
      <c r="G142" s="242"/>
      <c r="H142" s="242"/>
      <c r="I142" s="243"/>
      <c r="J142" s="13">
        <v>4</v>
      </c>
      <c r="K142" s="13">
        <v>2</v>
      </c>
      <c r="L142" s="13">
        <v>2</v>
      </c>
      <c r="M142" s="13">
        <v>0</v>
      </c>
      <c r="N142" s="25">
        <f>K142+L142+M142</f>
        <v>4</v>
      </c>
      <c r="O142" s="25">
        <f>P142-N142</f>
        <v>3</v>
      </c>
      <c r="P142" s="25">
        <f>ROUND(PRODUCT(J142,25)/14,0)</f>
        <v>7</v>
      </c>
      <c r="Q142" s="40" t="s">
        <v>33</v>
      </c>
      <c r="R142" s="40"/>
      <c r="S142" s="41"/>
      <c r="T142" s="23" t="s">
        <v>38</v>
      </c>
    </row>
    <row r="143" spans="1:20" ht="12.75">
      <c r="A143" s="39" t="s">
        <v>145</v>
      </c>
      <c r="B143" s="143" t="s">
        <v>149</v>
      </c>
      <c r="C143" s="143"/>
      <c r="D143" s="143"/>
      <c r="E143" s="143"/>
      <c r="F143" s="143"/>
      <c r="G143" s="143"/>
      <c r="H143" s="143"/>
      <c r="I143" s="143"/>
      <c r="J143" s="13">
        <v>4</v>
      </c>
      <c r="K143" s="13">
        <v>2</v>
      </c>
      <c r="L143" s="13">
        <v>2</v>
      </c>
      <c r="M143" s="13">
        <v>0</v>
      </c>
      <c r="N143" s="25">
        <f t="shared" si="21"/>
        <v>4</v>
      </c>
      <c r="O143" s="25">
        <f>P143-N143</f>
        <v>3</v>
      </c>
      <c r="P143" s="25">
        <f>ROUND(PRODUCT(J143,25)/14,0)</f>
        <v>7</v>
      </c>
      <c r="Q143" s="40" t="s">
        <v>33</v>
      </c>
      <c r="R143" s="40"/>
      <c r="S143" s="41"/>
      <c r="T143" s="23" t="s">
        <v>38</v>
      </c>
    </row>
    <row r="144" spans="1:20" ht="12.75">
      <c r="A144" s="198" t="s">
        <v>152</v>
      </c>
      <c r="B144" s="155"/>
      <c r="C144" s="155"/>
      <c r="D144" s="155"/>
      <c r="E144" s="155"/>
      <c r="F144" s="155"/>
      <c r="G144" s="155"/>
      <c r="H144" s="155"/>
      <c r="I144" s="155"/>
      <c r="J144" s="199"/>
      <c r="K144" s="199"/>
      <c r="L144" s="199"/>
      <c r="M144" s="199"/>
      <c r="N144" s="155"/>
      <c r="O144" s="155"/>
      <c r="P144" s="155"/>
      <c r="Q144" s="155"/>
      <c r="R144" s="155"/>
      <c r="S144" s="155"/>
      <c r="T144" s="157"/>
    </row>
    <row r="145" spans="1:20" ht="12.75">
      <c r="A145" s="42" t="s">
        <v>211</v>
      </c>
      <c r="B145" s="142" t="s">
        <v>249</v>
      </c>
      <c r="C145" s="143"/>
      <c r="D145" s="143"/>
      <c r="E145" s="143"/>
      <c r="F145" s="143"/>
      <c r="G145" s="143"/>
      <c r="H145" s="143"/>
      <c r="I145" s="144"/>
      <c r="J145" s="40">
        <v>4</v>
      </c>
      <c r="K145" s="40">
        <v>2</v>
      </c>
      <c r="L145" s="40">
        <v>0</v>
      </c>
      <c r="M145" s="40">
        <v>0</v>
      </c>
      <c r="N145" s="25">
        <f t="shared" si="21"/>
        <v>2</v>
      </c>
      <c r="O145" s="25">
        <f t="shared" si="22"/>
        <v>5</v>
      </c>
      <c r="P145" s="25">
        <f t="shared" si="23"/>
        <v>7</v>
      </c>
      <c r="Q145" s="40"/>
      <c r="R145" s="40" t="s">
        <v>29</v>
      </c>
      <c r="S145" s="41"/>
      <c r="T145" s="23" t="s">
        <v>40</v>
      </c>
    </row>
    <row r="146" spans="1:20" ht="12.75">
      <c r="A146" s="42" t="s">
        <v>212</v>
      </c>
      <c r="B146" s="142" t="s">
        <v>250</v>
      </c>
      <c r="C146" s="143"/>
      <c r="D146" s="143"/>
      <c r="E146" s="143"/>
      <c r="F146" s="143"/>
      <c r="G146" s="143"/>
      <c r="H146" s="143"/>
      <c r="I146" s="144"/>
      <c r="J146" s="40">
        <v>4</v>
      </c>
      <c r="K146" s="40">
        <v>2</v>
      </c>
      <c r="L146" s="40">
        <v>0</v>
      </c>
      <c r="M146" s="40">
        <v>0</v>
      </c>
      <c r="N146" s="25">
        <f t="shared" si="21"/>
        <v>2</v>
      </c>
      <c r="O146" s="25">
        <f t="shared" si="22"/>
        <v>5</v>
      </c>
      <c r="P146" s="25">
        <f t="shared" si="23"/>
        <v>7</v>
      </c>
      <c r="Q146" s="40"/>
      <c r="R146" s="40" t="s">
        <v>29</v>
      </c>
      <c r="S146" s="41"/>
      <c r="T146" s="23" t="s">
        <v>40</v>
      </c>
    </row>
    <row r="147" spans="1:20" ht="12.75" customHeight="1">
      <c r="A147" s="198" t="s">
        <v>153</v>
      </c>
      <c r="B147" s="211"/>
      <c r="C147" s="211"/>
      <c r="D147" s="211"/>
      <c r="E147" s="211"/>
      <c r="F147" s="211"/>
      <c r="G147" s="211"/>
      <c r="H147" s="211"/>
      <c r="I147" s="211"/>
      <c r="J147" s="210"/>
      <c r="K147" s="210"/>
      <c r="L147" s="210"/>
      <c r="M147" s="210"/>
      <c r="N147" s="211"/>
      <c r="O147" s="211"/>
      <c r="P147" s="211"/>
      <c r="Q147" s="211"/>
      <c r="R147" s="211"/>
      <c r="S147" s="211"/>
      <c r="T147" s="212"/>
    </row>
    <row r="148" spans="1:20" ht="12.75">
      <c r="A148" s="38" t="s">
        <v>154</v>
      </c>
      <c r="B148" s="143" t="s">
        <v>158</v>
      </c>
      <c r="C148" s="143"/>
      <c r="D148" s="143"/>
      <c r="E148" s="143"/>
      <c r="F148" s="143"/>
      <c r="G148" s="143"/>
      <c r="H148" s="143"/>
      <c r="I148" s="143"/>
      <c r="J148" s="13">
        <v>4</v>
      </c>
      <c r="K148" s="13">
        <v>2</v>
      </c>
      <c r="L148" s="13">
        <v>2</v>
      </c>
      <c r="M148" s="13">
        <v>0</v>
      </c>
      <c r="N148" s="25">
        <f>K148+L148+M148</f>
        <v>4</v>
      </c>
      <c r="O148" s="25">
        <f>P148-N148</f>
        <v>3</v>
      </c>
      <c r="P148" s="25">
        <f>ROUND(PRODUCT(J148,25)/14,0)</f>
        <v>7</v>
      </c>
      <c r="Q148" s="40" t="s">
        <v>33</v>
      </c>
      <c r="R148" s="40"/>
      <c r="S148" s="41"/>
      <c r="T148" s="23" t="s">
        <v>38</v>
      </c>
    </row>
    <row r="149" spans="1:20" ht="12.75">
      <c r="A149" s="38" t="s">
        <v>155</v>
      </c>
      <c r="B149" s="143" t="s">
        <v>159</v>
      </c>
      <c r="C149" s="143"/>
      <c r="D149" s="143"/>
      <c r="E149" s="143"/>
      <c r="F149" s="143"/>
      <c r="G149" s="143"/>
      <c r="H149" s="143"/>
      <c r="I149" s="143"/>
      <c r="J149" s="13">
        <v>4</v>
      </c>
      <c r="K149" s="13">
        <v>2</v>
      </c>
      <c r="L149" s="13">
        <v>2</v>
      </c>
      <c r="M149" s="13">
        <v>0</v>
      </c>
      <c r="N149" s="25">
        <f>K149+L149+M149</f>
        <v>4</v>
      </c>
      <c r="O149" s="25">
        <f aca="true" t="shared" si="24" ref="O149:O159">P149-N149</f>
        <v>3</v>
      </c>
      <c r="P149" s="25">
        <f aca="true" t="shared" si="25" ref="P149:P154">ROUND(PRODUCT(J149,25)/14,0)</f>
        <v>7</v>
      </c>
      <c r="Q149" s="40" t="s">
        <v>33</v>
      </c>
      <c r="R149" s="40"/>
      <c r="S149" s="41"/>
      <c r="T149" s="23" t="s">
        <v>38</v>
      </c>
    </row>
    <row r="150" spans="1:20" ht="12.75">
      <c r="A150" s="38" t="s">
        <v>156</v>
      </c>
      <c r="B150" s="209" t="s">
        <v>160</v>
      </c>
      <c r="C150" s="143"/>
      <c r="D150" s="143"/>
      <c r="E150" s="143"/>
      <c r="F150" s="143"/>
      <c r="G150" s="143"/>
      <c r="H150" s="143"/>
      <c r="I150" s="144"/>
      <c r="J150" s="13">
        <v>4</v>
      </c>
      <c r="K150" s="13">
        <v>2</v>
      </c>
      <c r="L150" s="13">
        <v>2</v>
      </c>
      <c r="M150" s="13">
        <v>0</v>
      </c>
      <c r="N150" s="25">
        <f>K150+L150+M150</f>
        <v>4</v>
      </c>
      <c r="O150" s="25">
        <f t="shared" si="24"/>
        <v>3</v>
      </c>
      <c r="P150" s="25">
        <f t="shared" si="25"/>
        <v>7</v>
      </c>
      <c r="Q150" s="40" t="s">
        <v>33</v>
      </c>
      <c r="R150" s="40"/>
      <c r="S150" s="41"/>
      <c r="T150" s="23" t="s">
        <v>38</v>
      </c>
    </row>
    <row r="151" spans="1:20" ht="15" customHeight="1">
      <c r="A151" s="38" t="s">
        <v>157</v>
      </c>
      <c r="B151" s="143" t="s">
        <v>161</v>
      </c>
      <c r="C151" s="143"/>
      <c r="D151" s="143"/>
      <c r="E151" s="143"/>
      <c r="F151" s="143"/>
      <c r="G151" s="143"/>
      <c r="H151" s="143"/>
      <c r="I151" s="143"/>
      <c r="J151" s="13">
        <v>4</v>
      </c>
      <c r="K151" s="13">
        <v>2</v>
      </c>
      <c r="L151" s="13">
        <v>2</v>
      </c>
      <c r="M151" s="13">
        <v>0</v>
      </c>
      <c r="N151" s="25">
        <f>K151+L151+M151</f>
        <v>4</v>
      </c>
      <c r="O151" s="25">
        <f t="shared" si="24"/>
        <v>3</v>
      </c>
      <c r="P151" s="25">
        <f t="shared" si="25"/>
        <v>7</v>
      </c>
      <c r="Q151" s="40" t="s">
        <v>33</v>
      </c>
      <c r="R151" s="40"/>
      <c r="S151" s="41"/>
      <c r="T151" s="23" t="s">
        <v>38</v>
      </c>
    </row>
    <row r="152" spans="1:20" ht="12.75">
      <c r="A152" s="198" t="s">
        <v>162</v>
      </c>
      <c r="B152" s="211"/>
      <c r="C152" s="211"/>
      <c r="D152" s="211"/>
      <c r="E152" s="211"/>
      <c r="F152" s="211"/>
      <c r="G152" s="211"/>
      <c r="H152" s="211"/>
      <c r="I152" s="211"/>
      <c r="J152" s="210"/>
      <c r="K152" s="210"/>
      <c r="L152" s="210"/>
      <c r="M152" s="231"/>
      <c r="N152" s="211"/>
      <c r="O152" s="211"/>
      <c r="P152" s="211"/>
      <c r="Q152" s="211"/>
      <c r="R152" s="211"/>
      <c r="S152" s="211"/>
      <c r="T152" s="212"/>
    </row>
    <row r="153" spans="1:20" ht="15.75" customHeight="1">
      <c r="A153" s="42" t="s">
        <v>213</v>
      </c>
      <c r="B153" s="142" t="s">
        <v>251</v>
      </c>
      <c r="C153" s="143"/>
      <c r="D153" s="143"/>
      <c r="E153" s="143"/>
      <c r="F153" s="143"/>
      <c r="G153" s="143"/>
      <c r="H153" s="143"/>
      <c r="I153" s="144"/>
      <c r="J153" s="40">
        <v>6</v>
      </c>
      <c r="K153" s="40">
        <v>2</v>
      </c>
      <c r="L153" s="40">
        <v>0</v>
      </c>
      <c r="M153" s="40">
        <v>2</v>
      </c>
      <c r="N153" s="25">
        <f>K153+L153+M153</f>
        <v>4</v>
      </c>
      <c r="O153" s="25">
        <f>P153-N153</f>
        <v>7</v>
      </c>
      <c r="P153" s="25">
        <f>ROUND(PRODUCT(J153,25)/14,0)</f>
        <v>11</v>
      </c>
      <c r="Q153" s="40"/>
      <c r="R153" s="40" t="s">
        <v>29</v>
      </c>
      <c r="S153" s="41"/>
      <c r="T153" s="23" t="s">
        <v>40</v>
      </c>
    </row>
    <row r="154" spans="1:20" ht="12.75">
      <c r="A154" s="42" t="s">
        <v>214</v>
      </c>
      <c r="B154" s="142" t="s">
        <v>252</v>
      </c>
      <c r="C154" s="143"/>
      <c r="D154" s="143"/>
      <c r="E154" s="143"/>
      <c r="F154" s="143"/>
      <c r="G154" s="143"/>
      <c r="H154" s="143"/>
      <c r="I154" s="144"/>
      <c r="J154" s="40">
        <v>6</v>
      </c>
      <c r="K154" s="40">
        <v>2</v>
      </c>
      <c r="L154" s="40">
        <v>0</v>
      </c>
      <c r="M154" s="40">
        <v>2</v>
      </c>
      <c r="N154" s="25">
        <f>K154+L154+M154</f>
        <v>4</v>
      </c>
      <c r="O154" s="25">
        <f t="shared" si="24"/>
        <v>7</v>
      </c>
      <c r="P154" s="25">
        <f t="shared" si="25"/>
        <v>11</v>
      </c>
      <c r="Q154" s="40"/>
      <c r="R154" s="40" t="s">
        <v>29</v>
      </c>
      <c r="S154" s="41"/>
      <c r="T154" s="23" t="s">
        <v>40</v>
      </c>
    </row>
    <row r="155" spans="1:20" s="2" customFormat="1" ht="12.75">
      <c r="A155" s="154" t="s">
        <v>163</v>
      </c>
      <c r="B155" s="211"/>
      <c r="C155" s="211"/>
      <c r="D155" s="211"/>
      <c r="E155" s="211"/>
      <c r="F155" s="211"/>
      <c r="G155" s="211"/>
      <c r="H155" s="211"/>
      <c r="I155" s="211"/>
      <c r="J155" s="235"/>
      <c r="K155" s="235"/>
      <c r="L155" s="235"/>
      <c r="M155" s="235"/>
      <c r="N155" s="211"/>
      <c r="O155" s="211"/>
      <c r="P155" s="211"/>
      <c r="Q155" s="211"/>
      <c r="R155" s="211"/>
      <c r="S155" s="211"/>
      <c r="T155" s="212"/>
    </row>
    <row r="156" spans="1:20" ht="12.75">
      <c r="A156" s="39" t="s">
        <v>164</v>
      </c>
      <c r="B156" s="144" t="s">
        <v>166</v>
      </c>
      <c r="C156" s="208"/>
      <c r="D156" s="208"/>
      <c r="E156" s="208"/>
      <c r="F156" s="208"/>
      <c r="G156" s="208"/>
      <c r="H156" s="208"/>
      <c r="I156" s="209"/>
      <c r="J156" s="13">
        <v>4</v>
      </c>
      <c r="K156" s="13">
        <v>2</v>
      </c>
      <c r="L156" s="13">
        <v>1</v>
      </c>
      <c r="M156" s="43">
        <v>1</v>
      </c>
      <c r="N156" s="25">
        <f>K156+L156+M156</f>
        <v>4</v>
      </c>
      <c r="O156" s="25">
        <f>P156-N156</f>
        <v>3</v>
      </c>
      <c r="P156" s="25">
        <f>ROUND(PRODUCT(J156,25)/14,0)</f>
        <v>7</v>
      </c>
      <c r="Q156" s="40" t="s">
        <v>33</v>
      </c>
      <c r="R156" s="40"/>
      <c r="S156" s="41"/>
      <c r="T156" s="23" t="s">
        <v>38</v>
      </c>
    </row>
    <row r="157" spans="1:20" ht="12" customHeight="1">
      <c r="A157" s="39" t="s">
        <v>165</v>
      </c>
      <c r="B157" s="143" t="s">
        <v>167</v>
      </c>
      <c r="C157" s="143"/>
      <c r="D157" s="143"/>
      <c r="E157" s="143"/>
      <c r="F157" s="143"/>
      <c r="G157" s="143"/>
      <c r="H157" s="143"/>
      <c r="I157" s="143"/>
      <c r="J157" s="13">
        <v>4</v>
      </c>
      <c r="K157" s="13">
        <v>2</v>
      </c>
      <c r="L157" s="13">
        <v>1</v>
      </c>
      <c r="M157" s="43">
        <v>1</v>
      </c>
      <c r="N157" s="25">
        <f>K157+L157+M157</f>
        <v>4</v>
      </c>
      <c r="O157" s="25">
        <f>P157-N157</f>
        <v>3</v>
      </c>
      <c r="P157" s="25">
        <f>ROUND(PRODUCT(J157,25)/14,0)</f>
        <v>7</v>
      </c>
      <c r="Q157" s="40" t="s">
        <v>33</v>
      </c>
      <c r="R157" s="40"/>
      <c r="S157" s="41"/>
      <c r="T157" s="23" t="s">
        <v>38</v>
      </c>
    </row>
    <row r="158" spans="1:20" ht="12.75">
      <c r="A158" s="198" t="s">
        <v>168</v>
      </c>
      <c r="B158" s="211"/>
      <c r="C158" s="211"/>
      <c r="D158" s="211"/>
      <c r="E158" s="211"/>
      <c r="F158" s="211"/>
      <c r="G158" s="211"/>
      <c r="H158" s="211"/>
      <c r="I158" s="211"/>
      <c r="J158" s="210"/>
      <c r="K158" s="210"/>
      <c r="L158" s="210"/>
      <c r="M158" s="210"/>
      <c r="N158" s="211"/>
      <c r="O158" s="211"/>
      <c r="P158" s="211"/>
      <c r="Q158" s="211"/>
      <c r="R158" s="211"/>
      <c r="S158" s="211"/>
      <c r="T158" s="212"/>
    </row>
    <row r="159" spans="1:20" ht="12.75">
      <c r="A159" s="42" t="s">
        <v>215</v>
      </c>
      <c r="B159" s="161" t="s">
        <v>253</v>
      </c>
      <c r="C159" s="162"/>
      <c r="D159" s="162"/>
      <c r="E159" s="162"/>
      <c r="F159" s="162"/>
      <c r="G159" s="162"/>
      <c r="H159" s="162"/>
      <c r="I159" s="163"/>
      <c r="J159" s="40">
        <v>3</v>
      </c>
      <c r="K159" s="40">
        <v>1</v>
      </c>
      <c r="L159" s="40">
        <v>0</v>
      </c>
      <c r="M159" s="40">
        <v>1</v>
      </c>
      <c r="N159" s="25">
        <f>K159+L159+M159</f>
        <v>2</v>
      </c>
      <c r="O159" s="25">
        <f t="shared" si="24"/>
        <v>3</v>
      </c>
      <c r="P159" s="25">
        <f>ROUND(PRODUCT(J159,25)/14,0)</f>
        <v>5</v>
      </c>
      <c r="Q159" s="40"/>
      <c r="R159" s="40" t="s">
        <v>29</v>
      </c>
      <c r="S159" s="41"/>
      <c r="T159" s="23" t="s">
        <v>40</v>
      </c>
    </row>
    <row r="160" spans="1:20" ht="12.75">
      <c r="A160" s="42" t="s">
        <v>216</v>
      </c>
      <c r="B160" s="161" t="s">
        <v>254</v>
      </c>
      <c r="C160" s="162"/>
      <c r="D160" s="162"/>
      <c r="E160" s="162"/>
      <c r="F160" s="162"/>
      <c r="G160" s="162"/>
      <c r="H160" s="162"/>
      <c r="I160" s="163"/>
      <c r="J160" s="40">
        <v>3</v>
      </c>
      <c r="K160" s="40">
        <v>1</v>
      </c>
      <c r="L160" s="40">
        <v>0</v>
      </c>
      <c r="M160" s="40">
        <v>1</v>
      </c>
      <c r="N160" s="25">
        <f>K160+L160+M160</f>
        <v>2</v>
      </c>
      <c r="O160" s="25">
        <f>P160-N160</f>
        <v>3</v>
      </c>
      <c r="P160" s="25">
        <f>ROUND(PRODUCT(J160,25)/14,0)</f>
        <v>5</v>
      </c>
      <c r="Q160" s="40"/>
      <c r="R160" s="40" t="s">
        <v>29</v>
      </c>
      <c r="S160" s="41"/>
      <c r="T160" s="23" t="s">
        <v>40</v>
      </c>
    </row>
    <row r="161" spans="1:20" ht="12.75">
      <c r="A161" s="198" t="s">
        <v>169</v>
      </c>
      <c r="B161" s="235"/>
      <c r="C161" s="235"/>
      <c r="D161" s="235"/>
      <c r="E161" s="235"/>
      <c r="F161" s="235"/>
      <c r="G161" s="235"/>
      <c r="H161" s="235"/>
      <c r="I161" s="235"/>
      <c r="J161" s="210"/>
      <c r="K161" s="210"/>
      <c r="L161" s="210"/>
      <c r="M161" s="210"/>
      <c r="N161" s="211"/>
      <c r="O161" s="211"/>
      <c r="P161" s="211"/>
      <c r="Q161" s="211"/>
      <c r="R161" s="211"/>
      <c r="S161" s="211"/>
      <c r="T161" s="212"/>
    </row>
    <row r="162" spans="1:20" ht="12.75">
      <c r="A162" s="42" t="s">
        <v>217</v>
      </c>
      <c r="B162" s="161" t="s">
        <v>255</v>
      </c>
      <c r="C162" s="162"/>
      <c r="D162" s="162"/>
      <c r="E162" s="162"/>
      <c r="F162" s="162"/>
      <c r="G162" s="162"/>
      <c r="H162" s="162"/>
      <c r="I162" s="163"/>
      <c r="J162" s="40">
        <v>6</v>
      </c>
      <c r="K162" s="40">
        <v>2</v>
      </c>
      <c r="L162" s="40">
        <v>0</v>
      </c>
      <c r="M162" s="40">
        <v>2</v>
      </c>
      <c r="N162" s="25">
        <f>K162+L162+M162</f>
        <v>4</v>
      </c>
      <c r="O162" s="25">
        <f>P162-N162</f>
        <v>9</v>
      </c>
      <c r="P162" s="25">
        <f>ROUND(PRODUCT(J162,25)/12,0)</f>
        <v>13</v>
      </c>
      <c r="Q162" s="40"/>
      <c r="R162" s="40" t="s">
        <v>29</v>
      </c>
      <c r="S162" s="41"/>
      <c r="T162" s="23" t="s">
        <v>40</v>
      </c>
    </row>
    <row r="163" spans="1:20" ht="12.75" customHeight="1">
      <c r="A163" s="42" t="s">
        <v>218</v>
      </c>
      <c r="B163" s="142" t="s">
        <v>256</v>
      </c>
      <c r="C163" s="143"/>
      <c r="D163" s="143"/>
      <c r="E163" s="143"/>
      <c r="F163" s="143"/>
      <c r="G163" s="143"/>
      <c r="H163" s="143"/>
      <c r="I163" s="144"/>
      <c r="J163" s="40">
        <v>6</v>
      </c>
      <c r="K163" s="40">
        <v>2</v>
      </c>
      <c r="L163" s="40">
        <v>0</v>
      </c>
      <c r="M163" s="40">
        <v>2</v>
      </c>
      <c r="N163" s="25">
        <f>K163+L163+M163</f>
        <v>4</v>
      </c>
      <c r="O163" s="25">
        <f>P163-N163</f>
        <v>9</v>
      </c>
      <c r="P163" s="25">
        <f>ROUND(PRODUCT(J163,25)/12,0)</f>
        <v>13</v>
      </c>
      <c r="Q163" s="40"/>
      <c r="R163" s="40" t="s">
        <v>29</v>
      </c>
      <c r="S163" s="41"/>
      <c r="T163" s="23" t="s">
        <v>40</v>
      </c>
    </row>
    <row r="164" spans="1:20" ht="12.75">
      <c r="A164" s="198" t="s">
        <v>170</v>
      </c>
      <c r="B164" s="210"/>
      <c r="C164" s="210"/>
      <c r="D164" s="210"/>
      <c r="E164" s="210"/>
      <c r="F164" s="210"/>
      <c r="G164" s="210"/>
      <c r="H164" s="210"/>
      <c r="I164" s="210"/>
      <c r="J164" s="210"/>
      <c r="K164" s="210"/>
      <c r="L164" s="210"/>
      <c r="M164" s="210"/>
      <c r="N164" s="211"/>
      <c r="O164" s="211"/>
      <c r="P164" s="211"/>
      <c r="Q164" s="211"/>
      <c r="R164" s="211"/>
      <c r="S164" s="211"/>
      <c r="T164" s="212"/>
    </row>
    <row r="165" spans="1:20" ht="12.75">
      <c r="A165" s="42" t="s">
        <v>266</v>
      </c>
      <c r="B165" s="161" t="s">
        <v>257</v>
      </c>
      <c r="C165" s="162"/>
      <c r="D165" s="162"/>
      <c r="E165" s="162"/>
      <c r="F165" s="162"/>
      <c r="G165" s="162"/>
      <c r="H165" s="162"/>
      <c r="I165" s="163"/>
      <c r="J165" s="40">
        <v>3</v>
      </c>
      <c r="K165" s="40">
        <v>1</v>
      </c>
      <c r="L165" s="40">
        <v>0</v>
      </c>
      <c r="M165" s="40">
        <v>1</v>
      </c>
      <c r="N165" s="25">
        <f>K165+L165+M165</f>
        <v>2</v>
      </c>
      <c r="O165" s="25">
        <f>P165-N165</f>
        <v>4</v>
      </c>
      <c r="P165" s="25">
        <f>ROUND(PRODUCT(J165,25)/12,0)</f>
        <v>6</v>
      </c>
      <c r="Q165" s="40"/>
      <c r="R165" s="40" t="s">
        <v>29</v>
      </c>
      <c r="S165" s="41"/>
      <c r="T165" s="23" t="s">
        <v>40</v>
      </c>
    </row>
    <row r="166" spans="1:20" ht="12.75">
      <c r="A166" s="42" t="s">
        <v>267</v>
      </c>
      <c r="B166" s="161" t="s">
        <v>258</v>
      </c>
      <c r="C166" s="162"/>
      <c r="D166" s="162"/>
      <c r="E166" s="162"/>
      <c r="F166" s="162"/>
      <c r="G166" s="162"/>
      <c r="H166" s="162"/>
      <c r="I166" s="163"/>
      <c r="J166" s="40">
        <v>3</v>
      </c>
      <c r="K166" s="40">
        <v>1</v>
      </c>
      <c r="L166" s="40">
        <v>0</v>
      </c>
      <c r="M166" s="40">
        <v>1</v>
      </c>
      <c r="N166" s="25">
        <f>K166+L166+M166</f>
        <v>2</v>
      </c>
      <c r="O166" s="25">
        <f>P166-N166</f>
        <v>4</v>
      </c>
      <c r="P166" s="25">
        <f>ROUND(PRODUCT(J166,25)/12,0)</f>
        <v>6</v>
      </c>
      <c r="Q166" s="40"/>
      <c r="R166" s="40" t="s">
        <v>29</v>
      </c>
      <c r="S166" s="41"/>
      <c r="T166" s="23" t="s">
        <v>40</v>
      </c>
    </row>
    <row r="167" spans="1:20" ht="34.5" customHeight="1">
      <c r="A167" s="105" t="s">
        <v>101</v>
      </c>
      <c r="B167" s="106"/>
      <c r="C167" s="106"/>
      <c r="D167" s="106"/>
      <c r="E167" s="106"/>
      <c r="F167" s="106"/>
      <c r="G167" s="106"/>
      <c r="H167" s="106"/>
      <c r="I167" s="107"/>
      <c r="J167" s="44">
        <f>SUM(J137,J140,J145,J148,J153,J156,J159,J162,J165)</f>
        <v>37</v>
      </c>
      <c r="K167" s="44">
        <f aca="true" t="shared" si="26" ref="K167:P167">SUM(K137,K140,K145,K148,K153,K156,K159,K162,K165)</f>
        <v>14</v>
      </c>
      <c r="L167" s="44">
        <f t="shared" si="26"/>
        <v>5</v>
      </c>
      <c r="M167" s="44">
        <f t="shared" si="26"/>
        <v>9</v>
      </c>
      <c r="N167" s="44">
        <f t="shared" si="26"/>
        <v>28</v>
      </c>
      <c r="O167" s="44">
        <f t="shared" si="26"/>
        <v>40</v>
      </c>
      <c r="P167" s="44">
        <f t="shared" si="26"/>
        <v>68</v>
      </c>
      <c r="Q167" s="44">
        <f>COUNTIF(Q137,"E")+COUNTIF(Q140,"E")+COUNTIF(Q145,"E")+COUNTIF(Q148,"E")+COUNTIF(Q153,"E")+COUNTIF(Q156,"E")+COUNTIF(Q159,"E")+COUNTIF(Q162,"E")+COUNTIF(Q165,"E")</f>
        <v>3</v>
      </c>
      <c r="R167" s="44">
        <f>COUNTIF(R137,"C")+COUNTIF(R140,"C")+COUNTIF(R145,"C")+COUNTIF(R148,"C")+COUNTIF(R153,"C")+COUNTIF(R156,"C")+COUNTIF(R159,"C")+COUNTIF(R162,"C")+COUNTIF(R165,"C")</f>
        <v>5</v>
      </c>
      <c r="S167" s="44">
        <f>COUNTIF(S137,"VP")+COUNTIF(S140,"VP")+COUNTIF(S145,"VP")+COUNTIF(S148,"VP")+COUNTIF(S153,"VP")+COUNTIF(S156,"VP")+COUNTIF(S159,"VP")+COUNTIF(S162,"VP")+COUNTIF(S165,"VP")</f>
        <v>1</v>
      </c>
      <c r="T167" s="45">
        <f>COUNTA(T137,T140,T145,T148,T153,T156,T159,T162,T165)</f>
        <v>9</v>
      </c>
    </row>
    <row r="168" spans="1:20" ht="16.5" customHeight="1">
      <c r="A168" s="83" t="s">
        <v>52</v>
      </c>
      <c r="B168" s="84"/>
      <c r="C168" s="84"/>
      <c r="D168" s="84"/>
      <c r="E168" s="84"/>
      <c r="F168" s="84"/>
      <c r="G168" s="84"/>
      <c r="H168" s="84"/>
      <c r="I168" s="84"/>
      <c r="J168" s="85"/>
      <c r="K168" s="44">
        <f aca="true" t="shared" si="27" ref="K168:P168">SUM(K137,K140,K145,K148,K153,K156,K159)*14+(K162+K165)*12</f>
        <v>190</v>
      </c>
      <c r="L168" s="44">
        <f t="shared" si="27"/>
        <v>70</v>
      </c>
      <c r="M168" s="44">
        <f t="shared" si="27"/>
        <v>120</v>
      </c>
      <c r="N168" s="44">
        <f t="shared" si="27"/>
        <v>380</v>
      </c>
      <c r="O168" s="44">
        <f t="shared" si="27"/>
        <v>534</v>
      </c>
      <c r="P168" s="44">
        <f t="shared" si="27"/>
        <v>914</v>
      </c>
      <c r="Q168" s="202"/>
      <c r="R168" s="203"/>
      <c r="S168" s="203"/>
      <c r="T168" s="204"/>
    </row>
    <row r="169" spans="1:20" ht="17.25" customHeight="1">
      <c r="A169" s="86"/>
      <c r="B169" s="87"/>
      <c r="C169" s="87"/>
      <c r="D169" s="87"/>
      <c r="E169" s="87"/>
      <c r="F169" s="87"/>
      <c r="G169" s="87"/>
      <c r="H169" s="87"/>
      <c r="I169" s="87"/>
      <c r="J169" s="88"/>
      <c r="K169" s="117">
        <f>SUM(K168:M168)</f>
        <v>380</v>
      </c>
      <c r="L169" s="118"/>
      <c r="M169" s="119"/>
      <c r="N169" s="117">
        <f>SUM(N168:O168)</f>
        <v>914</v>
      </c>
      <c r="O169" s="118"/>
      <c r="P169" s="119"/>
      <c r="Q169" s="205"/>
      <c r="R169" s="206"/>
      <c r="S169" s="206"/>
      <c r="T169" s="207"/>
    </row>
    <row r="170" spans="1:20" ht="21.75" customHeight="1">
      <c r="A170" s="93" t="s">
        <v>100</v>
      </c>
      <c r="B170" s="94"/>
      <c r="C170" s="94"/>
      <c r="D170" s="94"/>
      <c r="E170" s="94"/>
      <c r="F170" s="94"/>
      <c r="G170" s="94"/>
      <c r="H170" s="94"/>
      <c r="I170" s="94"/>
      <c r="J170" s="95"/>
      <c r="K170" s="96">
        <f>T167/SUM(T52,T66,T81,T95,T113,T128)</f>
        <v>0.20930232558139536</v>
      </c>
      <c r="L170" s="97"/>
      <c r="M170" s="97"/>
      <c r="N170" s="97"/>
      <c r="O170" s="97"/>
      <c r="P170" s="97"/>
      <c r="Q170" s="97"/>
      <c r="R170" s="97"/>
      <c r="S170" s="97"/>
      <c r="T170" s="98"/>
    </row>
    <row r="171" spans="1:20" ht="19.5" customHeight="1">
      <c r="A171" s="99" t="s">
        <v>111</v>
      </c>
      <c r="B171" s="100"/>
      <c r="C171" s="100"/>
      <c r="D171" s="100"/>
      <c r="E171" s="100"/>
      <c r="F171" s="100"/>
      <c r="G171" s="100"/>
      <c r="H171" s="100"/>
      <c r="I171" s="100"/>
      <c r="J171" s="101"/>
      <c r="K171" s="96">
        <f>K169/(SUM(N52,N66,N81,N95,N113)*14+N128*12)</f>
        <v>0.19308943089430894</v>
      </c>
      <c r="L171" s="97"/>
      <c r="M171" s="97"/>
      <c r="N171" s="97"/>
      <c r="O171" s="97"/>
      <c r="P171" s="97"/>
      <c r="Q171" s="97"/>
      <c r="R171" s="97"/>
      <c r="S171" s="97"/>
      <c r="T171" s="98"/>
    </row>
    <row r="172" spans="2:19" ht="8.25" customHeight="1">
      <c r="B172" s="19"/>
      <c r="C172" s="19"/>
      <c r="D172" s="19"/>
      <c r="E172" s="19"/>
      <c r="F172" s="19"/>
      <c r="G172" s="19"/>
      <c r="M172" s="19"/>
      <c r="N172" s="19"/>
      <c r="O172" s="19"/>
      <c r="P172" s="19"/>
      <c r="Q172" s="19"/>
      <c r="R172" s="19"/>
      <c r="S172" s="19"/>
    </row>
    <row r="173" spans="1:20" ht="19.5" customHeight="1">
      <c r="A173" s="66" t="s">
        <v>53</v>
      </c>
      <c r="B173" s="66"/>
      <c r="C173" s="66"/>
      <c r="D173" s="66"/>
      <c r="E173" s="66"/>
      <c r="F173" s="66"/>
      <c r="G173" s="66"/>
      <c r="H173" s="66"/>
      <c r="I173" s="66"/>
      <c r="J173" s="66"/>
      <c r="K173" s="66"/>
      <c r="L173" s="66"/>
      <c r="M173" s="66"/>
      <c r="N173" s="66"/>
      <c r="O173" s="66"/>
      <c r="P173" s="66"/>
      <c r="Q173" s="66"/>
      <c r="R173" s="66"/>
      <c r="S173" s="66"/>
      <c r="T173" s="66"/>
    </row>
    <row r="174" spans="1:20" ht="28.5" customHeight="1">
      <c r="A174" s="180" t="s">
        <v>28</v>
      </c>
      <c r="B174" s="192" t="s">
        <v>27</v>
      </c>
      <c r="C174" s="193"/>
      <c r="D174" s="193"/>
      <c r="E174" s="193"/>
      <c r="F174" s="193"/>
      <c r="G174" s="193"/>
      <c r="H174" s="193"/>
      <c r="I174" s="194"/>
      <c r="J174" s="145" t="s">
        <v>42</v>
      </c>
      <c r="K174" s="89" t="s">
        <v>25</v>
      </c>
      <c r="L174" s="89"/>
      <c r="M174" s="89"/>
      <c r="N174" s="89" t="s">
        <v>43</v>
      </c>
      <c r="O174" s="201"/>
      <c r="P174" s="201"/>
      <c r="Q174" s="89" t="s">
        <v>24</v>
      </c>
      <c r="R174" s="89"/>
      <c r="S174" s="89"/>
      <c r="T174" s="89" t="s">
        <v>23</v>
      </c>
    </row>
    <row r="175" spans="1:20" ht="12.75">
      <c r="A175" s="181"/>
      <c r="B175" s="195"/>
      <c r="C175" s="196"/>
      <c r="D175" s="196"/>
      <c r="E175" s="196"/>
      <c r="F175" s="196"/>
      <c r="G175" s="196"/>
      <c r="H175" s="196"/>
      <c r="I175" s="197"/>
      <c r="J175" s="141"/>
      <c r="K175" s="10" t="s">
        <v>29</v>
      </c>
      <c r="L175" s="10" t="s">
        <v>30</v>
      </c>
      <c r="M175" s="10" t="s">
        <v>31</v>
      </c>
      <c r="N175" s="10" t="s">
        <v>35</v>
      </c>
      <c r="O175" s="10" t="s">
        <v>6</v>
      </c>
      <c r="P175" s="10" t="s">
        <v>32</v>
      </c>
      <c r="Q175" s="10" t="s">
        <v>33</v>
      </c>
      <c r="R175" s="10" t="s">
        <v>29</v>
      </c>
      <c r="S175" s="10" t="s">
        <v>34</v>
      </c>
      <c r="T175" s="89"/>
    </row>
    <row r="176" spans="1:20" ht="13.5" customHeight="1">
      <c r="A176" s="215" t="s">
        <v>54</v>
      </c>
      <c r="B176" s="215"/>
      <c r="C176" s="215"/>
      <c r="D176" s="215"/>
      <c r="E176" s="215"/>
      <c r="F176" s="215"/>
      <c r="G176" s="215"/>
      <c r="H176" s="215"/>
      <c r="I176" s="215"/>
      <c r="J176" s="215"/>
      <c r="K176" s="215"/>
      <c r="L176" s="215"/>
      <c r="M176" s="215"/>
      <c r="N176" s="215"/>
      <c r="O176" s="215"/>
      <c r="P176" s="215"/>
      <c r="Q176" s="215"/>
      <c r="R176" s="215"/>
      <c r="S176" s="215"/>
      <c r="T176" s="215"/>
    </row>
    <row r="177" spans="1:20" ht="12.75">
      <c r="A177" s="42" t="s">
        <v>259</v>
      </c>
      <c r="B177" s="142" t="s">
        <v>184</v>
      </c>
      <c r="C177" s="143"/>
      <c r="D177" s="143"/>
      <c r="E177" s="143"/>
      <c r="F177" s="143"/>
      <c r="G177" s="143"/>
      <c r="H177" s="143"/>
      <c r="I177" s="144"/>
      <c r="J177" s="40">
        <v>3</v>
      </c>
      <c r="K177" s="40">
        <v>0</v>
      </c>
      <c r="L177" s="40">
        <v>0</v>
      </c>
      <c r="M177" s="40">
        <v>2</v>
      </c>
      <c r="N177" s="25">
        <f>K177+L177+M177</f>
        <v>2</v>
      </c>
      <c r="O177" s="25">
        <f>P177-N177</f>
        <v>3</v>
      </c>
      <c r="P177" s="25">
        <f>ROUND(PRODUCT(J177,25)/14,0)</f>
        <v>5</v>
      </c>
      <c r="Q177" s="40"/>
      <c r="R177" s="40"/>
      <c r="S177" s="41" t="s">
        <v>34</v>
      </c>
      <c r="T177" s="23" t="s">
        <v>41</v>
      </c>
    </row>
    <row r="178" spans="1:20" ht="12.75">
      <c r="A178" s="158" t="s">
        <v>55</v>
      </c>
      <c r="B178" s="159"/>
      <c r="C178" s="159"/>
      <c r="D178" s="159"/>
      <c r="E178" s="159"/>
      <c r="F178" s="159"/>
      <c r="G178" s="159"/>
      <c r="H178" s="159"/>
      <c r="I178" s="159"/>
      <c r="J178" s="159"/>
      <c r="K178" s="159"/>
      <c r="L178" s="159"/>
      <c r="M178" s="159"/>
      <c r="N178" s="159"/>
      <c r="O178" s="159"/>
      <c r="P178" s="159"/>
      <c r="Q178" s="159"/>
      <c r="R178" s="159"/>
      <c r="S178" s="159"/>
      <c r="T178" s="160"/>
    </row>
    <row r="179" spans="1:20" ht="12.75" customHeight="1">
      <c r="A179" s="42" t="s">
        <v>260</v>
      </c>
      <c r="B179" s="142" t="s">
        <v>184</v>
      </c>
      <c r="C179" s="143"/>
      <c r="D179" s="143"/>
      <c r="E179" s="143"/>
      <c r="F179" s="143"/>
      <c r="G179" s="143"/>
      <c r="H179" s="143"/>
      <c r="I179" s="144"/>
      <c r="J179" s="40">
        <v>3</v>
      </c>
      <c r="K179" s="40">
        <v>0</v>
      </c>
      <c r="L179" s="40">
        <v>0</v>
      </c>
      <c r="M179" s="40">
        <v>2</v>
      </c>
      <c r="N179" s="25">
        <f>K179+L179+M179</f>
        <v>2</v>
      </c>
      <c r="O179" s="25">
        <f>P179-N179</f>
        <v>3</v>
      </c>
      <c r="P179" s="25">
        <f>ROUND(PRODUCT(J179,25)/14,0)</f>
        <v>5</v>
      </c>
      <c r="Q179" s="40"/>
      <c r="R179" s="40"/>
      <c r="S179" s="41" t="s">
        <v>34</v>
      </c>
      <c r="T179" s="23" t="s">
        <v>41</v>
      </c>
    </row>
    <row r="180" spans="1:20" ht="12.75">
      <c r="A180" s="158" t="s">
        <v>56</v>
      </c>
      <c r="B180" s="159"/>
      <c r="C180" s="159"/>
      <c r="D180" s="159"/>
      <c r="E180" s="159"/>
      <c r="F180" s="159"/>
      <c r="G180" s="159"/>
      <c r="H180" s="159"/>
      <c r="I180" s="159"/>
      <c r="J180" s="159"/>
      <c r="K180" s="159"/>
      <c r="L180" s="159"/>
      <c r="M180" s="159"/>
      <c r="N180" s="159"/>
      <c r="O180" s="159"/>
      <c r="P180" s="159"/>
      <c r="Q180" s="159"/>
      <c r="R180" s="159"/>
      <c r="S180" s="159"/>
      <c r="T180" s="160"/>
    </row>
    <row r="181" spans="1:20" ht="12.75" customHeight="1">
      <c r="A181" s="42" t="s">
        <v>261</v>
      </c>
      <c r="B181" s="142" t="s">
        <v>184</v>
      </c>
      <c r="C181" s="143"/>
      <c r="D181" s="143"/>
      <c r="E181" s="143"/>
      <c r="F181" s="143"/>
      <c r="G181" s="143"/>
      <c r="H181" s="143"/>
      <c r="I181" s="144"/>
      <c r="J181" s="40">
        <v>3</v>
      </c>
      <c r="K181" s="40">
        <v>0</v>
      </c>
      <c r="L181" s="40">
        <v>0</v>
      </c>
      <c r="M181" s="40">
        <v>2</v>
      </c>
      <c r="N181" s="25">
        <f>K181+L181+M181</f>
        <v>2</v>
      </c>
      <c r="O181" s="25">
        <f>P181-N181</f>
        <v>3</v>
      </c>
      <c r="P181" s="25">
        <f>ROUND(PRODUCT(J181,25)/14,0)</f>
        <v>5</v>
      </c>
      <c r="Q181" s="40"/>
      <c r="R181" s="40"/>
      <c r="S181" s="41" t="s">
        <v>34</v>
      </c>
      <c r="T181" s="23" t="s">
        <v>41</v>
      </c>
    </row>
    <row r="182" spans="1:20" ht="12.75">
      <c r="A182" s="158" t="s">
        <v>57</v>
      </c>
      <c r="B182" s="213"/>
      <c r="C182" s="213"/>
      <c r="D182" s="213"/>
      <c r="E182" s="213"/>
      <c r="F182" s="213"/>
      <c r="G182" s="213"/>
      <c r="H182" s="213"/>
      <c r="I182" s="213"/>
      <c r="J182" s="213"/>
      <c r="K182" s="213"/>
      <c r="L182" s="213"/>
      <c r="M182" s="213"/>
      <c r="N182" s="213"/>
      <c r="O182" s="213"/>
      <c r="P182" s="213"/>
      <c r="Q182" s="213"/>
      <c r="R182" s="213"/>
      <c r="S182" s="213"/>
      <c r="T182" s="214"/>
    </row>
    <row r="183" spans="1:20" ht="12.75" customHeight="1">
      <c r="A183" s="42" t="s">
        <v>262</v>
      </c>
      <c r="B183" s="142" t="s">
        <v>184</v>
      </c>
      <c r="C183" s="143"/>
      <c r="D183" s="143"/>
      <c r="E183" s="143"/>
      <c r="F183" s="143"/>
      <c r="G183" s="143"/>
      <c r="H183" s="143"/>
      <c r="I183" s="144"/>
      <c r="J183" s="40">
        <v>3</v>
      </c>
      <c r="K183" s="40">
        <v>0</v>
      </c>
      <c r="L183" s="40">
        <v>0</v>
      </c>
      <c r="M183" s="40">
        <v>2</v>
      </c>
      <c r="N183" s="46">
        <f>K183+L183+M183</f>
        <v>2</v>
      </c>
      <c r="O183" s="46">
        <f>P183-N183</f>
        <v>3</v>
      </c>
      <c r="P183" s="46">
        <f>ROUND(PRODUCT(J183,25)/14,0)</f>
        <v>5</v>
      </c>
      <c r="Q183" s="40"/>
      <c r="R183" s="40"/>
      <c r="S183" s="41" t="s">
        <v>34</v>
      </c>
      <c r="T183" s="23" t="s">
        <v>41</v>
      </c>
    </row>
    <row r="184" spans="1:20" ht="27.75" customHeight="1">
      <c r="A184" s="105" t="s">
        <v>102</v>
      </c>
      <c r="B184" s="106"/>
      <c r="C184" s="106"/>
      <c r="D184" s="106"/>
      <c r="E184" s="106"/>
      <c r="F184" s="106"/>
      <c r="G184" s="106"/>
      <c r="H184" s="106"/>
      <c r="I184" s="107"/>
      <c r="J184" s="44">
        <f aca="true" t="shared" si="28" ref="J184:P184">SUM(J177:J177,J179:J179,J181:J181,J183:J183)</f>
        <v>12</v>
      </c>
      <c r="K184" s="44">
        <f t="shared" si="28"/>
        <v>0</v>
      </c>
      <c r="L184" s="44">
        <f t="shared" si="28"/>
        <v>0</v>
      </c>
      <c r="M184" s="44">
        <f t="shared" si="28"/>
        <v>8</v>
      </c>
      <c r="N184" s="44">
        <f t="shared" si="28"/>
        <v>8</v>
      </c>
      <c r="O184" s="44">
        <f t="shared" si="28"/>
        <v>12</v>
      </c>
      <c r="P184" s="44">
        <f t="shared" si="28"/>
        <v>20</v>
      </c>
      <c r="Q184" s="44">
        <f>COUNTIF(Q177:Q177,"E")+COUNTIF(Q179:Q179,"E")+COUNTIF(Q181:Q181,"E")+COUNTIF(Q183:Q183,"E")</f>
        <v>0</v>
      </c>
      <c r="R184" s="44">
        <f>COUNTIF(R177:R177,"C")+COUNTIF(R179:R179,"C")+COUNTIF(R181:R181,"C")+COUNTIF(R183:R183,"C")</f>
        <v>0</v>
      </c>
      <c r="S184" s="44">
        <f>COUNTIF(S177:S177,"VP")+COUNTIF(S179:S179,"VP")+COUNTIF(S181:S181,"VP")+COUNTIF(S183:S183,"VP")</f>
        <v>4</v>
      </c>
      <c r="T184" s="45">
        <f>COUNTA(T177:T177,T179:T179,T181:T181,T183:T183,#REF!,#REF!)</f>
        <v>6</v>
      </c>
    </row>
    <row r="185" spans="1:20" ht="16.5" customHeight="1">
      <c r="A185" s="83" t="s">
        <v>52</v>
      </c>
      <c r="B185" s="84"/>
      <c r="C185" s="84"/>
      <c r="D185" s="84"/>
      <c r="E185" s="84"/>
      <c r="F185" s="84"/>
      <c r="G185" s="84"/>
      <c r="H185" s="84"/>
      <c r="I185" s="84"/>
      <c r="J185" s="85"/>
      <c r="K185" s="44">
        <f aca="true" t="shared" si="29" ref="K185:P185">SUM(K177:K177,K179:K179,K181:K181,K183:K183)*14</f>
        <v>0</v>
      </c>
      <c r="L185" s="44">
        <f t="shared" si="29"/>
        <v>0</v>
      </c>
      <c r="M185" s="44">
        <f t="shared" si="29"/>
        <v>112</v>
      </c>
      <c r="N185" s="44">
        <f t="shared" si="29"/>
        <v>112</v>
      </c>
      <c r="O185" s="44">
        <f t="shared" si="29"/>
        <v>168</v>
      </c>
      <c r="P185" s="44">
        <f t="shared" si="29"/>
        <v>280</v>
      </c>
      <c r="Q185" s="77"/>
      <c r="R185" s="78"/>
      <c r="S185" s="78"/>
      <c r="T185" s="79"/>
    </row>
    <row r="186" spans="1:20" ht="15" customHeight="1">
      <c r="A186" s="86"/>
      <c r="B186" s="87"/>
      <c r="C186" s="87"/>
      <c r="D186" s="87"/>
      <c r="E186" s="87"/>
      <c r="F186" s="87"/>
      <c r="G186" s="87"/>
      <c r="H186" s="87"/>
      <c r="I186" s="87"/>
      <c r="J186" s="88"/>
      <c r="K186" s="117">
        <f>SUM(K185:M185)</f>
        <v>112</v>
      </c>
      <c r="L186" s="118"/>
      <c r="M186" s="119"/>
      <c r="N186" s="117">
        <f>SUM(N185:O185)</f>
        <v>280</v>
      </c>
      <c r="O186" s="118"/>
      <c r="P186" s="119"/>
      <c r="Q186" s="80"/>
      <c r="R186" s="81"/>
      <c r="S186" s="81"/>
      <c r="T186" s="82"/>
    </row>
    <row r="187" spans="1:20" ht="18" customHeight="1">
      <c r="A187" s="93" t="s">
        <v>100</v>
      </c>
      <c r="B187" s="94"/>
      <c r="C187" s="94"/>
      <c r="D187" s="94"/>
      <c r="E187" s="94"/>
      <c r="F187" s="94"/>
      <c r="G187" s="94"/>
      <c r="H187" s="94"/>
      <c r="I187" s="94"/>
      <c r="J187" s="95"/>
      <c r="K187" s="96">
        <f>T184/SUM(T52,T66,T81,T95,T113,T128)</f>
        <v>0.13953488372093023</v>
      </c>
      <c r="L187" s="97"/>
      <c r="M187" s="97"/>
      <c r="N187" s="97"/>
      <c r="O187" s="97"/>
      <c r="P187" s="97"/>
      <c r="Q187" s="97"/>
      <c r="R187" s="97"/>
      <c r="S187" s="97"/>
      <c r="T187" s="98"/>
    </row>
    <row r="188" spans="1:20" ht="18" customHeight="1">
      <c r="A188" s="99" t="s">
        <v>110</v>
      </c>
      <c r="B188" s="100"/>
      <c r="C188" s="100"/>
      <c r="D188" s="100"/>
      <c r="E188" s="100"/>
      <c r="F188" s="100"/>
      <c r="G188" s="100"/>
      <c r="H188" s="100"/>
      <c r="I188" s="100"/>
      <c r="J188" s="101"/>
      <c r="K188" s="96">
        <f>K186/(SUM(N52,N66,N81,N95,N113)*14+N128*12)</f>
        <v>0.056910569105691054</v>
      </c>
      <c r="L188" s="97"/>
      <c r="M188" s="97"/>
      <c r="N188" s="97"/>
      <c r="O188" s="97"/>
      <c r="P188" s="97"/>
      <c r="Q188" s="97"/>
      <c r="R188" s="97"/>
      <c r="S188" s="97"/>
      <c r="T188" s="98"/>
    </row>
    <row r="189" spans="1:20" ht="15.75" customHeight="1">
      <c r="A189" s="47"/>
      <c r="B189" s="47"/>
      <c r="C189" s="47"/>
      <c r="D189" s="47"/>
      <c r="E189" s="47"/>
      <c r="F189" s="47"/>
      <c r="G189" s="47"/>
      <c r="H189" s="47"/>
      <c r="I189" s="47"/>
      <c r="J189" s="47"/>
      <c r="K189" s="48"/>
      <c r="L189" s="48"/>
      <c r="M189" s="48"/>
      <c r="N189" s="49"/>
      <c r="O189" s="49"/>
      <c r="P189" s="49"/>
      <c r="Q189" s="49"/>
      <c r="R189" s="49"/>
      <c r="S189" s="49"/>
      <c r="T189" s="49"/>
    </row>
    <row r="190" spans="1:20" ht="24" customHeight="1">
      <c r="A190" s="171" t="s">
        <v>60</v>
      </c>
      <c r="B190" s="236"/>
      <c r="C190" s="236"/>
      <c r="D190" s="236"/>
      <c r="E190" s="236"/>
      <c r="F190" s="236"/>
      <c r="G190" s="236"/>
      <c r="H190" s="236"/>
      <c r="I190" s="236"/>
      <c r="J190" s="236"/>
      <c r="K190" s="236"/>
      <c r="L190" s="236"/>
      <c r="M190" s="236"/>
      <c r="N190" s="236"/>
      <c r="O190" s="236"/>
      <c r="P190" s="236"/>
      <c r="Q190" s="236"/>
      <c r="R190" s="236"/>
      <c r="S190" s="236"/>
      <c r="T190" s="236"/>
    </row>
    <row r="191" spans="1:20" ht="16.5" customHeight="1">
      <c r="A191" s="112" t="s">
        <v>63</v>
      </c>
      <c r="B191" s="136"/>
      <c r="C191" s="136"/>
      <c r="D191" s="136"/>
      <c r="E191" s="136"/>
      <c r="F191" s="136"/>
      <c r="G191" s="136"/>
      <c r="H191" s="136"/>
      <c r="I191" s="136"/>
      <c r="J191" s="136"/>
      <c r="K191" s="136"/>
      <c r="L191" s="136"/>
      <c r="M191" s="136"/>
      <c r="N191" s="136"/>
      <c r="O191" s="136"/>
      <c r="P191" s="136"/>
      <c r="Q191" s="136"/>
      <c r="R191" s="136"/>
      <c r="S191" s="136"/>
      <c r="T191" s="136"/>
    </row>
    <row r="192" spans="1:20" ht="34.5" customHeight="1">
      <c r="A192" s="112" t="s">
        <v>28</v>
      </c>
      <c r="B192" s="112" t="s">
        <v>27</v>
      </c>
      <c r="C192" s="112"/>
      <c r="D192" s="112"/>
      <c r="E192" s="112"/>
      <c r="F192" s="112"/>
      <c r="G192" s="112"/>
      <c r="H192" s="112"/>
      <c r="I192" s="112"/>
      <c r="J192" s="76" t="s">
        <v>42</v>
      </c>
      <c r="K192" s="76" t="s">
        <v>25</v>
      </c>
      <c r="L192" s="76"/>
      <c r="M192" s="76"/>
      <c r="N192" s="76" t="s">
        <v>43</v>
      </c>
      <c r="O192" s="76"/>
      <c r="P192" s="76"/>
      <c r="Q192" s="76" t="s">
        <v>24</v>
      </c>
      <c r="R192" s="76"/>
      <c r="S192" s="76"/>
      <c r="T192" s="76" t="s">
        <v>23</v>
      </c>
    </row>
    <row r="193" spans="1:20" ht="12.75">
      <c r="A193" s="112"/>
      <c r="B193" s="112"/>
      <c r="C193" s="112"/>
      <c r="D193" s="112"/>
      <c r="E193" s="112"/>
      <c r="F193" s="112"/>
      <c r="G193" s="112"/>
      <c r="H193" s="112"/>
      <c r="I193" s="112"/>
      <c r="J193" s="76"/>
      <c r="K193" s="50" t="s">
        <v>29</v>
      </c>
      <c r="L193" s="50" t="s">
        <v>30</v>
      </c>
      <c r="M193" s="50" t="s">
        <v>31</v>
      </c>
      <c r="N193" s="50" t="s">
        <v>35</v>
      </c>
      <c r="O193" s="50" t="s">
        <v>6</v>
      </c>
      <c r="P193" s="50" t="s">
        <v>32</v>
      </c>
      <c r="Q193" s="50" t="s">
        <v>33</v>
      </c>
      <c r="R193" s="50" t="s">
        <v>29</v>
      </c>
      <c r="S193" s="50" t="s">
        <v>34</v>
      </c>
      <c r="T193" s="76"/>
    </row>
    <row r="194" spans="1:20" ht="17.25" customHeight="1">
      <c r="A194" s="108" t="s">
        <v>61</v>
      </c>
      <c r="B194" s="109"/>
      <c r="C194" s="109"/>
      <c r="D194" s="109"/>
      <c r="E194" s="109"/>
      <c r="F194" s="109"/>
      <c r="G194" s="109"/>
      <c r="H194" s="109"/>
      <c r="I194" s="109"/>
      <c r="J194" s="109"/>
      <c r="K194" s="109"/>
      <c r="L194" s="109"/>
      <c r="M194" s="109"/>
      <c r="N194" s="109"/>
      <c r="O194" s="109"/>
      <c r="P194" s="109"/>
      <c r="Q194" s="109"/>
      <c r="R194" s="109"/>
      <c r="S194" s="109"/>
      <c r="T194" s="110"/>
    </row>
    <row r="195" spans="1:20" ht="12.75">
      <c r="A195" s="51" t="str">
        <f aca="true" t="shared" si="30" ref="A195:A200">IF(ISNA(INDEX($A$41:$T$186,MATCH($B195,$B$41:$B$186,0),1)),"",INDEX($A$41:$T$186,MATCH($B195,$B$41:$B$186,0),1))</f>
        <v>LLY1001</v>
      </c>
      <c r="B195" s="75" t="s">
        <v>114</v>
      </c>
      <c r="C195" s="75"/>
      <c r="D195" s="75"/>
      <c r="E195" s="75"/>
      <c r="F195" s="75"/>
      <c r="G195" s="75"/>
      <c r="H195" s="75"/>
      <c r="I195" s="75"/>
      <c r="J195" s="25">
        <f aca="true" t="shared" si="31" ref="J195:J200">IF(ISNA(INDEX($A$41:$T$186,MATCH($B195,$B$41:$B$186,0),10)),"",INDEX($A$41:$T$186,MATCH($B195,$B$41:$B$186,0),10))</f>
        <v>4</v>
      </c>
      <c r="K195" s="25">
        <f aca="true" t="shared" si="32" ref="K195:K200">IF(ISNA(INDEX($A$41:$T$186,MATCH($B195,$B$41:$B$186,0),11)),"",INDEX($A$41:$T$186,MATCH($B195,$B$41:$B$186,0),11))</f>
        <v>2</v>
      </c>
      <c r="L195" s="25">
        <f aca="true" t="shared" si="33" ref="L195:L200">IF(ISNA(INDEX($A$41:$T$186,MATCH($B195,$B$41:$B$186,0),12)),"",INDEX($A$41:$T$186,MATCH($B195,$B$41:$B$186,0),12))</f>
        <v>1</v>
      </c>
      <c r="M195" s="25">
        <f aca="true" t="shared" si="34" ref="M195:M200">IF(ISNA(INDEX($A$41:$T$186,MATCH($B195,$B$41:$B$186,0),13)),"",INDEX($A$41:$T$186,MATCH($B195,$B$41:$B$186,0),13))</f>
        <v>0</v>
      </c>
      <c r="N195" s="25">
        <f aca="true" t="shared" si="35" ref="N195:N200">IF(ISNA(INDEX($A$41:$T$186,MATCH($B195,$B$41:$B$186,0),14)),"",INDEX($A$41:$T$186,MATCH($B195,$B$41:$B$186,0),14))</f>
        <v>3</v>
      </c>
      <c r="O195" s="25">
        <f aca="true" t="shared" si="36" ref="O195:O200">IF(ISNA(INDEX($A$41:$T$186,MATCH($B195,$B$41:$B$186,0),15)),"",INDEX($A$41:$T$186,MATCH($B195,$B$41:$B$186,0),15))</f>
        <v>4</v>
      </c>
      <c r="P195" s="25">
        <f aca="true" t="shared" si="37" ref="P195:P200">IF(ISNA(INDEX($A$41:$T$186,MATCH($B195,$B$41:$B$186,0),16)),"",INDEX($A$41:$T$186,MATCH($B195,$B$41:$B$186,0),16))</f>
        <v>7</v>
      </c>
      <c r="Q195" s="52" t="str">
        <f aca="true" t="shared" si="38" ref="Q195:Q200">IF(ISNA(INDEX($A$41:$T$186,MATCH($B195,$B$41:$B$186,0),17)),"",INDEX($A$41:$T$186,MATCH($B195,$B$41:$B$186,0),17))</f>
        <v>E</v>
      </c>
      <c r="R195" s="52">
        <f aca="true" t="shared" si="39" ref="R195:R200">IF(ISNA(INDEX($A$41:$T$186,MATCH($B195,$B$41:$B$186,0),18)),"",INDEX($A$41:$T$186,MATCH($B195,$B$41:$B$186,0),18))</f>
        <v>0</v>
      </c>
      <c r="S195" s="52">
        <f aca="true" t="shared" si="40" ref="S195:S200">IF(ISNA(INDEX($A$41:$T$186,MATCH($B195,$B$41:$B$186,0),19)),"",INDEX($A$41:$T$186,MATCH($B195,$B$41:$B$186,0),19))</f>
        <v>0</v>
      </c>
      <c r="T195" s="52" t="str">
        <f aca="true" t="shared" si="41" ref="T195:T200">IF(ISNA(INDEX($A$41:$T$186,MATCH($B195,$B$41:$B$186,0),20)),"",INDEX($A$41:$T$186,MATCH($B195,$B$41:$B$186,0),20))</f>
        <v>DF</v>
      </c>
    </row>
    <row r="196" spans="1:20" ht="15" customHeight="1">
      <c r="A196" s="51" t="str">
        <f t="shared" si="30"/>
        <v>LLY2007</v>
      </c>
      <c r="B196" s="75" t="s">
        <v>120</v>
      </c>
      <c r="C196" s="75"/>
      <c r="D196" s="75"/>
      <c r="E196" s="75"/>
      <c r="F196" s="75"/>
      <c r="G196" s="75"/>
      <c r="H196" s="75"/>
      <c r="I196" s="75"/>
      <c r="J196" s="25">
        <f t="shared" si="31"/>
        <v>4</v>
      </c>
      <c r="K196" s="25">
        <f t="shared" si="32"/>
        <v>2</v>
      </c>
      <c r="L196" s="25">
        <f t="shared" si="33"/>
        <v>1</v>
      </c>
      <c r="M196" s="25">
        <f t="shared" si="34"/>
        <v>0</v>
      </c>
      <c r="N196" s="25">
        <f t="shared" si="35"/>
        <v>3</v>
      </c>
      <c r="O196" s="25">
        <f t="shared" si="36"/>
        <v>4</v>
      </c>
      <c r="P196" s="25">
        <f t="shared" si="37"/>
        <v>7</v>
      </c>
      <c r="Q196" s="52" t="str">
        <f t="shared" si="38"/>
        <v>E</v>
      </c>
      <c r="R196" s="52">
        <f t="shared" si="39"/>
        <v>0</v>
      </c>
      <c r="S196" s="52">
        <f t="shared" si="40"/>
        <v>0</v>
      </c>
      <c r="T196" s="52" t="str">
        <f t="shared" si="41"/>
        <v>DF</v>
      </c>
    </row>
    <row r="197" spans="1:20" ht="12.75">
      <c r="A197" s="51" t="str">
        <f t="shared" si="30"/>
        <v>LLX3023</v>
      </c>
      <c r="B197" s="75" t="s">
        <v>125</v>
      </c>
      <c r="C197" s="75"/>
      <c r="D197" s="75"/>
      <c r="E197" s="75"/>
      <c r="F197" s="75"/>
      <c r="G197" s="75"/>
      <c r="H197" s="75"/>
      <c r="I197" s="75"/>
      <c r="J197" s="25">
        <f t="shared" si="31"/>
        <v>4</v>
      </c>
      <c r="K197" s="25">
        <f t="shared" si="32"/>
        <v>2</v>
      </c>
      <c r="L197" s="25">
        <f t="shared" si="33"/>
        <v>2</v>
      </c>
      <c r="M197" s="25">
        <f t="shared" si="34"/>
        <v>0</v>
      </c>
      <c r="N197" s="25">
        <f t="shared" si="35"/>
        <v>4</v>
      </c>
      <c r="O197" s="25">
        <f t="shared" si="36"/>
        <v>3</v>
      </c>
      <c r="P197" s="25">
        <f t="shared" si="37"/>
        <v>7</v>
      </c>
      <c r="Q197" s="52" t="str">
        <f t="shared" si="38"/>
        <v>E</v>
      </c>
      <c r="R197" s="52">
        <f t="shared" si="39"/>
        <v>0</v>
      </c>
      <c r="S197" s="52">
        <f t="shared" si="40"/>
        <v>0</v>
      </c>
      <c r="T197" s="52" t="str">
        <f t="shared" si="41"/>
        <v>DF</v>
      </c>
    </row>
    <row r="198" spans="1:20" ht="12.75">
      <c r="A198" s="51" t="str">
        <f t="shared" si="30"/>
        <v>LLX4023</v>
      </c>
      <c r="B198" s="75" t="s">
        <v>129</v>
      </c>
      <c r="C198" s="75"/>
      <c r="D198" s="75"/>
      <c r="E198" s="75"/>
      <c r="F198" s="75"/>
      <c r="G198" s="75"/>
      <c r="H198" s="75"/>
      <c r="I198" s="75"/>
      <c r="J198" s="25">
        <f t="shared" si="31"/>
        <v>4</v>
      </c>
      <c r="K198" s="25">
        <f t="shared" si="32"/>
        <v>2</v>
      </c>
      <c r="L198" s="25">
        <f t="shared" si="33"/>
        <v>2</v>
      </c>
      <c r="M198" s="25">
        <f t="shared" si="34"/>
        <v>0</v>
      </c>
      <c r="N198" s="25">
        <f t="shared" si="35"/>
        <v>4</v>
      </c>
      <c r="O198" s="25">
        <f t="shared" si="36"/>
        <v>3</v>
      </c>
      <c r="P198" s="25">
        <f t="shared" si="37"/>
        <v>7</v>
      </c>
      <c r="Q198" s="52" t="str">
        <f t="shared" si="38"/>
        <v>E</v>
      </c>
      <c r="R198" s="52">
        <f t="shared" si="39"/>
        <v>0</v>
      </c>
      <c r="S198" s="52">
        <f t="shared" si="40"/>
        <v>0</v>
      </c>
      <c r="T198" s="52" t="str">
        <f t="shared" si="41"/>
        <v>DF</v>
      </c>
    </row>
    <row r="199" spans="1:20" ht="12.75">
      <c r="A199" s="51" t="str">
        <f t="shared" si="30"/>
        <v>LLX5023</v>
      </c>
      <c r="B199" s="75" t="s">
        <v>133</v>
      </c>
      <c r="C199" s="75"/>
      <c r="D199" s="75"/>
      <c r="E199" s="75"/>
      <c r="F199" s="75"/>
      <c r="G199" s="75"/>
      <c r="H199" s="75"/>
      <c r="I199" s="75"/>
      <c r="J199" s="25">
        <f t="shared" si="31"/>
        <v>4</v>
      </c>
      <c r="K199" s="25">
        <f t="shared" si="32"/>
        <v>2</v>
      </c>
      <c r="L199" s="25">
        <f t="shared" si="33"/>
        <v>1</v>
      </c>
      <c r="M199" s="25">
        <f t="shared" si="34"/>
        <v>1</v>
      </c>
      <c r="N199" s="25">
        <f t="shared" si="35"/>
        <v>4</v>
      </c>
      <c r="O199" s="25">
        <f t="shared" si="36"/>
        <v>3</v>
      </c>
      <c r="P199" s="25">
        <f t="shared" si="37"/>
        <v>7</v>
      </c>
      <c r="Q199" s="52" t="str">
        <f t="shared" si="38"/>
        <v>E</v>
      </c>
      <c r="R199" s="52">
        <f t="shared" si="39"/>
        <v>0</v>
      </c>
      <c r="S199" s="52">
        <f t="shared" si="40"/>
        <v>0</v>
      </c>
      <c r="T199" s="52" t="str">
        <f t="shared" si="41"/>
        <v>DF</v>
      </c>
    </row>
    <row r="200" spans="1:20" ht="12.75">
      <c r="A200" s="51" t="str">
        <f t="shared" si="30"/>
        <v>LLY5024</v>
      </c>
      <c r="B200" s="75" t="s">
        <v>132</v>
      </c>
      <c r="C200" s="75"/>
      <c r="D200" s="75"/>
      <c r="E200" s="75"/>
      <c r="F200" s="75"/>
      <c r="G200" s="75"/>
      <c r="H200" s="75"/>
      <c r="I200" s="75"/>
      <c r="J200" s="25">
        <f t="shared" si="31"/>
        <v>3</v>
      </c>
      <c r="K200" s="25">
        <f t="shared" si="32"/>
        <v>0</v>
      </c>
      <c r="L200" s="25">
        <f t="shared" si="33"/>
        <v>0</v>
      </c>
      <c r="M200" s="25">
        <f t="shared" si="34"/>
        <v>2</v>
      </c>
      <c r="N200" s="25">
        <f t="shared" si="35"/>
        <v>2</v>
      </c>
      <c r="O200" s="25">
        <f t="shared" si="36"/>
        <v>3</v>
      </c>
      <c r="P200" s="25">
        <f t="shared" si="37"/>
        <v>5</v>
      </c>
      <c r="Q200" s="52">
        <f t="shared" si="38"/>
        <v>0</v>
      </c>
      <c r="R200" s="52" t="str">
        <f t="shared" si="39"/>
        <v>C</v>
      </c>
      <c r="S200" s="52">
        <f t="shared" si="40"/>
        <v>0</v>
      </c>
      <c r="T200" s="52" t="str">
        <f t="shared" si="41"/>
        <v>DF</v>
      </c>
    </row>
    <row r="201" spans="1:20" ht="12.75">
      <c r="A201" s="31" t="s">
        <v>26</v>
      </c>
      <c r="B201" s="137"/>
      <c r="C201" s="138"/>
      <c r="D201" s="138"/>
      <c r="E201" s="138"/>
      <c r="F201" s="138"/>
      <c r="G201" s="138"/>
      <c r="H201" s="138"/>
      <c r="I201" s="139"/>
      <c r="J201" s="44">
        <f>IF(ISNA(SUM(J195:J200)),"",SUM(J195:J200))</f>
        <v>23</v>
      </c>
      <c r="K201" s="44">
        <f aca="true" t="shared" si="42" ref="K201:P201">SUM(K195:K200)</f>
        <v>10</v>
      </c>
      <c r="L201" s="44">
        <f t="shared" si="42"/>
        <v>7</v>
      </c>
      <c r="M201" s="44">
        <f t="shared" si="42"/>
        <v>3</v>
      </c>
      <c r="N201" s="44">
        <f t="shared" si="42"/>
        <v>20</v>
      </c>
      <c r="O201" s="44">
        <f t="shared" si="42"/>
        <v>20</v>
      </c>
      <c r="P201" s="44">
        <f t="shared" si="42"/>
        <v>40</v>
      </c>
      <c r="Q201" s="31">
        <f>COUNTIF(Q195:Q200,"E")</f>
        <v>5</v>
      </c>
      <c r="R201" s="31">
        <f>COUNTIF(R195:R200,"C")</f>
        <v>1</v>
      </c>
      <c r="S201" s="31">
        <f>COUNTIF(S195:S200,"VP")</f>
        <v>0</v>
      </c>
      <c r="T201" s="24">
        <f>COUNTA(T195:T200)</f>
        <v>6</v>
      </c>
    </row>
    <row r="202" spans="1:20" ht="15.75" customHeight="1">
      <c r="A202" s="108" t="s">
        <v>73</v>
      </c>
      <c r="B202" s="109"/>
      <c r="C202" s="109"/>
      <c r="D202" s="109"/>
      <c r="E202" s="109"/>
      <c r="F202" s="109"/>
      <c r="G202" s="109"/>
      <c r="H202" s="109"/>
      <c r="I202" s="109"/>
      <c r="J202" s="109"/>
      <c r="K202" s="109"/>
      <c r="L202" s="109"/>
      <c r="M202" s="109"/>
      <c r="N202" s="109"/>
      <c r="O202" s="109"/>
      <c r="P202" s="109"/>
      <c r="Q202" s="109"/>
      <c r="R202" s="109"/>
      <c r="S202" s="109"/>
      <c r="T202" s="110"/>
    </row>
    <row r="203" spans="1:20" ht="12.75" customHeight="1">
      <c r="A203" s="51" t="str">
        <f>IF(ISNA(INDEX($A$41:$T$186,MATCH($B203,$B$41:$B$186,0),1)),"",INDEX($A$41:$T$186,MATCH($B203,$B$41:$B$186,0),1))</f>
        <v>LLY6002</v>
      </c>
      <c r="B203" s="75" t="s">
        <v>137</v>
      </c>
      <c r="C203" s="75"/>
      <c r="D203" s="75"/>
      <c r="E203" s="75"/>
      <c r="F203" s="75"/>
      <c r="G203" s="75"/>
      <c r="H203" s="75"/>
      <c r="I203" s="75"/>
      <c r="J203" s="25">
        <f>IF(ISNA(INDEX($A$41:$T$186,MATCH($B203,$B$41:$B$186,0),A25277)),"",INDEX($A$41:$T$186,MATCH($B203,$B$41:$B$186,0),10))</f>
        <v>4</v>
      </c>
      <c r="K203" s="25">
        <f>IF(ISNA(INDEX($A$41:$T$186,MATCH($B203,$B$41:$B$186,0),11)),"",INDEX($A$41:$T$186,MATCH($B203,$B$41:$B$186,0),11))</f>
        <v>2</v>
      </c>
      <c r="L203" s="25">
        <f>IF(ISNA(INDEX($A$41:$T$186,MATCH($B203,$B$41:$B$186,0),12)),"",INDEX($A$41:$T$186,MATCH($B203,$B$41:$B$186,0),12))</f>
        <v>2</v>
      </c>
      <c r="M203" s="25">
        <f>IF(ISNA(INDEX($A$41:$T$186,MATCH($B203,$B$41:$B$186,0),13)),"",INDEX($A$41:$T$186,MATCH($B203,$B$41:$B$186,0),13))</f>
        <v>0</v>
      </c>
      <c r="N203" s="25">
        <f>IF(ISNA(INDEX($A$41:$T$186,MATCH($B203,$B$41:$B$186,0),14)),"",INDEX($A$41:$T$186,MATCH($B203,$B$41:$B$186,0),14))</f>
        <v>4</v>
      </c>
      <c r="O203" s="25">
        <f>IF(ISNA(INDEX($A$41:$T$186,MATCH($B203,$B$41:$B$186,0),15)),"",INDEX($A$41:$T$186,MATCH($B203,$B$41:$B$186,0),15))</f>
        <v>4</v>
      </c>
      <c r="P203" s="25">
        <f>IF(ISNA(INDEX($A$41:$T$186,MATCH($B203,$B$41:$B$186,0),16)),"",INDEX($A$41:$T$186,MATCH($B203,$B$41:$B$186,0),16))</f>
        <v>8</v>
      </c>
      <c r="Q203" s="52" t="str">
        <f>IF(ISNA(INDEX($A$41:$T$186,MATCH($B203,$B$41:$B$186,0),17)),"",INDEX($A$41:$T$186,MATCH($B203,$B$41:$B$186,0),17))</f>
        <v>E</v>
      </c>
      <c r="R203" s="52">
        <f>IF(ISNA(INDEX($A$41:$T$186,MATCH($B203,$B$41:$B$186,0),18)),"",INDEX($A$41:$T$186,MATCH($B203,$B$41:$B$186,0),18))</f>
        <v>0</v>
      </c>
      <c r="S203" s="52">
        <f>IF(ISNA(INDEX($A$41:$T$186,MATCH($B203,$B$41:$B$186,0),19)),"",INDEX($A$41:$T$186,MATCH($B203,$B$41:$B$186,0),19))</f>
        <v>0</v>
      </c>
      <c r="T203" s="52" t="str">
        <f>IF(ISNA(INDEX($A$41:$T$186,MATCH($B203,$B$41:$B$186,0),20)),"",INDEX($A$41:$T$186,MATCH($B203,$B$41:$B$186,0),20))</f>
        <v>DF</v>
      </c>
    </row>
    <row r="204" spans="1:20" ht="12.75">
      <c r="A204" s="51" t="str">
        <f>IF(ISNA(INDEX($A$41:$T$186,MATCH($B204,$B$41:$B$186,0),1)),"",INDEX($A$41:$T$186,MATCH($B204,$B$41:$B$186,0),1))</f>
        <v>LLY6024</v>
      </c>
      <c r="B204" s="75" t="s">
        <v>136</v>
      </c>
      <c r="C204" s="75"/>
      <c r="D204" s="75"/>
      <c r="E204" s="75"/>
      <c r="F204" s="75"/>
      <c r="G204" s="75"/>
      <c r="H204" s="75"/>
      <c r="I204" s="75"/>
      <c r="J204" s="25">
        <f>IF(ISNA(INDEX($A$41:$T$186,MATCH($B204,$B$41:$B$186,0),10)),"",INDEX($A$41:$T$186,MATCH($B204,$B$41:$B$186,0),10))</f>
        <v>3</v>
      </c>
      <c r="K204" s="25">
        <f>IF(ISNA(INDEX($A$41:$T$186,MATCH($B204,$B$41:$B$186,0),11)),"",INDEX($A$41:$T$186,MATCH($B204,$B$41:$B$186,0),11))</f>
        <v>0</v>
      </c>
      <c r="L204" s="25">
        <f>IF(ISNA(INDEX($A$41:$T$186,MATCH($B204,$B$41:$B$186,0),12)),"",INDEX($A$41:$T$186,MATCH($B204,$B$41:$B$186,0),12))</f>
        <v>0</v>
      </c>
      <c r="M204" s="25">
        <f>IF(ISNA(INDEX($A$41:$T$186,MATCH($B204,$B$41:$B$186,0),13)),"",INDEX($A$41:$T$186,MATCH($B204,$B$41:$B$186,0),13))</f>
        <v>2</v>
      </c>
      <c r="N204" s="25">
        <f>IF(ISNA(INDEX($A$41:$T$186,MATCH($B204,$B$41:$B$186,0),14)),"",INDEX($A$41:$T$186,MATCH($B204,$B$41:$B$186,0),14))</f>
        <v>2</v>
      </c>
      <c r="O204" s="25">
        <f>IF(ISNA(INDEX($A$41:$T$186,MATCH($B204,$B$41:$B$186,0),15)),"",INDEX($A$41:$T$186,MATCH($B204,$B$41:$B$186,0),15))</f>
        <v>4</v>
      </c>
      <c r="P204" s="25">
        <f>IF(ISNA(INDEX($A$41:$T$186,MATCH($B204,$B$41:$B$186,0),16)),"",INDEX($A$41:$T$186,MATCH($B204,$B$41:$B$186,0),16))</f>
        <v>6</v>
      </c>
      <c r="Q204" s="52">
        <f>IF(ISNA(INDEX($A$41:$T$186,MATCH($B204,$B$41:$B$186,0),17)),"",INDEX($A$41:$T$186,MATCH($B204,$B$41:$B$186,0),17))</f>
        <v>0</v>
      </c>
      <c r="R204" s="52" t="str">
        <f>IF(ISNA(INDEX($A$41:$T$186,MATCH($B204,$B$41:$B$186,0),18)),"",INDEX($A$41:$T$186,MATCH($B204,$B$41:$B$186,0),18))</f>
        <v>C</v>
      </c>
      <c r="S204" s="52">
        <f>IF(ISNA(INDEX($A$41:$T$186,MATCH($B204,$B$41:$B$186,0),19)),"",INDEX($A$41:$T$186,MATCH($B204,$B$41:$B$186,0),19))</f>
        <v>0</v>
      </c>
      <c r="T204" s="52" t="str">
        <f>IF(ISNA(INDEX($A$41:$T$186,MATCH($B204,$B$41:$B$186,0),20)),"",INDEX($A$41:$T$186,MATCH($B204,$B$41:$B$186,0),20))</f>
        <v>DF</v>
      </c>
    </row>
    <row r="205" spans="1:20" ht="12.75">
      <c r="A205" s="31" t="s">
        <v>26</v>
      </c>
      <c r="B205" s="112"/>
      <c r="C205" s="112"/>
      <c r="D205" s="112"/>
      <c r="E205" s="112"/>
      <c r="F205" s="112"/>
      <c r="G205" s="112"/>
      <c r="H205" s="112"/>
      <c r="I205" s="112"/>
      <c r="J205" s="261">
        <f>SUM(J203:J204)</f>
        <v>7</v>
      </c>
      <c r="K205" s="261">
        <f aca="true" t="shared" si="43" ref="K205:P205">SUM(K203:K204)</f>
        <v>2</v>
      </c>
      <c r="L205" s="261">
        <f t="shared" si="43"/>
        <v>2</v>
      </c>
      <c r="M205" s="261">
        <f t="shared" si="43"/>
        <v>2</v>
      </c>
      <c r="N205" s="261">
        <f t="shared" si="43"/>
        <v>6</v>
      </c>
      <c r="O205" s="261">
        <f t="shared" si="43"/>
        <v>8</v>
      </c>
      <c r="P205" s="261">
        <f t="shared" si="43"/>
        <v>14</v>
      </c>
      <c r="Q205" s="262">
        <f>COUNTIF(Q203:Q204,"E")</f>
        <v>1</v>
      </c>
      <c r="R205" s="31">
        <f>COUNTIF(R203:R204,"C")</f>
        <v>1</v>
      </c>
      <c r="S205" s="31">
        <f>COUNTIF(S203:S204,"VP")</f>
        <v>0</v>
      </c>
      <c r="T205" s="24">
        <f>COUNTA(T203:T204)</f>
        <v>2</v>
      </c>
    </row>
    <row r="206" spans="1:20" ht="31.5" customHeight="1">
      <c r="A206" s="105" t="s">
        <v>102</v>
      </c>
      <c r="B206" s="106"/>
      <c r="C206" s="106"/>
      <c r="D206" s="106"/>
      <c r="E206" s="106"/>
      <c r="F206" s="106"/>
      <c r="G206" s="106"/>
      <c r="H206" s="106"/>
      <c r="I206" s="107"/>
      <c r="J206" s="44">
        <f aca="true" t="shared" si="44" ref="J206:T206">SUM(J201,J205)</f>
        <v>30</v>
      </c>
      <c r="K206" s="44">
        <f t="shared" si="44"/>
        <v>12</v>
      </c>
      <c r="L206" s="44">
        <f t="shared" si="44"/>
        <v>9</v>
      </c>
      <c r="M206" s="44">
        <f t="shared" si="44"/>
        <v>5</v>
      </c>
      <c r="N206" s="44">
        <f t="shared" si="44"/>
        <v>26</v>
      </c>
      <c r="O206" s="44">
        <f t="shared" si="44"/>
        <v>28</v>
      </c>
      <c r="P206" s="44">
        <f t="shared" si="44"/>
        <v>54</v>
      </c>
      <c r="Q206" s="44">
        <f t="shared" si="44"/>
        <v>6</v>
      </c>
      <c r="R206" s="44">
        <f t="shared" si="44"/>
        <v>2</v>
      </c>
      <c r="S206" s="44">
        <f t="shared" si="44"/>
        <v>0</v>
      </c>
      <c r="T206" s="45">
        <f t="shared" si="44"/>
        <v>8</v>
      </c>
    </row>
    <row r="207" spans="1:20" ht="15.75" customHeight="1">
      <c r="A207" s="83" t="s">
        <v>52</v>
      </c>
      <c r="B207" s="84"/>
      <c r="C207" s="84"/>
      <c r="D207" s="84"/>
      <c r="E207" s="84"/>
      <c r="F207" s="84"/>
      <c r="G207" s="84"/>
      <c r="H207" s="84"/>
      <c r="I207" s="84"/>
      <c r="J207" s="85"/>
      <c r="K207" s="44">
        <f aca="true" t="shared" si="45" ref="K207:P207">K201*14+K205*12</f>
        <v>164</v>
      </c>
      <c r="L207" s="44">
        <f t="shared" si="45"/>
        <v>122</v>
      </c>
      <c r="M207" s="44">
        <f t="shared" si="45"/>
        <v>66</v>
      </c>
      <c r="N207" s="44">
        <f t="shared" si="45"/>
        <v>352</v>
      </c>
      <c r="O207" s="44">
        <f t="shared" si="45"/>
        <v>376</v>
      </c>
      <c r="P207" s="44">
        <f t="shared" si="45"/>
        <v>728</v>
      </c>
      <c r="Q207" s="77"/>
      <c r="R207" s="78"/>
      <c r="S207" s="78"/>
      <c r="T207" s="79"/>
    </row>
    <row r="208" spans="1:20" ht="15" customHeight="1">
      <c r="A208" s="86"/>
      <c r="B208" s="87"/>
      <c r="C208" s="87"/>
      <c r="D208" s="87"/>
      <c r="E208" s="87"/>
      <c r="F208" s="87"/>
      <c r="G208" s="87"/>
      <c r="H208" s="87"/>
      <c r="I208" s="87"/>
      <c r="J208" s="88"/>
      <c r="K208" s="117">
        <f>SUM(K207:M207)</f>
        <v>352</v>
      </c>
      <c r="L208" s="118"/>
      <c r="M208" s="119"/>
      <c r="N208" s="117">
        <f>SUM(N207:O207)</f>
        <v>728</v>
      </c>
      <c r="O208" s="118"/>
      <c r="P208" s="119"/>
      <c r="Q208" s="80"/>
      <c r="R208" s="81"/>
      <c r="S208" s="81"/>
      <c r="T208" s="82"/>
    </row>
    <row r="209" spans="1:20" ht="24" customHeight="1">
      <c r="A209" s="93" t="s">
        <v>100</v>
      </c>
      <c r="B209" s="94"/>
      <c r="C209" s="94"/>
      <c r="D209" s="94"/>
      <c r="E209" s="94"/>
      <c r="F209" s="94"/>
      <c r="G209" s="94"/>
      <c r="H209" s="94"/>
      <c r="I209" s="94"/>
      <c r="J209" s="95"/>
      <c r="K209" s="96">
        <f>T206/SUM(T52,T66,T81,T95,T113,T128)</f>
        <v>0.18604651162790697</v>
      </c>
      <c r="L209" s="97"/>
      <c r="M209" s="97"/>
      <c r="N209" s="97"/>
      <c r="O209" s="97"/>
      <c r="P209" s="97"/>
      <c r="Q209" s="97"/>
      <c r="R209" s="97"/>
      <c r="S209" s="97"/>
      <c r="T209" s="98"/>
    </row>
    <row r="210" spans="1:20" ht="24" customHeight="1">
      <c r="A210" s="99" t="s">
        <v>110</v>
      </c>
      <c r="B210" s="100"/>
      <c r="C210" s="100"/>
      <c r="D210" s="100"/>
      <c r="E210" s="100"/>
      <c r="F210" s="100"/>
      <c r="G210" s="100"/>
      <c r="H210" s="100"/>
      <c r="I210" s="100"/>
      <c r="J210" s="101"/>
      <c r="K210" s="96">
        <f>K208/(SUM(N52,N66,N81,N95,N113)*14+N128*12)</f>
        <v>0.17886178861788618</v>
      </c>
      <c r="L210" s="97"/>
      <c r="M210" s="97"/>
      <c r="N210" s="97"/>
      <c r="O210" s="97"/>
      <c r="P210" s="97"/>
      <c r="Q210" s="97"/>
      <c r="R210" s="97"/>
      <c r="S210" s="97"/>
      <c r="T210" s="98"/>
    </row>
    <row r="211" spans="1:20" ht="12.75">
      <c r="A211" s="53"/>
      <c r="B211" s="53"/>
      <c r="C211" s="53"/>
      <c r="D211" s="53"/>
      <c r="E211" s="53"/>
      <c r="F211" s="53"/>
      <c r="G211" s="53"/>
      <c r="H211" s="53"/>
      <c r="I211" s="53"/>
      <c r="J211" s="53"/>
      <c r="K211" s="53"/>
      <c r="L211" s="53"/>
      <c r="M211" s="53"/>
      <c r="N211" s="53"/>
      <c r="O211" s="53"/>
      <c r="P211" s="53"/>
      <c r="Q211" s="53"/>
      <c r="R211" s="53"/>
      <c r="S211" s="53"/>
      <c r="T211" s="53"/>
    </row>
    <row r="212" spans="2:19" ht="3" customHeight="1">
      <c r="B212" s="7"/>
      <c r="C212" s="7"/>
      <c r="D212" s="7"/>
      <c r="E212" s="7"/>
      <c r="F212" s="7"/>
      <c r="G212" s="7"/>
      <c r="M212" s="19"/>
      <c r="N212" s="19"/>
      <c r="O212" s="19"/>
      <c r="P212" s="19"/>
      <c r="Q212" s="19"/>
      <c r="R212" s="19"/>
      <c r="S212" s="19"/>
    </row>
    <row r="213" spans="1:20" ht="23.25" customHeight="1">
      <c r="A213" s="112" t="s">
        <v>173</v>
      </c>
      <c r="B213" s="136"/>
      <c r="C213" s="136"/>
      <c r="D213" s="136"/>
      <c r="E213" s="136"/>
      <c r="F213" s="136"/>
      <c r="G213" s="136"/>
      <c r="H213" s="136"/>
      <c r="I213" s="136"/>
      <c r="J213" s="136"/>
      <c r="K213" s="136"/>
      <c r="L213" s="136"/>
      <c r="M213" s="136"/>
      <c r="N213" s="136"/>
      <c r="O213" s="136"/>
      <c r="P213" s="136"/>
      <c r="Q213" s="136"/>
      <c r="R213" s="136"/>
      <c r="S213" s="136"/>
      <c r="T213" s="136"/>
    </row>
    <row r="214" spans="1:20" ht="26.25" customHeight="1">
      <c r="A214" s="112" t="s">
        <v>28</v>
      </c>
      <c r="B214" s="112" t="s">
        <v>27</v>
      </c>
      <c r="C214" s="112"/>
      <c r="D214" s="112"/>
      <c r="E214" s="112"/>
      <c r="F214" s="112"/>
      <c r="G214" s="112"/>
      <c r="H214" s="112"/>
      <c r="I214" s="112"/>
      <c r="J214" s="76" t="s">
        <v>42</v>
      </c>
      <c r="K214" s="76" t="s">
        <v>25</v>
      </c>
      <c r="L214" s="76"/>
      <c r="M214" s="76"/>
      <c r="N214" s="76" t="s">
        <v>43</v>
      </c>
      <c r="O214" s="76"/>
      <c r="P214" s="76"/>
      <c r="Q214" s="76" t="s">
        <v>24</v>
      </c>
      <c r="R214" s="76"/>
      <c r="S214" s="76"/>
      <c r="T214" s="76" t="s">
        <v>23</v>
      </c>
    </row>
    <row r="215" spans="1:20" ht="12.75">
      <c r="A215" s="112"/>
      <c r="B215" s="112"/>
      <c r="C215" s="112"/>
      <c r="D215" s="112"/>
      <c r="E215" s="112"/>
      <c r="F215" s="112"/>
      <c r="G215" s="112"/>
      <c r="H215" s="112"/>
      <c r="I215" s="112"/>
      <c r="J215" s="76"/>
      <c r="K215" s="50" t="s">
        <v>29</v>
      </c>
      <c r="L215" s="50" t="s">
        <v>30</v>
      </c>
      <c r="M215" s="50" t="s">
        <v>31</v>
      </c>
      <c r="N215" s="50" t="s">
        <v>35</v>
      </c>
      <c r="O215" s="50" t="s">
        <v>6</v>
      </c>
      <c r="P215" s="50" t="s">
        <v>32</v>
      </c>
      <c r="Q215" s="50" t="s">
        <v>33</v>
      </c>
      <c r="R215" s="50" t="s">
        <v>29</v>
      </c>
      <c r="S215" s="50" t="s">
        <v>34</v>
      </c>
      <c r="T215" s="76"/>
    </row>
    <row r="216" spans="1:20" ht="12.75">
      <c r="A216" s="108" t="s">
        <v>61</v>
      </c>
      <c r="B216" s="109"/>
      <c r="C216" s="109"/>
      <c r="D216" s="109"/>
      <c r="E216" s="109"/>
      <c r="F216" s="109"/>
      <c r="G216" s="109"/>
      <c r="H216" s="109"/>
      <c r="I216" s="109"/>
      <c r="J216" s="109"/>
      <c r="K216" s="109"/>
      <c r="L216" s="109"/>
      <c r="M216" s="109"/>
      <c r="N216" s="109"/>
      <c r="O216" s="109"/>
      <c r="P216" s="109"/>
      <c r="Q216" s="109"/>
      <c r="R216" s="109"/>
      <c r="S216" s="109"/>
      <c r="T216" s="110"/>
    </row>
    <row r="217" spans="1:20" ht="18" customHeight="1">
      <c r="A217" s="51" t="str">
        <f aca="true" t="shared" si="46" ref="A217:A241">IF(ISNA(INDEX($A$41:$T$186,MATCH($B217,$B$41:$B$186,0),1)),"",INDEX($A$41:$T$186,MATCH($B217,$B$41:$B$186,0),1))</f>
        <v>LLI1121</v>
      </c>
      <c r="B217" s="111" t="s">
        <v>219</v>
      </c>
      <c r="C217" s="111"/>
      <c r="D217" s="111"/>
      <c r="E217" s="111"/>
      <c r="F217" s="111"/>
      <c r="G217" s="111"/>
      <c r="H217" s="111"/>
      <c r="I217" s="111"/>
      <c r="J217" s="25">
        <f aca="true" t="shared" si="47" ref="J217:J241">IF(ISNA(INDEX($A$41:$T$186,MATCH($B217,$B$41:$B$186,0),10)),"",INDEX($A$41:$T$186,MATCH($B217,$B$41:$B$186,0),10))</f>
        <v>6</v>
      </c>
      <c r="K217" s="25">
        <f aca="true" t="shared" si="48" ref="K217:K241">IF(ISNA(INDEX($A$41:$T$186,MATCH($B217,$B$41:$B$186,0),11)),"",INDEX($A$41:$T$186,MATCH($B217,$B$41:$B$186,0),11))</f>
        <v>2</v>
      </c>
      <c r="L217" s="25">
        <f aca="true" t="shared" si="49" ref="L217:L241">IF(ISNA(INDEX($A$41:$T$186,MATCH($B217,$B$41:$B$186,0),12)),"",INDEX($A$41:$T$186,MATCH($B217,$B$41:$B$186,0),12))</f>
        <v>2</v>
      </c>
      <c r="M217" s="25">
        <f aca="true" t="shared" si="50" ref="M217:M241">IF(ISNA(INDEX($A$41:$T$186,MATCH($B217,$B$41:$B$186,0),13)),"",INDEX($A$41:$T$186,MATCH($B217,$B$41:$B$186,0),13))</f>
        <v>2</v>
      </c>
      <c r="N217" s="25">
        <f aca="true" t="shared" si="51" ref="N217:N241">IF(ISNA(INDEX($A$41:$T$186,MATCH($B217,$B$41:$B$186,0),14)),"",INDEX($A$41:$T$186,MATCH($B217,$B$41:$B$186,0),14))</f>
        <v>6</v>
      </c>
      <c r="O217" s="25">
        <f aca="true" t="shared" si="52" ref="O217:O241">IF(ISNA(INDEX($A$41:$T$186,MATCH($B217,$B$41:$B$186,0),15)),"",INDEX($A$41:$T$186,MATCH($B217,$B$41:$B$186,0),15))</f>
        <v>5</v>
      </c>
      <c r="P217" s="25">
        <f aca="true" t="shared" si="53" ref="P217:P241">IF(ISNA(INDEX($A$41:$T$186,MATCH($B217,$B$41:$B$186,0),16)),"",INDEX($A$41:$T$186,MATCH($B217,$B$41:$B$186,0),16))</f>
        <v>11</v>
      </c>
      <c r="Q217" s="52" t="str">
        <f aca="true" t="shared" si="54" ref="Q217:Q241">IF(ISNA(INDEX($A$41:$T$186,MATCH($B217,$B$41:$B$186,0),17)),"",INDEX($A$41:$T$186,MATCH($B217,$B$41:$B$186,0),17))</f>
        <v>E</v>
      </c>
      <c r="R217" s="52">
        <f aca="true" t="shared" si="55" ref="R217:R241">IF(ISNA(INDEX($A$41:$T$186,MATCH($B217,$B$41:$B$186,0),18)),"",INDEX($A$41:$T$186,MATCH($B217,$B$41:$B$186,0),18))</f>
        <v>0</v>
      </c>
      <c r="S217" s="52">
        <f aca="true" t="shared" si="56" ref="S217:S241">IF(ISNA(INDEX($A$41:$T$186,MATCH($B217,$B$41:$B$186,0),19)),"",INDEX($A$41:$T$186,MATCH($B217,$B$41:$B$186,0),19))</f>
        <v>0</v>
      </c>
      <c r="T217" s="52" t="str">
        <f aca="true" t="shared" si="57" ref="T217:T241">IF(ISNA(INDEX($A$41:$T$186,MATCH($B217,$B$41:$B$186,0),20)),"",INDEX($A$41:$T$186,MATCH($B217,$B$41:$B$186,0),20))</f>
        <v>DS</v>
      </c>
    </row>
    <row r="218" spans="1:20" ht="12.75">
      <c r="A218" s="51" t="str">
        <f t="shared" si="46"/>
        <v>LLI1161</v>
      </c>
      <c r="B218" s="111" t="s">
        <v>220</v>
      </c>
      <c r="C218" s="111"/>
      <c r="D218" s="111"/>
      <c r="E218" s="111"/>
      <c r="F218" s="111"/>
      <c r="G218" s="111"/>
      <c r="H218" s="111"/>
      <c r="I218" s="111"/>
      <c r="J218" s="25">
        <f t="shared" si="47"/>
        <v>6</v>
      </c>
      <c r="K218" s="25">
        <f t="shared" si="48"/>
        <v>2</v>
      </c>
      <c r="L218" s="25">
        <f t="shared" si="49"/>
        <v>0</v>
      </c>
      <c r="M218" s="25">
        <f t="shared" si="50"/>
        <v>2</v>
      </c>
      <c r="N218" s="25">
        <f t="shared" si="51"/>
        <v>4</v>
      </c>
      <c r="O218" s="25">
        <f t="shared" si="52"/>
        <v>7</v>
      </c>
      <c r="P218" s="25">
        <f t="shared" si="53"/>
        <v>11</v>
      </c>
      <c r="Q218" s="52" t="str">
        <f t="shared" si="54"/>
        <v>E</v>
      </c>
      <c r="R218" s="52">
        <f t="shared" si="55"/>
        <v>0</v>
      </c>
      <c r="S218" s="52">
        <f t="shared" si="56"/>
        <v>0</v>
      </c>
      <c r="T218" s="52" t="str">
        <f t="shared" si="57"/>
        <v>DS</v>
      </c>
    </row>
    <row r="219" spans="1:20" ht="12" customHeight="1">
      <c r="A219" s="51" t="str">
        <f t="shared" si="46"/>
        <v>LLI1221</v>
      </c>
      <c r="B219" s="111" t="s">
        <v>221</v>
      </c>
      <c r="C219" s="111"/>
      <c r="D219" s="111"/>
      <c r="E219" s="111"/>
      <c r="F219" s="111"/>
      <c r="G219" s="111"/>
      <c r="H219" s="111"/>
      <c r="I219" s="111"/>
      <c r="J219" s="25">
        <f t="shared" si="47"/>
        <v>6</v>
      </c>
      <c r="K219" s="25">
        <f t="shared" si="48"/>
        <v>2</v>
      </c>
      <c r="L219" s="25">
        <f t="shared" si="49"/>
        <v>1</v>
      </c>
      <c r="M219" s="25">
        <f t="shared" si="50"/>
        <v>2</v>
      </c>
      <c r="N219" s="25">
        <f t="shared" si="51"/>
        <v>5</v>
      </c>
      <c r="O219" s="25">
        <f t="shared" si="52"/>
        <v>6</v>
      </c>
      <c r="P219" s="25">
        <f t="shared" si="53"/>
        <v>11</v>
      </c>
      <c r="Q219" s="52" t="str">
        <f t="shared" si="54"/>
        <v>E</v>
      </c>
      <c r="R219" s="52">
        <f t="shared" si="55"/>
        <v>0</v>
      </c>
      <c r="S219" s="52">
        <f t="shared" si="56"/>
        <v>0</v>
      </c>
      <c r="T219" s="52" t="str">
        <f t="shared" si="57"/>
        <v>DS</v>
      </c>
    </row>
    <row r="220" spans="1:20" ht="12.75" customHeight="1">
      <c r="A220" s="51" t="str">
        <f t="shared" si="46"/>
        <v>LLI1261</v>
      </c>
      <c r="B220" s="111" t="s">
        <v>222</v>
      </c>
      <c r="C220" s="111"/>
      <c r="D220" s="111"/>
      <c r="E220" s="111"/>
      <c r="F220" s="111"/>
      <c r="G220" s="111"/>
      <c r="H220" s="111"/>
      <c r="I220" s="111"/>
      <c r="J220" s="25">
        <f t="shared" si="47"/>
        <v>5</v>
      </c>
      <c r="K220" s="25">
        <f t="shared" si="48"/>
        <v>1</v>
      </c>
      <c r="L220" s="25">
        <f t="shared" si="49"/>
        <v>0</v>
      </c>
      <c r="M220" s="25">
        <f t="shared" si="50"/>
        <v>1</v>
      </c>
      <c r="N220" s="25">
        <f t="shared" si="51"/>
        <v>2</v>
      </c>
      <c r="O220" s="25">
        <f t="shared" si="52"/>
        <v>7</v>
      </c>
      <c r="P220" s="25">
        <f t="shared" si="53"/>
        <v>9</v>
      </c>
      <c r="Q220" s="52" t="str">
        <f t="shared" si="54"/>
        <v>E</v>
      </c>
      <c r="R220" s="52">
        <f t="shared" si="55"/>
        <v>0</v>
      </c>
      <c r="S220" s="52">
        <f t="shared" si="56"/>
        <v>0</v>
      </c>
      <c r="T220" s="52" t="str">
        <f t="shared" si="57"/>
        <v>DS</v>
      </c>
    </row>
    <row r="221" spans="1:20" ht="13.5" customHeight="1">
      <c r="A221" s="51" t="str">
        <f t="shared" si="46"/>
        <v>LLI2121</v>
      </c>
      <c r="B221" s="111" t="s">
        <v>223</v>
      </c>
      <c r="C221" s="111"/>
      <c r="D221" s="111"/>
      <c r="E221" s="111"/>
      <c r="F221" s="111"/>
      <c r="G221" s="111"/>
      <c r="H221" s="111"/>
      <c r="I221" s="111"/>
      <c r="J221" s="25">
        <f t="shared" si="47"/>
        <v>6</v>
      </c>
      <c r="K221" s="25">
        <f t="shared" si="48"/>
        <v>2</v>
      </c>
      <c r="L221" s="25">
        <f t="shared" si="49"/>
        <v>2</v>
      </c>
      <c r="M221" s="25">
        <f t="shared" si="50"/>
        <v>2</v>
      </c>
      <c r="N221" s="25">
        <f t="shared" si="51"/>
        <v>6</v>
      </c>
      <c r="O221" s="25">
        <f t="shared" si="52"/>
        <v>5</v>
      </c>
      <c r="P221" s="25">
        <f t="shared" si="53"/>
        <v>11</v>
      </c>
      <c r="Q221" s="52" t="str">
        <f t="shared" si="54"/>
        <v>E</v>
      </c>
      <c r="R221" s="52">
        <f t="shared" si="55"/>
        <v>0</v>
      </c>
      <c r="S221" s="52">
        <f t="shared" si="56"/>
        <v>0</v>
      </c>
      <c r="T221" s="52" t="str">
        <f t="shared" si="57"/>
        <v>DS</v>
      </c>
    </row>
    <row r="222" spans="1:20" ht="12.75">
      <c r="A222" s="51" t="str">
        <f t="shared" si="46"/>
        <v>LLI2161</v>
      </c>
      <c r="B222" s="111" t="s">
        <v>224</v>
      </c>
      <c r="C222" s="111"/>
      <c r="D222" s="111"/>
      <c r="E222" s="111"/>
      <c r="F222" s="111"/>
      <c r="G222" s="111"/>
      <c r="H222" s="111"/>
      <c r="I222" s="111"/>
      <c r="J222" s="25">
        <f t="shared" si="47"/>
        <v>6</v>
      </c>
      <c r="K222" s="25">
        <f t="shared" si="48"/>
        <v>2</v>
      </c>
      <c r="L222" s="25">
        <f t="shared" si="49"/>
        <v>0</v>
      </c>
      <c r="M222" s="25">
        <f t="shared" si="50"/>
        <v>2</v>
      </c>
      <c r="N222" s="25">
        <f t="shared" si="51"/>
        <v>4</v>
      </c>
      <c r="O222" s="25">
        <f t="shared" si="52"/>
        <v>7</v>
      </c>
      <c r="P222" s="25">
        <f t="shared" si="53"/>
        <v>11</v>
      </c>
      <c r="Q222" s="52" t="str">
        <f t="shared" si="54"/>
        <v>E</v>
      </c>
      <c r="R222" s="52">
        <f t="shared" si="55"/>
        <v>0</v>
      </c>
      <c r="S222" s="52">
        <f t="shared" si="56"/>
        <v>0</v>
      </c>
      <c r="T222" s="52" t="str">
        <f t="shared" si="57"/>
        <v>DS</v>
      </c>
    </row>
    <row r="223" spans="1:20" ht="12" customHeight="1">
      <c r="A223" s="51" t="str">
        <f t="shared" si="46"/>
        <v>LLI2221</v>
      </c>
      <c r="B223" s="111" t="s">
        <v>225</v>
      </c>
      <c r="C223" s="111"/>
      <c r="D223" s="111"/>
      <c r="E223" s="111"/>
      <c r="F223" s="111"/>
      <c r="G223" s="111"/>
      <c r="H223" s="111"/>
      <c r="I223" s="111"/>
      <c r="J223" s="25">
        <f t="shared" si="47"/>
        <v>5</v>
      </c>
      <c r="K223" s="25">
        <f t="shared" si="48"/>
        <v>2</v>
      </c>
      <c r="L223" s="25">
        <f t="shared" si="49"/>
        <v>1</v>
      </c>
      <c r="M223" s="25">
        <f t="shared" si="50"/>
        <v>2</v>
      </c>
      <c r="N223" s="25">
        <f t="shared" si="51"/>
        <v>5</v>
      </c>
      <c r="O223" s="25">
        <f t="shared" si="52"/>
        <v>4</v>
      </c>
      <c r="P223" s="25">
        <f t="shared" si="53"/>
        <v>9</v>
      </c>
      <c r="Q223" s="52" t="str">
        <f t="shared" si="54"/>
        <v>E</v>
      </c>
      <c r="R223" s="52">
        <f t="shared" si="55"/>
        <v>0</v>
      </c>
      <c r="S223" s="52">
        <f t="shared" si="56"/>
        <v>0</v>
      </c>
      <c r="T223" s="52" t="str">
        <f t="shared" si="57"/>
        <v>DS</v>
      </c>
    </row>
    <row r="224" spans="1:20" ht="12.75">
      <c r="A224" s="51" t="str">
        <f t="shared" si="46"/>
        <v>LLI2261</v>
      </c>
      <c r="B224" s="111" t="s">
        <v>226</v>
      </c>
      <c r="C224" s="111"/>
      <c r="D224" s="111"/>
      <c r="E224" s="111"/>
      <c r="F224" s="111"/>
      <c r="G224" s="111"/>
      <c r="H224" s="111"/>
      <c r="I224" s="111"/>
      <c r="J224" s="25">
        <f t="shared" si="47"/>
        <v>6</v>
      </c>
      <c r="K224" s="25">
        <f t="shared" si="48"/>
        <v>2</v>
      </c>
      <c r="L224" s="25">
        <f t="shared" si="49"/>
        <v>0</v>
      </c>
      <c r="M224" s="25">
        <f t="shared" si="50"/>
        <v>1</v>
      </c>
      <c r="N224" s="25">
        <f t="shared" si="51"/>
        <v>3</v>
      </c>
      <c r="O224" s="25">
        <f t="shared" si="52"/>
        <v>8</v>
      </c>
      <c r="P224" s="25">
        <f t="shared" si="53"/>
        <v>11</v>
      </c>
      <c r="Q224" s="52" t="str">
        <f t="shared" si="54"/>
        <v>E</v>
      </c>
      <c r="R224" s="52">
        <f t="shared" si="55"/>
        <v>0</v>
      </c>
      <c r="S224" s="52">
        <f t="shared" si="56"/>
        <v>0</v>
      </c>
      <c r="T224" s="52" t="str">
        <f t="shared" si="57"/>
        <v>DS</v>
      </c>
    </row>
    <row r="225" spans="1:20" ht="12.75">
      <c r="A225" s="51" t="str">
        <f t="shared" si="46"/>
        <v>LLI3121</v>
      </c>
      <c r="B225" s="111" t="s">
        <v>227</v>
      </c>
      <c r="C225" s="111"/>
      <c r="D225" s="111"/>
      <c r="E225" s="111"/>
      <c r="F225" s="111"/>
      <c r="G225" s="111"/>
      <c r="H225" s="111"/>
      <c r="I225" s="111"/>
      <c r="J225" s="25">
        <f t="shared" si="47"/>
        <v>8</v>
      </c>
      <c r="K225" s="25">
        <f t="shared" si="48"/>
        <v>2</v>
      </c>
      <c r="L225" s="25">
        <f t="shared" si="49"/>
        <v>0</v>
      </c>
      <c r="M225" s="25">
        <f t="shared" si="50"/>
        <v>4</v>
      </c>
      <c r="N225" s="25">
        <f t="shared" si="51"/>
        <v>6</v>
      </c>
      <c r="O225" s="25">
        <f t="shared" si="52"/>
        <v>8</v>
      </c>
      <c r="P225" s="25">
        <f t="shared" si="53"/>
        <v>14</v>
      </c>
      <c r="Q225" s="52" t="str">
        <f t="shared" si="54"/>
        <v>E</v>
      </c>
      <c r="R225" s="52">
        <f t="shared" si="55"/>
        <v>0</v>
      </c>
      <c r="S225" s="52">
        <f t="shared" si="56"/>
        <v>0</v>
      </c>
      <c r="T225" s="52" t="str">
        <f t="shared" si="57"/>
        <v>DS</v>
      </c>
    </row>
    <row r="226" spans="1:20" ht="12.75">
      <c r="A226" s="51" t="str">
        <f t="shared" si="46"/>
        <v>LLI3161</v>
      </c>
      <c r="B226" s="111" t="s">
        <v>228</v>
      </c>
      <c r="C226" s="111"/>
      <c r="D226" s="111"/>
      <c r="E226" s="111"/>
      <c r="F226" s="111"/>
      <c r="G226" s="111"/>
      <c r="H226" s="111"/>
      <c r="I226" s="111"/>
      <c r="J226" s="25">
        <f t="shared" si="47"/>
        <v>7</v>
      </c>
      <c r="K226" s="25">
        <f t="shared" si="48"/>
        <v>2</v>
      </c>
      <c r="L226" s="25">
        <f t="shared" si="49"/>
        <v>0</v>
      </c>
      <c r="M226" s="25">
        <f t="shared" si="50"/>
        <v>2</v>
      </c>
      <c r="N226" s="25">
        <f t="shared" si="51"/>
        <v>4</v>
      </c>
      <c r="O226" s="25">
        <f t="shared" si="52"/>
        <v>9</v>
      </c>
      <c r="P226" s="25">
        <f t="shared" si="53"/>
        <v>13</v>
      </c>
      <c r="Q226" s="52" t="str">
        <f t="shared" si="54"/>
        <v>E</v>
      </c>
      <c r="R226" s="52">
        <f t="shared" si="55"/>
        <v>0</v>
      </c>
      <c r="S226" s="52">
        <f t="shared" si="56"/>
        <v>0</v>
      </c>
      <c r="T226" s="52" t="str">
        <f t="shared" si="57"/>
        <v>DS</v>
      </c>
    </row>
    <row r="227" spans="1:20" ht="12.75">
      <c r="A227" s="51" t="str">
        <f t="shared" si="46"/>
        <v>LLY3024</v>
      </c>
      <c r="B227" s="111" t="s">
        <v>124</v>
      </c>
      <c r="C227" s="111"/>
      <c r="D227" s="111"/>
      <c r="E227" s="111"/>
      <c r="F227" s="111"/>
      <c r="G227" s="111"/>
      <c r="H227" s="111"/>
      <c r="I227" s="111"/>
      <c r="J227" s="25">
        <f t="shared" si="47"/>
        <v>3</v>
      </c>
      <c r="K227" s="25">
        <f t="shared" si="48"/>
        <v>0</v>
      </c>
      <c r="L227" s="25">
        <f t="shared" si="49"/>
        <v>0</v>
      </c>
      <c r="M227" s="25">
        <f t="shared" si="50"/>
        <v>2</v>
      </c>
      <c r="N227" s="25">
        <f t="shared" si="51"/>
        <v>2</v>
      </c>
      <c r="O227" s="25">
        <f t="shared" si="52"/>
        <v>3</v>
      </c>
      <c r="P227" s="25">
        <f t="shared" si="53"/>
        <v>5</v>
      </c>
      <c r="Q227" s="52">
        <f t="shared" si="54"/>
        <v>0</v>
      </c>
      <c r="R227" s="52" t="str">
        <f t="shared" si="55"/>
        <v>C</v>
      </c>
      <c r="S227" s="52">
        <f t="shared" si="56"/>
        <v>0</v>
      </c>
      <c r="T227" s="52" t="str">
        <f t="shared" si="57"/>
        <v>DS</v>
      </c>
    </row>
    <row r="228" spans="1:20" ht="12.75">
      <c r="A228" s="51" t="str">
        <f t="shared" si="46"/>
        <v>LLI3221</v>
      </c>
      <c r="B228" s="111" t="s">
        <v>229</v>
      </c>
      <c r="C228" s="111"/>
      <c r="D228" s="111"/>
      <c r="E228" s="111"/>
      <c r="F228" s="111"/>
      <c r="G228" s="111"/>
      <c r="H228" s="111"/>
      <c r="I228" s="111"/>
      <c r="J228" s="25">
        <f t="shared" si="47"/>
        <v>6</v>
      </c>
      <c r="K228" s="25">
        <f t="shared" si="48"/>
        <v>2</v>
      </c>
      <c r="L228" s="25">
        <f t="shared" si="49"/>
        <v>0</v>
      </c>
      <c r="M228" s="25">
        <f t="shared" si="50"/>
        <v>3</v>
      </c>
      <c r="N228" s="25">
        <f t="shared" si="51"/>
        <v>5</v>
      </c>
      <c r="O228" s="25">
        <f t="shared" si="52"/>
        <v>6</v>
      </c>
      <c r="P228" s="25">
        <f t="shared" si="53"/>
        <v>11</v>
      </c>
      <c r="Q228" s="52" t="str">
        <f t="shared" si="54"/>
        <v>E</v>
      </c>
      <c r="R228" s="52">
        <f t="shared" si="55"/>
        <v>0</v>
      </c>
      <c r="S228" s="52">
        <f t="shared" si="56"/>
        <v>0</v>
      </c>
      <c r="T228" s="52" t="str">
        <f t="shared" si="57"/>
        <v>DS</v>
      </c>
    </row>
    <row r="229" spans="1:20" ht="12.75" customHeight="1">
      <c r="A229" s="51" t="str">
        <f t="shared" si="46"/>
        <v>LLI3261</v>
      </c>
      <c r="B229" s="102" t="s">
        <v>230</v>
      </c>
      <c r="C229" s="103"/>
      <c r="D229" s="103"/>
      <c r="E229" s="103"/>
      <c r="F229" s="103"/>
      <c r="G229" s="103"/>
      <c r="H229" s="103"/>
      <c r="I229" s="104"/>
      <c r="J229" s="25">
        <f t="shared" si="47"/>
        <v>5</v>
      </c>
      <c r="K229" s="25">
        <f t="shared" si="48"/>
        <v>2</v>
      </c>
      <c r="L229" s="25">
        <f t="shared" si="49"/>
        <v>0</v>
      </c>
      <c r="M229" s="25">
        <f t="shared" si="50"/>
        <v>1</v>
      </c>
      <c r="N229" s="25">
        <f t="shared" si="51"/>
        <v>3</v>
      </c>
      <c r="O229" s="25">
        <f t="shared" si="52"/>
        <v>6</v>
      </c>
      <c r="P229" s="25">
        <f t="shared" si="53"/>
        <v>9</v>
      </c>
      <c r="Q229" s="52" t="str">
        <f t="shared" si="54"/>
        <v>E</v>
      </c>
      <c r="R229" s="52">
        <f t="shared" si="55"/>
        <v>0</v>
      </c>
      <c r="S229" s="52">
        <f t="shared" si="56"/>
        <v>0</v>
      </c>
      <c r="T229" s="52" t="str">
        <f t="shared" si="57"/>
        <v>DS</v>
      </c>
    </row>
    <row r="230" spans="1:20" ht="12.75">
      <c r="A230" s="51" t="str">
        <f t="shared" si="46"/>
        <v>LLI4121</v>
      </c>
      <c r="B230" s="102" t="s">
        <v>231</v>
      </c>
      <c r="C230" s="103"/>
      <c r="D230" s="103"/>
      <c r="E230" s="103"/>
      <c r="F230" s="103"/>
      <c r="G230" s="103"/>
      <c r="H230" s="103"/>
      <c r="I230" s="104"/>
      <c r="J230" s="25">
        <f t="shared" si="47"/>
        <v>5</v>
      </c>
      <c r="K230" s="25">
        <f t="shared" si="48"/>
        <v>1</v>
      </c>
      <c r="L230" s="25">
        <f t="shared" si="49"/>
        <v>0</v>
      </c>
      <c r="M230" s="25">
        <f t="shared" si="50"/>
        <v>4</v>
      </c>
      <c r="N230" s="25">
        <f t="shared" si="51"/>
        <v>5</v>
      </c>
      <c r="O230" s="25">
        <f t="shared" si="52"/>
        <v>4</v>
      </c>
      <c r="P230" s="25">
        <f t="shared" si="53"/>
        <v>9</v>
      </c>
      <c r="Q230" s="52" t="str">
        <f t="shared" si="54"/>
        <v>E</v>
      </c>
      <c r="R230" s="52">
        <f t="shared" si="55"/>
        <v>0</v>
      </c>
      <c r="S230" s="52">
        <f t="shared" si="56"/>
        <v>0</v>
      </c>
      <c r="T230" s="52" t="str">
        <f t="shared" si="57"/>
        <v>DS</v>
      </c>
    </row>
    <row r="231" spans="1:20" ht="12.75">
      <c r="A231" s="51" t="str">
        <f t="shared" si="46"/>
        <v>LLI4161</v>
      </c>
      <c r="B231" s="102" t="s">
        <v>232</v>
      </c>
      <c r="C231" s="103"/>
      <c r="D231" s="103"/>
      <c r="E231" s="103"/>
      <c r="F231" s="103"/>
      <c r="G231" s="103"/>
      <c r="H231" s="103"/>
      <c r="I231" s="104"/>
      <c r="J231" s="25">
        <f t="shared" si="47"/>
        <v>6</v>
      </c>
      <c r="K231" s="25">
        <f t="shared" si="48"/>
        <v>1</v>
      </c>
      <c r="L231" s="25">
        <f t="shared" si="49"/>
        <v>0</v>
      </c>
      <c r="M231" s="25">
        <f t="shared" si="50"/>
        <v>2</v>
      </c>
      <c r="N231" s="25">
        <f t="shared" si="51"/>
        <v>3</v>
      </c>
      <c r="O231" s="25">
        <f t="shared" si="52"/>
        <v>8</v>
      </c>
      <c r="P231" s="25">
        <f t="shared" si="53"/>
        <v>11</v>
      </c>
      <c r="Q231" s="52" t="str">
        <f t="shared" si="54"/>
        <v>E</v>
      </c>
      <c r="R231" s="52">
        <f t="shared" si="55"/>
        <v>0</v>
      </c>
      <c r="S231" s="52">
        <f t="shared" si="56"/>
        <v>0</v>
      </c>
      <c r="T231" s="52" t="str">
        <f t="shared" si="57"/>
        <v>DS</v>
      </c>
    </row>
    <row r="232" spans="1:20" ht="12.75">
      <c r="A232" s="51" t="str">
        <f t="shared" si="46"/>
        <v>LLX4110</v>
      </c>
      <c r="B232" s="102" t="s">
        <v>181</v>
      </c>
      <c r="C232" s="103"/>
      <c r="D232" s="103"/>
      <c r="E232" s="103"/>
      <c r="F232" s="103"/>
      <c r="G232" s="103"/>
      <c r="H232" s="103"/>
      <c r="I232" s="104"/>
      <c r="J232" s="25">
        <f t="shared" si="47"/>
        <v>4</v>
      </c>
      <c r="K232" s="25">
        <f t="shared" si="48"/>
        <v>2</v>
      </c>
      <c r="L232" s="25">
        <f t="shared" si="49"/>
        <v>0</v>
      </c>
      <c r="M232" s="25">
        <f t="shared" si="50"/>
        <v>0</v>
      </c>
      <c r="N232" s="25">
        <f t="shared" si="51"/>
        <v>2</v>
      </c>
      <c r="O232" s="25">
        <f t="shared" si="52"/>
        <v>5</v>
      </c>
      <c r="P232" s="25">
        <f t="shared" si="53"/>
        <v>7</v>
      </c>
      <c r="Q232" s="52">
        <f t="shared" si="54"/>
        <v>0</v>
      </c>
      <c r="R232" s="52" t="str">
        <f t="shared" si="55"/>
        <v>C</v>
      </c>
      <c r="S232" s="52">
        <f t="shared" si="56"/>
        <v>0</v>
      </c>
      <c r="T232" s="52" t="str">
        <f t="shared" si="57"/>
        <v>DS</v>
      </c>
    </row>
    <row r="233" spans="1:20" ht="12.75" customHeight="1">
      <c r="A233" s="51" t="str">
        <f t="shared" si="46"/>
        <v>LLY4024</v>
      </c>
      <c r="B233" s="102" t="s">
        <v>128</v>
      </c>
      <c r="C233" s="103"/>
      <c r="D233" s="103"/>
      <c r="E233" s="103"/>
      <c r="F233" s="103"/>
      <c r="G233" s="103"/>
      <c r="H233" s="103"/>
      <c r="I233" s="104"/>
      <c r="J233" s="25">
        <f t="shared" si="47"/>
        <v>3</v>
      </c>
      <c r="K233" s="25">
        <f t="shared" si="48"/>
        <v>0</v>
      </c>
      <c r="L233" s="25">
        <f t="shared" si="49"/>
        <v>0</v>
      </c>
      <c r="M233" s="25">
        <f t="shared" si="50"/>
        <v>2</v>
      </c>
      <c r="N233" s="25">
        <f t="shared" si="51"/>
        <v>2</v>
      </c>
      <c r="O233" s="25">
        <f t="shared" si="52"/>
        <v>3</v>
      </c>
      <c r="P233" s="25">
        <f t="shared" si="53"/>
        <v>5</v>
      </c>
      <c r="Q233" s="52">
        <f t="shared" si="54"/>
        <v>0</v>
      </c>
      <c r="R233" s="52" t="str">
        <f t="shared" si="55"/>
        <v>C</v>
      </c>
      <c r="S233" s="52">
        <f t="shared" si="56"/>
        <v>0</v>
      </c>
      <c r="T233" s="52" t="str">
        <f t="shared" si="57"/>
        <v>DS</v>
      </c>
    </row>
    <row r="234" spans="1:20" ht="12.75">
      <c r="A234" s="51" t="str">
        <f t="shared" si="46"/>
        <v>LLI4221</v>
      </c>
      <c r="B234" s="102" t="s">
        <v>234</v>
      </c>
      <c r="C234" s="103"/>
      <c r="D234" s="103"/>
      <c r="E234" s="103"/>
      <c r="F234" s="103"/>
      <c r="G234" s="103"/>
      <c r="H234" s="103"/>
      <c r="I234" s="104"/>
      <c r="J234" s="25">
        <f t="shared" si="47"/>
        <v>5</v>
      </c>
      <c r="K234" s="25">
        <f t="shared" si="48"/>
        <v>1</v>
      </c>
      <c r="L234" s="25">
        <f t="shared" si="49"/>
        <v>0</v>
      </c>
      <c r="M234" s="25">
        <f t="shared" si="50"/>
        <v>4</v>
      </c>
      <c r="N234" s="25">
        <f t="shared" si="51"/>
        <v>5</v>
      </c>
      <c r="O234" s="25">
        <f t="shared" si="52"/>
        <v>4</v>
      </c>
      <c r="P234" s="25">
        <f t="shared" si="53"/>
        <v>9</v>
      </c>
      <c r="Q234" s="52" t="str">
        <f t="shared" si="54"/>
        <v>E</v>
      </c>
      <c r="R234" s="52">
        <f t="shared" si="55"/>
        <v>0</v>
      </c>
      <c r="S234" s="52">
        <f t="shared" si="56"/>
        <v>0</v>
      </c>
      <c r="T234" s="52" t="str">
        <f t="shared" si="57"/>
        <v>DS</v>
      </c>
    </row>
    <row r="235" spans="1:20" ht="12" customHeight="1">
      <c r="A235" s="51" t="str">
        <f t="shared" si="46"/>
        <v>LLI4261</v>
      </c>
      <c r="B235" s="102" t="s">
        <v>235</v>
      </c>
      <c r="C235" s="103"/>
      <c r="D235" s="103"/>
      <c r="E235" s="103"/>
      <c r="F235" s="103"/>
      <c r="G235" s="103"/>
      <c r="H235" s="103"/>
      <c r="I235" s="104"/>
      <c r="J235" s="25">
        <f t="shared" si="47"/>
        <v>6</v>
      </c>
      <c r="K235" s="25">
        <f t="shared" si="48"/>
        <v>1</v>
      </c>
      <c r="L235" s="25">
        <f t="shared" si="49"/>
        <v>0</v>
      </c>
      <c r="M235" s="25">
        <f t="shared" si="50"/>
        <v>2</v>
      </c>
      <c r="N235" s="25">
        <f t="shared" si="51"/>
        <v>3</v>
      </c>
      <c r="O235" s="25">
        <f t="shared" si="52"/>
        <v>8</v>
      </c>
      <c r="P235" s="25">
        <f t="shared" si="53"/>
        <v>11</v>
      </c>
      <c r="Q235" s="52" t="str">
        <f t="shared" si="54"/>
        <v>E</v>
      </c>
      <c r="R235" s="52">
        <f t="shared" si="55"/>
        <v>0</v>
      </c>
      <c r="S235" s="52">
        <f t="shared" si="56"/>
        <v>0</v>
      </c>
      <c r="T235" s="52" t="str">
        <f t="shared" si="57"/>
        <v>DS</v>
      </c>
    </row>
    <row r="236" spans="1:20" ht="12.75">
      <c r="A236" s="51" t="str">
        <f t="shared" si="46"/>
        <v>LLI5121 </v>
      </c>
      <c r="B236" s="102" t="s">
        <v>236</v>
      </c>
      <c r="C236" s="103"/>
      <c r="D236" s="103"/>
      <c r="E236" s="103"/>
      <c r="F236" s="103"/>
      <c r="G236" s="103"/>
      <c r="H236" s="103"/>
      <c r="I236" s="104"/>
      <c r="J236" s="25">
        <f t="shared" si="47"/>
        <v>4</v>
      </c>
      <c r="K236" s="25">
        <f t="shared" si="48"/>
        <v>1</v>
      </c>
      <c r="L236" s="25">
        <f t="shared" si="49"/>
        <v>0</v>
      </c>
      <c r="M236" s="25">
        <f t="shared" si="50"/>
        <v>1</v>
      </c>
      <c r="N236" s="25">
        <f t="shared" si="51"/>
        <v>2</v>
      </c>
      <c r="O236" s="25">
        <f t="shared" si="52"/>
        <v>5</v>
      </c>
      <c r="P236" s="25">
        <f t="shared" si="53"/>
        <v>7</v>
      </c>
      <c r="Q236" s="52" t="str">
        <f t="shared" si="54"/>
        <v>E</v>
      </c>
      <c r="R236" s="52">
        <f t="shared" si="55"/>
        <v>0</v>
      </c>
      <c r="S236" s="52">
        <f t="shared" si="56"/>
        <v>0</v>
      </c>
      <c r="T236" s="52" t="str">
        <f t="shared" si="57"/>
        <v>DS</v>
      </c>
    </row>
    <row r="237" spans="1:20" ht="12.75" customHeight="1">
      <c r="A237" s="51" t="str">
        <f t="shared" si="46"/>
        <v>LLI5161</v>
      </c>
      <c r="B237" s="102" t="s">
        <v>237</v>
      </c>
      <c r="C237" s="103"/>
      <c r="D237" s="103"/>
      <c r="E237" s="103"/>
      <c r="F237" s="103"/>
      <c r="G237" s="103"/>
      <c r="H237" s="103"/>
      <c r="I237" s="104"/>
      <c r="J237" s="25">
        <f t="shared" si="47"/>
        <v>5</v>
      </c>
      <c r="K237" s="25">
        <f t="shared" si="48"/>
        <v>2</v>
      </c>
      <c r="L237" s="25">
        <f t="shared" si="49"/>
        <v>0</v>
      </c>
      <c r="M237" s="25">
        <f t="shared" si="50"/>
        <v>2</v>
      </c>
      <c r="N237" s="25">
        <f t="shared" si="51"/>
        <v>4</v>
      </c>
      <c r="O237" s="25">
        <f t="shared" si="52"/>
        <v>5</v>
      </c>
      <c r="P237" s="25">
        <f t="shared" si="53"/>
        <v>9</v>
      </c>
      <c r="Q237" s="52" t="str">
        <f t="shared" si="54"/>
        <v>E</v>
      </c>
      <c r="R237" s="52">
        <f t="shared" si="55"/>
        <v>0</v>
      </c>
      <c r="S237" s="52">
        <f t="shared" si="56"/>
        <v>0</v>
      </c>
      <c r="T237" s="52" t="str">
        <f t="shared" si="57"/>
        <v>DS</v>
      </c>
    </row>
    <row r="238" spans="1:20" ht="12.75">
      <c r="A238" s="51" t="str">
        <f t="shared" si="46"/>
        <v>LLX5110</v>
      </c>
      <c r="B238" s="102" t="s">
        <v>182</v>
      </c>
      <c r="C238" s="103"/>
      <c r="D238" s="103"/>
      <c r="E238" s="103"/>
      <c r="F238" s="103"/>
      <c r="G238" s="103"/>
      <c r="H238" s="103"/>
      <c r="I238" s="104"/>
      <c r="J238" s="25">
        <f t="shared" si="47"/>
        <v>6</v>
      </c>
      <c r="K238" s="25">
        <f t="shared" si="48"/>
        <v>2</v>
      </c>
      <c r="L238" s="25">
        <f t="shared" si="49"/>
        <v>0</v>
      </c>
      <c r="M238" s="25">
        <f t="shared" si="50"/>
        <v>2</v>
      </c>
      <c r="N238" s="25">
        <f t="shared" si="51"/>
        <v>4</v>
      </c>
      <c r="O238" s="25">
        <f t="shared" si="52"/>
        <v>7</v>
      </c>
      <c r="P238" s="25">
        <f t="shared" si="53"/>
        <v>11</v>
      </c>
      <c r="Q238" s="52">
        <f t="shared" si="54"/>
        <v>0</v>
      </c>
      <c r="R238" s="52" t="str">
        <f t="shared" si="55"/>
        <v>C</v>
      </c>
      <c r="S238" s="52">
        <f t="shared" si="56"/>
        <v>0</v>
      </c>
      <c r="T238" s="52" t="str">
        <f t="shared" si="57"/>
        <v>DS</v>
      </c>
    </row>
    <row r="239" spans="1:20" ht="12" customHeight="1">
      <c r="A239" s="51" t="str">
        <f t="shared" si="46"/>
        <v>LLI5221</v>
      </c>
      <c r="B239" s="102" t="s">
        <v>238</v>
      </c>
      <c r="C239" s="103"/>
      <c r="D239" s="103"/>
      <c r="E239" s="103"/>
      <c r="F239" s="103"/>
      <c r="G239" s="103"/>
      <c r="H239" s="103"/>
      <c r="I239" s="104"/>
      <c r="J239" s="25">
        <f t="shared" si="47"/>
        <v>4</v>
      </c>
      <c r="K239" s="25">
        <f t="shared" si="48"/>
        <v>1</v>
      </c>
      <c r="L239" s="25">
        <f t="shared" si="49"/>
        <v>0</v>
      </c>
      <c r="M239" s="25">
        <f t="shared" si="50"/>
        <v>1</v>
      </c>
      <c r="N239" s="25">
        <f t="shared" si="51"/>
        <v>2</v>
      </c>
      <c r="O239" s="25">
        <f t="shared" si="52"/>
        <v>5</v>
      </c>
      <c r="P239" s="25">
        <f t="shared" si="53"/>
        <v>7</v>
      </c>
      <c r="Q239" s="52" t="str">
        <f t="shared" si="54"/>
        <v>E</v>
      </c>
      <c r="R239" s="52">
        <f t="shared" si="55"/>
        <v>0</v>
      </c>
      <c r="S239" s="52">
        <f t="shared" si="56"/>
        <v>0</v>
      </c>
      <c r="T239" s="52" t="str">
        <f t="shared" si="57"/>
        <v>DS</v>
      </c>
    </row>
    <row r="240" spans="1:20" ht="12.75">
      <c r="A240" s="51" t="str">
        <f t="shared" si="46"/>
        <v>LLI5261</v>
      </c>
      <c r="B240" s="102" t="s">
        <v>239</v>
      </c>
      <c r="C240" s="103"/>
      <c r="D240" s="103"/>
      <c r="E240" s="103"/>
      <c r="F240" s="103"/>
      <c r="G240" s="103"/>
      <c r="H240" s="103"/>
      <c r="I240" s="104"/>
      <c r="J240" s="25">
        <f t="shared" si="47"/>
        <v>4</v>
      </c>
      <c r="K240" s="25">
        <f t="shared" si="48"/>
        <v>2</v>
      </c>
      <c r="L240" s="25">
        <f t="shared" si="49"/>
        <v>0</v>
      </c>
      <c r="M240" s="25">
        <f t="shared" si="50"/>
        <v>2</v>
      </c>
      <c r="N240" s="25">
        <f t="shared" si="51"/>
        <v>4</v>
      </c>
      <c r="O240" s="25">
        <f t="shared" si="52"/>
        <v>3</v>
      </c>
      <c r="P240" s="25">
        <f t="shared" si="53"/>
        <v>7</v>
      </c>
      <c r="Q240" s="52" t="str">
        <f t="shared" si="54"/>
        <v>E</v>
      </c>
      <c r="R240" s="52">
        <f t="shared" si="55"/>
        <v>0</v>
      </c>
      <c r="S240" s="52">
        <f t="shared" si="56"/>
        <v>0</v>
      </c>
      <c r="T240" s="52" t="str">
        <f t="shared" si="57"/>
        <v>DS</v>
      </c>
    </row>
    <row r="241" spans="1:20" ht="12.75">
      <c r="A241" s="51" t="str">
        <f t="shared" si="46"/>
        <v>LLX5210</v>
      </c>
      <c r="B241" s="102" t="s">
        <v>247</v>
      </c>
      <c r="C241" s="103"/>
      <c r="D241" s="103"/>
      <c r="E241" s="103"/>
      <c r="F241" s="103"/>
      <c r="G241" s="103"/>
      <c r="H241" s="103"/>
      <c r="I241" s="104"/>
      <c r="J241" s="25">
        <f t="shared" si="47"/>
        <v>3</v>
      </c>
      <c r="K241" s="25">
        <f t="shared" si="48"/>
        <v>1</v>
      </c>
      <c r="L241" s="25">
        <f t="shared" si="49"/>
        <v>0</v>
      </c>
      <c r="M241" s="25">
        <f t="shared" si="50"/>
        <v>1</v>
      </c>
      <c r="N241" s="25">
        <f t="shared" si="51"/>
        <v>2</v>
      </c>
      <c r="O241" s="25">
        <f t="shared" si="52"/>
        <v>3</v>
      </c>
      <c r="P241" s="25">
        <f t="shared" si="53"/>
        <v>5</v>
      </c>
      <c r="Q241" s="52">
        <f t="shared" si="54"/>
        <v>0</v>
      </c>
      <c r="R241" s="52" t="str">
        <f t="shared" si="55"/>
        <v>C</v>
      </c>
      <c r="S241" s="52">
        <f t="shared" si="56"/>
        <v>0</v>
      </c>
      <c r="T241" s="52" t="str">
        <f t="shared" si="57"/>
        <v>DS</v>
      </c>
    </row>
    <row r="242" spans="1:20" ht="12.75">
      <c r="A242" s="31" t="s">
        <v>26</v>
      </c>
      <c r="B242" s="137"/>
      <c r="C242" s="138"/>
      <c r="D242" s="138"/>
      <c r="E242" s="138"/>
      <c r="F242" s="138"/>
      <c r="G242" s="138"/>
      <c r="H242" s="138"/>
      <c r="I242" s="139"/>
      <c r="J242" s="44">
        <f aca="true" t="shared" si="58" ref="J242:P242">SUM(J217:J241)</f>
        <v>130</v>
      </c>
      <c r="K242" s="44">
        <f t="shared" si="58"/>
        <v>38</v>
      </c>
      <c r="L242" s="44">
        <f t="shared" si="58"/>
        <v>6</v>
      </c>
      <c r="M242" s="44">
        <f t="shared" si="58"/>
        <v>49</v>
      </c>
      <c r="N242" s="44">
        <f t="shared" si="58"/>
        <v>93</v>
      </c>
      <c r="O242" s="44">
        <f t="shared" si="58"/>
        <v>141</v>
      </c>
      <c r="P242" s="44">
        <f t="shared" si="58"/>
        <v>234</v>
      </c>
      <c r="Q242" s="31">
        <f>COUNTIF(Q217:Q241,"E")</f>
        <v>20</v>
      </c>
      <c r="R242" s="31">
        <f>COUNTIF(R217:R241,"C")</f>
        <v>5</v>
      </c>
      <c r="S242" s="31">
        <f>COUNTIF(S217:S241,"VP")</f>
        <v>0</v>
      </c>
      <c r="T242" s="24">
        <f>COUNTA(T217:T241)</f>
        <v>25</v>
      </c>
    </row>
    <row r="243" spans="1:20" ht="18" customHeight="1">
      <c r="A243" s="108" t="s">
        <v>74</v>
      </c>
      <c r="B243" s="109"/>
      <c r="C243" s="109"/>
      <c r="D243" s="109"/>
      <c r="E243" s="109"/>
      <c r="F243" s="109"/>
      <c r="G243" s="109"/>
      <c r="H243" s="109"/>
      <c r="I243" s="109"/>
      <c r="J243" s="109"/>
      <c r="K243" s="109"/>
      <c r="L243" s="109"/>
      <c r="M243" s="109"/>
      <c r="N243" s="109"/>
      <c r="O243" s="109"/>
      <c r="P243" s="109"/>
      <c r="Q243" s="109"/>
      <c r="R243" s="109"/>
      <c r="S243" s="109"/>
      <c r="T243" s="110"/>
    </row>
    <row r="244" spans="1:20" ht="15.75" customHeight="1">
      <c r="A244" s="51" t="str">
        <f aca="true" t="shared" si="59" ref="A244:A249">IF(ISNA(INDEX($A$41:$T$186,MATCH($B244,$B$41:$B$186,0),1)),"",INDEX($A$41:$T$186,MATCH($B244,$B$41:$B$186,0),1))</f>
        <v>LLI6121</v>
      </c>
      <c r="B244" s="133" t="s">
        <v>240</v>
      </c>
      <c r="C244" s="133"/>
      <c r="D244" s="133"/>
      <c r="E244" s="133"/>
      <c r="F244" s="133"/>
      <c r="G244" s="133"/>
      <c r="H244" s="133"/>
      <c r="I244" s="133"/>
      <c r="J244" s="25">
        <f aca="true" t="shared" si="60" ref="J244:J249">IF(ISNA(INDEX($A$41:$T$186,MATCH($B244,$B$41:$B$186,0),10)),"",INDEX($A$41:$T$186,MATCH($B244,$B$41:$B$186,0),10))</f>
        <v>4</v>
      </c>
      <c r="K244" s="25">
        <f aca="true" t="shared" si="61" ref="K244:K249">IF(ISNA(INDEX($A$41:$T$186,MATCH($B244,$B$41:$B$186,0),11)),"",INDEX($A$41:$T$186,MATCH($B244,$B$41:$B$186,0),11))</f>
        <v>1</v>
      </c>
      <c r="L244" s="25">
        <f aca="true" t="shared" si="62" ref="L244:L249">IF(ISNA(INDEX($A$41:$T$186,MATCH($B244,$B$41:$B$186,0),12)),"",INDEX($A$41:$T$186,MATCH($B244,$B$41:$B$186,0),12))</f>
        <v>0</v>
      </c>
      <c r="M244" s="25">
        <f aca="true" t="shared" si="63" ref="M244:M249">IF(ISNA(INDEX($A$41:$T$186,MATCH($B244,$B$41:$B$186,0),13)),"",INDEX($A$41:$T$186,MATCH($B244,$B$41:$B$186,0),13))</f>
        <v>2</v>
      </c>
      <c r="N244" s="25">
        <f aca="true" t="shared" si="64" ref="N244:N249">IF(ISNA(INDEX($A$41:$T$186,MATCH($B244,$B$41:$B$186,0),14)),"",INDEX($A$41:$T$186,MATCH($B244,$B$41:$B$186,0),14))</f>
        <v>3</v>
      </c>
      <c r="O244" s="25">
        <f aca="true" t="shared" si="65" ref="O244:O249">IF(ISNA(INDEX($A$41:$T$186,MATCH($B244,$B$41:$B$186,0),15)),"",INDEX($A$41:$T$186,MATCH($B244,$B$41:$B$186,0),15))</f>
        <v>5</v>
      </c>
      <c r="P244" s="25">
        <f aca="true" t="shared" si="66" ref="P244:P249">IF(ISNA(INDEX($A$41:$T$186,MATCH($B244,$B$41:$B$186,0),16)),"",INDEX($A$41:$T$186,MATCH($B244,$B$41:$B$186,0),16))</f>
        <v>8</v>
      </c>
      <c r="Q244" s="52" t="str">
        <f aca="true" t="shared" si="67" ref="Q244:Q249">IF(ISNA(INDEX($A$41:$T$186,MATCH($B244,$B$41:$B$186,0),17)),"",INDEX($A$41:$T$186,MATCH($B244,$B$41:$B$186,0),17))</f>
        <v>E</v>
      </c>
      <c r="R244" s="52">
        <f aca="true" t="shared" si="68" ref="R244:R249">IF(ISNA(INDEX($A$41:$T$186,MATCH($B244,$B$41:$B$186,0),18)),"",INDEX($A$41:$T$186,MATCH($B244,$B$41:$B$186,0),18))</f>
        <v>0</v>
      </c>
      <c r="S244" s="52">
        <f aca="true" t="shared" si="69" ref="S244:S249">IF(ISNA(INDEX($A$41:$T$186,MATCH($B244,$B$41:$B$186,0),19)),"",INDEX($A$41:$T$186,MATCH($B244,$B$41:$B$186,0),19))</f>
        <v>0</v>
      </c>
      <c r="T244" s="52" t="str">
        <f aca="true" t="shared" si="70" ref="T244:T249">IF(ISNA(INDEX($A$41:$T$186,MATCH($B244,$B$41:$B$186,0),20)),"",INDEX($A$41:$T$186,MATCH($B244,$B$41:$B$186,0),20))</f>
        <v>DS</v>
      </c>
    </row>
    <row r="245" spans="1:20" ht="13.5" customHeight="1">
      <c r="A245" s="51" t="str">
        <f t="shared" si="59"/>
        <v>LLI6161</v>
      </c>
      <c r="B245" s="133" t="s">
        <v>241</v>
      </c>
      <c r="C245" s="133"/>
      <c r="D245" s="133"/>
      <c r="E245" s="133"/>
      <c r="F245" s="133"/>
      <c r="G245" s="133"/>
      <c r="H245" s="133"/>
      <c r="I245" s="133"/>
      <c r="J245" s="25">
        <f t="shared" si="60"/>
        <v>5</v>
      </c>
      <c r="K245" s="25">
        <f t="shared" si="61"/>
        <v>2</v>
      </c>
      <c r="L245" s="25">
        <f t="shared" si="62"/>
        <v>0</v>
      </c>
      <c r="M245" s="25">
        <f t="shared" si="63"/>
        <v>1</v>
      </c>
      <c r="N245" s="25">
        <f t="shared" si="64"/>
        <v>3</v>
      </c>
      <c r="O245" s="25">
        <f t="shared" si="65"/>
        <v>7</v>
      </c>
      <c r="P245" s="25">
        <f t="shared" si="66"/>
        <v>10</v>
      </c>
      <c r="Q245" s="52" t="str">
        <f t="shared" si="67"/>
        <v>E</v>
      </c>
      <c r="R245" s="52">
        <f t="shared" si="68"/>
        <v>0</v>
      </c>
      <c r="S245" s="52">
        <f t="shared" si="69"/>
        <v>0</v>
      </c>
      <c r="T245" s="52" t="str">
        <f t="shared" si="70"/>
        <v>DS</v>
      </c>
    </row>
    <row r="246" spans="1:20" ht="12.75">
      <c r="A246" s="51" t="str">
        <f t="shared" si="59"/>
        <v>LLX6110</v>
      </c>
      <c r="B246" s="133" t="s">
        <v>183</v>
      </c>
      <c r="C246" s="133"/>
      <c r="D246" s="133"/>
      <c r="E246" s="133"/>
      <c r="F246" s="133"/>
      <c r="G246" s="133"/>
      <c r="H246" s="133"/>
      <c r="I246" s="133"/>
      <c r="J246" s="25">
        <f t="shared" si="60"/>
        <v>6</v>
      </c>
      <c r="K246" s="25">
        <f t="shared" si="61"/>
        <v>2</v>
      </c>
      <c r="L246" s="25">
        <f t="shared" si="62"/>
        <v>0</v>
      </c>
      <c r="M246" s="25">
        <f t="shared" si="63"/>
        <v>2</v>
      </c>
      <c r="N246" s="25">
        <f t="shared" si="64"/>
        <v>4</v>
      </c>
      <c r="O246" s="25">
        <f t="shared" si="65"/>
        <v>9</v>
      </c>
      <c r="P246" s="25">
        <f t="shared" si="66"/>
        <v>13</v>
      </c>
      <c r="Q246" s="52">
        <f t="shared" si="67"/>
        <v>0</v>
      </c>
      <c r="R246" s="52" t="str">
        <f t="shared" si="68"/>
        <v>C</v>
      </c>
      <c r="S246" s="52">
        <f t="shared" si="69"/>
        <v>0</v>
      </c>
      <c r="T246" s="52" t="str">
        <f t="shared" si="70"/>
        <v>DS</v>
      </c>
    </row>
    <row r="247" spans="1:20" ht="12.75" customHeight="1">
      <c r="A247" s="51" t="str">
        <f t="shared" si="59"/>
        <v>LLI6221</v>
      </c>
      <c r="B247" s="130" t="s">
        <v>244</v>
      </c>
      <c r="C247" s="131"/>
      <c r="D247" s="131"/>
      <c r="E247" s="131"/>
      <c r="F247" s="131"/>
      <c r="G247" s="131"/>
      <c r="H247" s="131"/>
      <c r="I247" s="132"/>
      <c r="J247" s="25">
        <f t="shared" si="60"/>
        <v>4</v>
      </c>
      <c r="K247" s="25">
        <f t="shared" si="61"/>
        <v>1</v>
      </c>
      <c r="L247" s="25">
        <f t="shared" si="62"/>
        <v>0</v>
      </c>
      <c r="M247" s="25">
        <f t="shared" si="63"/>
        <v>2</v>
      </c>
      <c r="N247" s="25">
        <f t="shared" si="64"/>
        <v>3</v>
      </c>
      <c r="O247" s="25">
        <f t="shared" si="65"/>
        <v>5</v>
      </c>
      <c r="P247" s="25">
        <f t="shared" si="66"/>
        <v>8</v>
      </c>
      <c r="Q247" s="52" t="str">
        <f t="shared" si="67"/>
        <v>E</v>
      </c>
      <c r="R247" s="52">
        <f t="shared" si="68"/>
        <v>0</v>
      </c>
      <c r="S247" s="52">
        <f t="shared" si="69"/>
        <v>0</v>
      </c>
      <c r="T247" s="52" t="str">
        <f t="shared" si="70"/>
        <v>DS</v>
      </c>
    </row>
    <row r="248" spans="1:20" ht="12.75" customHeight="1">
      <c r="A248" s="51" t="str">
        <f t="shared" si="59"/>
        <v>LLI6261</v>
      </c>
      <c r="B248" s="130" t="s">
        <v>245</v>
      </c>
      <c r="C248" s="131"/>
      <c r="D248" s="131"/>
      <c r="E248" s="131"/>
      <c r="F248" s="131"/>
      <c r="G248" s="131"/>
      <c r="H248" s="131"/>
      <c r="I248" s="132"/>
      <c r="J248" s="25">
        <f t="shared" si="60"/>
        <v>4</v>
      </c>
      <c r="K248" s="25">
        <f t="shared" si="61"/>
        <v>2</v>
      </c>
      <c r="L248" s="25">
        <f t="shared" si="62"/>
        <v>0</v>
      </c>
      <c r="M248" s="25">
        <f t="shared" si="63"/>
        <v>1</v>
      </c>
      <c r="N248" s="25">
        <f t="shared" si="64"/>
        <v>3</v>
      </c>
      <c r="O248" s="25">
        <f t="shared" si="65"/>
        <v>5</v>
      </c>
      <c r="P248" s="25">
        <f t="shared" si="66"/>
        <v>8</v>
      </c>
      <c r="Q248" s="52" t="str">
        <f t="shared" si="67"/>
        <v>E</v>
      </c>
      <c r="R248" s="52">
        <f t="shared" si="68"/>
        <v>0</v>
      </c>
      <c r="S248" s="52">
        <f t="shared" si="69"/>
        <v>0</v>
      </c>
      <c r="T248" s="52" t="str">
        <f t="shared" si="70"/>
        <v>DS</v>
      </c>
    </row>
    <row r="249" spans="1:20" ht="12.75">
      <c r="A249" s="51" t="str">
        <f t="shared" si="59"/>
        <v>LLX6210</v>
      </c>
      <c r="B249" s="130" t="s">
        <v>248</v>
      </c>
      <c r="C249" s="131"/>
      <c r="D249" s="131"/>
      <c r="E249" s="131"/>
      <c r="F249" s="131"/>
      <c r="G249" s="131"/>
      <c r="H249" s="131"/>
      <c r="I249" s="132"/>
      <c r="J249" s="25">
        <f t="shared" si="60"/>
        <v>3</v>
      </c>
      <c r="K249" s="25">
        <f t="shared" si="61"/>
        <v>1</v>
      </c>
      <c r="L249" s="25">
        <f t="shared" si="62"/>
        <v>0</v>
      </c>
      <c r="M249" s="25">
        <f t="shared" si="63"/>
        <v>1</v>
      </c>
      <c r="N249" s="25">
        <f t="shared" si="64"/>
        <v>2</v>
      </c>
      <c r="O249" s="25">
        <f t="shared" si="65"/>
        <v>4</v>
      </c>
      <c r="P249" s="25">
        <f t="shared" si="66"/>
        <v>6</v>
      </c>
      <c r="Q249" s="52">
        <f t="shared" si="67"/>
        <v>0</v>
      </c>
      <c r="R249" s="52" t="str">
        <f t="shared" si="68"/>
        <v>C</v>
      </c>
      <c r="S249" s="52">
        <f t="shared" si="69"/>
        <v>0</v>
      </c>
      <c r="T249" s="52" t="str">
        <f t="shared" si="70"/>
        <v>DS</v>
      </c>
    </row>
    <row r="250" spans="1:20" ht="12.75">
      <c r="A250" s="31" t="s">
        <v>26</v>
      </c>
      <c r="B250" s="112"/>
      <c r="C250" s="112"/>
      <c r="D250" s="112"/>
      <c r="E250" s="112"/>
      <c r="F250" s="112"/>
      <c r="G250" s="112"/>
      <c r="H250" s="112"/>
      <c r="I250" s="112"/>
      <c r="J250" s="44">
        <f>SUM(J244:J249)</f>
        <v>26</v>
      </c>
      <c r="K250" s="44">
        <f aca="true" t="shared" si="71" ref="K250:P250">SUM(K244:K249)</f>
        <v>9</v>
      </c>
      <c r="L250" s="44">
        <f t="shared" si="71"/>
        <v>0</v>
      </c>
      <c r="M250" s="44">
        <f t="shared" si="71"/>
        <v>9</v>
      </c>
      <c r="N250" s="44">
        <f t="shared" si="71"/>
        <v>18</v>
      </c>
      <c r="O250" s="44">
        <f t="shared" si="71"/>
        <v>35</v>
      </c>
      <c r="P250" s="44">
        <f t="shared" si="71"/>
        <v>53</v>
      </c>
      <c r="Q250" s="31">
        <f>COUNTIF(Q244:Q249,"E")</f>
        <v>4</v>
      </c>
      <c r="R250" s="31">
        <f>COUNTIF(R244:R249,"C")</f>
        <v>2</v>
      </c>
      <c r="S250" s="31">
        <f>COUNTIF(S244:S249,"VP")</f>
        <v>0</v>
      </c>
      <c r="T250" s="24">
        <f>COUNTA(T244:T249)</f>
        <v>6</v>
      </c>
    </row>
    <row r="251" spans="1:20" ht="31.5" customHeight="1">
      <c r="A251" s="105" t="s">
        <v>102</v>
      </c>
      <c r="B251" s="106"/>
      <c r="C251" s="106"/>
      <c r="D251" s="106"/>
      <c r="E251" s="106"/>
      <c r="F251" s="106"/>
      <c r="G251" s="106"/>
      <c r="H251" s="106"/>
      <c r="I251" s="107"/>
      <c r="J251" s="44">
        <f aca="true" t="shared" si="72" ref="J251:T251">SUM(J242,J250)</f>
        <v>156</v>
      </c>
      <c r="K251" s="44">
        <f t="shared" si="72"/>
        <v>47</v>
      </c>
      <c r="L251" s="44">
        <f t="shared" si="72"/>
        <v>6</v>
      </c>
      <c r="M251" s="44">
        <f t="shared" si="72"/>
        <v>58</v>
      </c>
      <c r="N251" s="44">
        <f t="shared" si="72"/>
        <v>111</v>
      </c>
      <c r="O251" s="44">
        <f t="shared" si="72"/>
        <v>176</v>
      </c>
      <c r="P251" s="44">
        <f t="shared" si="72"/>
        <v>287</v>
      </c>
      <c r="Q251" s="44">
        <f t="shared" si="72"/>
        <v>24</v>
      </c>
      <c r="R251" s="44">
        <f t="shared" si="72"/>
        <v>7</v>
      </c>
      <c r="S251" s="44">
        <f t="shared" si="72"/>
        <v>0</v>
      </c>
      <c r="T251" s="45">
        <f t="shared" si="72"/>
        <v>31</v>
      </c>
    </row>
    <row r="252" spans="1:20" ht="15" customHeight="1">
      <c r="A252" s="83" t="s">
        <v>52</v>
      </c>
      <c r="B252" s="84"/>
      <c r="C252" s="84"/>
      <c r="D252" s="84"/>
      <c r="E252" s="84"/>
      <c r="F252" s="84"/>
      <c r="G252" s="84"/>
      <c r="H252" s="84"/>
      <c r="I252" s="84"/>
      <c r="J252" s="85"/>
      <c r="K252" s="44">
        <f aca="true" t="shared" si="73" ref="K252:P252">K242*14+K250*12</f>
        <v>640</v>
      </c>
      <c r="L252" s="44">
        <f t="shared" si="73"/>
        <v>84</v>
      </c>
      <c r="M252" s="44">
        <f t="shared" si="73"/>
        <v>794</v>
      </c>
      <c r="N252" s="44">
        <f t="shared" si="73"/>
        <v>1518</v>
      </c>
      <c r="O252" s="44">
        <f t="shared" si="73"/>
        <v>2394</v>
      </c>
      <c r="P252" s="44">
        <f t="shared" si="73"/>
        <v>3912</v>
      </c>
      <c r="Q252" s="77"/>
      <c r="R252" s="78"/>
      <c r="S252" s="78"/>
      <c r="T252" s="79"/>
    </row>
    <row r="253" spans="1:20" ht="15" customHeight="1">
      <c r="A253" s="86"/>
      <c r="B253" s="87"/>
      <c r="C253" s="87"/>
      <c r="D253" s="87"/>
      <c r="E253" s="87"/>
      <c r="F253" s="87"/>
      <c r="G253" s="87"/>
      <c r="H253" s="87"/>
      <c r="I253" s="87"/>
      <c r="J253" s="88"/>
      <c r="K253" s="117">
        <f>SUM(K252:M252)</f>
        <v>1518</v>
      </c>
      <c r="L253" s="118"/>
      <c r="M253" s="119"/>
      <c r="N253" s="117">
        <f>SUM(N252:O252)</f>
        <v>3912</v>
      </c>
      <c r="O253" s="118"/>
      <c r="P253" s="119"/>
      <c r="Q253" s="80"/>
      <c r="R253" s="81"/>
      <c r="S253" s="81"/>
      <c r="T253" s="82"/>
    </row>
    <row r="254" spans="1:20" ht="22.5" customHeight="1">
      <c r="A254" s="93" t="s">
        <v>100</v>
      </c>
      <c r="B254" s="94"/>
      <c r="C254" s="94"/>
      <c r="D254" s="94"/>
      <c r="E254" s="94"/>
      <c r="F254" s="94"/>
      <c r="G254" s="94"/>
      <c r="H254" s="94"/>
      <c r="I254" s="94"/>
      <c r="J254" s="95"/>
      <c r="K254" s="96">
        <f>T251/SUM(T52,T66,T81,T95,T113,T128)</f>
        <v>0.7209302325581395</v>
      </c>
      <c r="L254" s="97"/>
      <c r="M254" s="97"/>
      <c r="N254" s="97"/>
      <c r="O254" s="97"/>
      <c r="P254" s="97"/>
      <c r="Q254" s="97"/>
      <c r="R254" s="97"/>
      <c r="S254" s="97"/>
      <c r="T254" s="98"/>
    </row>
    <row r="255" spans="1:20" ht="22.5" customHeight="1">
      <c r="A255" s="99" t="s">
        <v>111</v>
      </c>
      <c r="B255" s="100"/>
      <c r="C255" s="100"/>
      <c r="D255" s="100"/>
      <c r="E255" s="100"/>
      <c r="F255" s="100"/>
      <c r="G255" s="100"/>
      <c r="H255" s="100"/>
      <c r="I255" s="100"/>
      <c r="J255" s="101"/>
      <c r="K255" s="96">
        <f>K253/(SUM(N52,N66,N81,N95,N113)*14+N128*12)</f>
        <v>0.7713414634146342</v>
      </c>
      <c r="L255" s="97"/>
      <c r="M255" s="97"/>
      <c r="N255" s="97"/>
      <c r="O255" s="97"/>
      <c r="P255" s="97"/>
      <c r="Q255" s="97"/>
      <c r="R255" s="97"/>
      <c r="S255" s="97"/>
      <c r="T255" s="98"/>
    </row>
    <row r="256" ht="6.75" customHeight="1"/>
    <row r="257" spans="1:20" ht="18" customHeight="1">
      <c r="A257" s="112" t="s">
        <v>174</v>
      </c>
      <c r="B257" s="136"/>
      <c r="C257" s="136"/>
      <c r="D257" s="136"/>
      <c r="E257" s="136"/>
      <c r="F257" s="136"/>
      <c r="G257" s="136"/>
      <c r="H257" s="136"/>
      <c r="I257" s="136"/>
      <c r="J257" s="136"/>
      <c r="K257" s="136"/>
      <c r="L257" s="136"/>
      <c r="M257" s="136"/>
      <c r="N257" s="136"/>
      <c r="O257" s="136"/>
      <c r="P257" s="136"/>
      <c r="Q257" s="136"/>
      <c r="R257" s="136"/>
      <c r="S257" s="136"/>
      <c r="T257" s="136"/>
    </row>
    <row r="258" spans="1:20" ht="25.5" customHeight="1">
      <c r="A258" s="112" t="s">
        <v>28</v>
      </c>
      <c r="B258" s="112" t="s">
        <v>27</v>
      </c>
      <c r="C258" s="112"/>
      <c r="D258" s="112"/>
      <c r="E258" s="112"/>
      <c r="F258" s="112"/>
      <c r="G258" s="112"/>
      <c r="H258" s="112"/>
      <c r="I258" s="112"/>
      <c r="J258" s="76" t="s">
        <v>42</v>
      </c>
      <c r="K258" s="76" t="s">
        <v>25</v>
      </c>
      <c r="L258" s="76"/>
      <c r="M258" s="76"/>
      <c r="N258" s="76" t="s">
        <v>43</v>
      </c>
      <c r="O258" s="76"/>
      <c r="P258" s="76"/>
      <c r="Q258" s="76" t="s">
        <v>24</v>
      </c>
      <c r="R258" s="76"/>
      <c r="S258" s="76"/>
      <c r="T258" s="76" t="s">
        <v>23</v>
      </c>
    </row>
    <row r="259" spans="1:20" ht="18" customHeight="1">
      <c r="A259" s="112"/>
      <c r="B259" s="112"/>
      <c r="C259" s="112"/>
      <c r="D259" s="112"/>
      <c r="E259" s="112"/>
      <c r="F259" s="112"/>
      <c r="G259" s="112"/>
      <c r="H259" s="112"/>
      <c r="I259" s="112"/>
      <c r="J259" s="76"/>
      <c r="K259" s="50" t="s">
        <v>29</v>
      </c>
      <c r="L259" s="50" t="s">
        <v>30</v>
      </c>
      <c r="M259" s="50" t="s">
        <v>31</v>
      </c>
      <c r="N259" s="50" t="s">
        <v>35</v>
      </c>
      <c r="O259" s="50" t="s">
        <v>6</v>
      </c>
      <c r="P259" s="50" t="s">
        <v>32</v>
      </c>
      <c r="Q259" s="50" t="s">
        <v>33</v>
      </c>
      <c r="R259" s="50" t="s">
        <v>29</v>
      </c>
      <c r="S259" s="50" t="s">
        <v>34</v>
      </c>
      <c r="T259" s="76"/>
    </row>
    <row r="260" spans="1:20" ht="12.75">
      <c r="A260" s="108" t="s">
        <v>61</v>
      </c>
      <c r="B260" s="109"/>
      <c r="C260" s="109"/>
      <c r="D260" s="109"/>
      <c r="E260" s="109"/>
      <c r="F260" s="109"/>
      <c r="G260" s="109"/>
      <c r="H260" s="109"/>
      <c r="I260" s="109"/>
      <c r="J260" s="109"/>
      <c r="K260" s="109"/>
      <c r="L260" s="109"/>
      <c r="M260" s="109"/>
      <c r="N260" s="109"/>
      <c r="O260" s="109"/>
      <c r="P260" s="109"/>
      <c r="Q260" s="109"/>
      <c r="R260" s="109"/>
      <c r="S260" s="109"/>
      <c r="T260" s="110"/>
    </row>
    <row r="261" spans="1:20" ht="12.75" customHeight="1">
      <c r="A261" s="51" t="str">
        <f>IF(ISNA(INDEX($A$41:$T$186,MATCH($B261,$B$41:$B$186,0),1)),"",INDEX($A$41:$T$186,MATCH($B261,$B$41:$B$186,0),1))</f>
        <v>LLX1023</v>
      </c>
      <c r="B261" s="75" t="s">
        <v>116</v>
      </c>
      <c r="C261" s="75"/>
      <c r="D261" s="75"/>
      <c r="E261" s="75"/>
      <c r="F261" s="75"/>
      <c r="G261" s="75"/>
      <c r="H261" s="75"/>
      <c r="I261" s="75"/>
      <c r="J261" s="25">
        <f>IF(ISNA(INDEX($A$41:$T$186,MATCH($B261,$B$41:$B$186,0),10)),"",INDEX($A$41:$T$186,MATCH($B261,$B$41:$B$186,0),10))</f>
        <v>3</v>
      </c>
      <c r="K261" s="25">
        <f>IF(ISNA(INDEX($A$41:$T$186,MATCH($B261,$B$41:$B$186,0),11)),"",INDEX($A$41:$T$186,MATCH($B261,$B$41:$B$186,0),11))</f>
        <v>0</v>
      </c>
      <c r="L261" s="25">
        <f>IF(ISNA(INDEX($A$41:$T$186,MATCH($B261,$B$41:$B$186,0),12)),"",INDEX($A$41:$T$186,MATCH($B261,$B$41:$B$186,0),12))</f>
        <v>0</v>
      </c>
      <c r="M261" s="25">
        <f>IF(ISNA(INDEX($A$41:$T$186,MATCH($B261,$B$41:$B$186,0),13)),"",INDEX($A$41:$T$186,MATCH($B261,$B$41:$B$186,0),13))</f>
        <v>2</v>
      </c>
      <c r="N261" s="25">
        <f>IF(ISNA(INDEX($A$41:$T$186,MATCH($B261,$B$41:$B$186,0),14)),"",INDEX($A$41:$T$186,MATCH($B261,$B$41:$B$186,0),14))</f>
        <v>2</v>
      </c>
      <c r="O261" s="25">
        <f>IF(ISNA(INDEX($A$41:$T$186,MATCH($B261,$B$41:$B$186,0),15)),"",INDEX($A$41:$T$186,MATCH($B261,$B$41:$B$186,0),15))</f>
        <v>3</v>
      </c>
      <c r="P261" s="25">
        <f>IF(ISNA(INDEX($A$41:$T$186,MATCH($B261,$B$41:$B$186,0),16)),"",INDEX($A$41:$T$186,MATCH($B261,$B$41:$B$186,0),16))</f>
        <v>5</v>
      </c>
      <c r="Q261" s="52">
        <f>IF(ISNA(INDEX($A$41:$T$186,MATCH($B261,$B$41:$B$186,0),17)),"",INDEX($A$41:$T$186,MATCH($B261,$B$41:$B$186,0),17))</f>
        <v>0</v>
      </c>
      <c r="R261" s="52">
        <f>IF(ISNA(INDEX($A$41:$T$186,MATCH($B261,$B$41:$B$186,0),18)),"",INDEX($A$41:$T$186,MATCH($B261,$B$41:$B$186,0),18))</f>
        <v>0</v>
      </c>
      <c r="S261" s="52" t="str">
        <f>IF(ISNA(INDEX($A$41:$T$186,MATCH($B261,$B$41:$B$186,0),19)),"",INDEX($A$41:$T$186,MATCH($B261,$B$41:$B$186,0),19))</f>
        <v>VP</v>
      </c>
      <c r="T261" s="52" t="str">
        <f>IF(ISNA(INDEX($A$41:$T$186,MATCH($B261,$B$41:$B$186,0),20)),"",INDEX($A$41:$T$186,MATCH($B261,$B$41:$B$186,0),20))</f>
        <v>DC</v>
      </c>
    </row>
    <row r="262" spans="1:21" ht="12.75">
      <c r="A262" s="51" t="str">
        <f>IF(ISNA(INDEX($A$41:$T$186,MATCH($B262,$B$41:$B$186,0),1)),"",INDEX($A$41:$T$186,MATCH($B262,$B$41:$B$186,0),1))</f>
        <v>LLY2022</v>
      </c>
      <c r="B262" s="75" t="s">
        <v>121</v>
      </c>
      <c r="C262" s="75"/>
      <c r="D262" s="75"/>
      <c r="E262" s="75"/>
      <c r="F262" s="75"/>
      <c r="G262" s="75"/>
      <c r="H262" s="75"/>
      <c r="I262" s="75"/>
      <c r="J262" s="25">
        <f>IF(ISNA(INDEX($A$41:$T$186,MATCH($B262,$B$41:$B$186,0),10)),"",INDEX($A$41:$T$186,MATCH($B262,$B$41:$B$186,0),10))</f>
        <v>3</v>
      </c>
      <c r="K262" s="25">
        <f>IF(ISNA(INDEX($A$41:$T$186,MATCH($B262,$B$41:$B$186,0),11)),"",INDEX($A$41:$T$186,MATCH($B262,$B$41:$B$186,0),11))</f>
        <v>1</v>
      </c>
      <c r="L262" s="25">
        <f>IF(ISNA(INDEX($A$41:$T$186,MATCH($B262,$B$41:$B$186,0),12)),"",INDEX($A$41:$T$186,MATCH($B262,$B$41:$B$186,0),12))</f>
        <v>0</v>
      </c>
      <c r="M262" s="25">
        <f>IF(ISNA(INDEX($A$41:$T$186,MATCH($B262,$B$41:$B$186,0),13)),"",INDEX($A$41:$T$186,MATCH($B262,$B$41:$B$186,0),13))</f>
        <v>0</v>
      </c>
      <c r="N262" s="25">
        <f>IF(ISNA(INDEX($A$41:$T$186,MATCH($B262,$B$41:$B$186,0),14)),"",INDEX($A$41:$T$186,MATCH($B262,$B$41:$B$186,0),14))</f>
        <v>1</v>
      </c>
      <c r="O262" s="25">
        <f>IF(ISNA(INDEX($A$41:$T$186,MATCH($B262,$B$41:$B$186,0),15)),"",INDEX($A$41:$T$186,MATCH($B262,$B$41:$B$186,0),15))</f>
        <v>4</v>
      </c>
      <c r="P262" s="25">
        <f>IF(ISNA(INDEX($A$41:$T$186,MATCH($B262,$B$41:$B$186,0),16)),"",INDEX($A$41:$T$186,MATCH($B262,$B$41:$B$186,0),16))</f>
        <v>5</v>
      </c>
      <c r="Q262" s="52">
        <f>IF(ISNA(INDEX($A$41:$T$186,MATCH($B262,$B$41:$B$186,0),17)),"",INDEX($A$41:$T$186,MATCH($B262,$B$41:$B$186,0),17))</f>
        <v>0</v>
      </c>
      <c r="R262" s="52" t="str">
        <f>IF(ISNA(INDEX($A$41:$T$186,MATCH($B262,$B$41:$B$186,0),18)),"",INDEX($A$41:$T$186,MATCH($B262,$B$41:$B$186,0),18))</f>
        <v>C</v>
      </c>
      <c r="S262" s="52">
        <f>IF(ISNA(INDEX($A$41:$T$186,MATCH($B262,$B$41:$B$186,0),19)),"",INDEX($A$41:$T$186,MATCH($B262,$B$41:$B$186,0),19))</f>
        <v>0</v>
      </c>
      <c r="T262" s="52" t="str">
        <f>IF(ISNA(INDEX($A$41:$T$186,MATCH($B262,$B$41:$B$186,0),20)),"",INDEX($A$41:$T$186,MATCH($B262,$B$41:$B$186,0),20))</f>
        <v>DC</v>
      </c>
      <c r="U262" s="260">
        <f>SUM(K268,K254,K209)</f>
        <v>0.9999999999999999</v>
      </c>
    </row>
    <row r="263" spans="1:21" ht="12.75">
      <c r="A263" s="51" t="str">
        <f>IF(ISNA(INDEX($A$41:$T$186,MATCH($B263,$B$41:$B$186,0),1)),"",INDEX($A$41:$T$186,MATCH($B263,$B$41:$B$186,0),1))</f>
        <v>YLU0011</v>
      </c>
      <c r="B263" s="75" t="s">
        <v>76</v>
      </c>
      <c r="C263" s="75"/>
      <c r="D263" s="75"/>
      <c r="E263" s="75"/>
      <c r="F263" s="75"/>
      <c r="G263" s="75"/>
      <c r="H263" s="75"/>
      <c r="I263" s="75"/>
      <c r="J263" s="25">
        <f>IF(ISNA(INDEX($A$41:$T$186,MATCH($B263,$B$41:$B$186,0),10)),"",INDEX($A$41:$T$186,MATCH($B263,$B$41:$B$186,0),10))</f>
        <v>2</v>
      </c>
      <c r="K263" s="25">
        <f>IF(ISNA(INDEX($A$41:$T$186,MATCH($B263,$B$41:$B$186,0),11)),"",INDEX($A$41:$T$186,MATCH($B263,$B$41:$B$186,0),11))</f>
        <v>0</v>
      </c>
      <c r="L263" s="25">
        <f>IF(ISNA(INDEX($A$41:$T$186,MATCH($B263,$B$41:$B$186,0),12)),"",INDEX($A$41:$T$186,MATCH($B263,$B$41:$B$186,0),12))</f>
        <v>2</v>
      </c>
      <c r="M263" s="25">
        <f>IF(ISNA(INDEX($A$41:$T$186,MATCH($B263,$B$41:$B$186,0),13)),"",INDEX($A$41:$T$186,MATCH($B263,$B$41:$B$186,0),13))</f>
        <v>0</v>
      </c>
      <c r="N263" s="25">
        <f>IF(ISNA(INDEX($A$41:$T$186,MATCH($B263,$B$41:$B$186,0),14)),"",INDEX($A$41:$T$186,MATCH($B263,$B$41:$B$186,0),14))</f>
        <v>2</v>
      </c>
      <c r="O263" s="25">
        <f>IF(ISNA(INDEX($A$41:$T$186,MATCH($B263,$B$41:$B$186,0),15)),"",INDEX($A$41:$T$186,MATCH($B263,$B$41:$B$186,0),15))</f>
        <v>2</v>
      </c>
      <c r="P263" s="25">
        <f>IF(ISNA(INDEX($A$41:$T$186,MATCH($B263,$B$41:$B$186,0),16)),"",INDEX($A$41:$T$186,MATCH($B263,$B$41:$B$186,0),16))</f>
        <v>4</v>
      </c>
      <c r="Q263" s="52">
        <f>IF(ISNA(INDEX($A$41:$T$186,MATCH($B263,$B$41:$B$186,0),17)),"",INDEX($A$41:$T$186,MATCH($B263,$B$41:$B$186,0),17))</f>
        <v>0</v>
      </c>
      <c r="R263" s="52">
        <f>IF(ISNA(INDEX($A$41:$T$186,MATCH($B263,$B$41:$B$186,0),18)),"",INDEX($A$41:$T$186,MATCH($B263,$B$41:$B$186,0),18))</f>
        <v>0</v>
      </c>
      <c r="S263" s="52" t="str">
        <f>IF(ISNA(INDEX($A$41:$T$186,MATCH($B263,$B$41:$B$186,0),19)),"",INDEX($A$41:$T$186,MATCH($B263,$B$41:$B$186,0),19))</f>
        <v>VP</v>
      </c>
      <c r="T263" s="52" t="str">
        <f>IF(ISNA(INDEX($A$41:$T$186,MATCH($B263,$B$41:$B$186,0),20)),"",INDEX($A$41:$T$186,MATCH($B263,$B$41:$B$186,0),20))</f>
        <v>DC</v>
      </c>
      <c r="U263" s="260">
        <f>SUM(K269,K255,K210)</f>
        <v>1</v>
      </c>
    </row>
    <row r="264" spans="1:20" ht="12.75">
      <c r="A264" s="51" t="str">
        <f>IF(ISNA(INDEX($A$41:$T$186,MATCH($B264,$B$41:$B$186,0),1)),"",INDEX($A$41:$T$186,MATCH($B264,$B$41:$B$186,0),1))</f>
        <v>YLU0012</v>
      </c>
      <c r="B264" s="75" t="s">
        <v>77</v>
      </c>
      <c r="C264" s="75"/>
      <c r="D264" s="75"/>
      <c r="E264" s="75"/>
      <c r="F264" s="75"/>
      <c r="G264" s="75"/>
      <c r="H264" s="75"/>
      <c r="I264" s="75"/>
      <c r="J264" s="25">
        <f>IF(ISNA(INDEX($A$41:$T$186,MATCH($B264,$B$41:$B$186,0),10)),"",INDEX($A$41:$T$186,MATCH($B264,$B$41:$B$186,0),10))</f>
        <v>2</v>
      </c>
      <c r="K264" s="25">
        <f>IF(ISNA(INDEX($A$41:$T$186,MATCH($B264,$B$41:$B$186,0),11)),"",INDEX($A$41:$T$186,MATCH($B264,$B$41:$B$186,0),11))</f>
        <v>0</v>
      </c>
      <c r="L264" s="25">
        <f>IF(ISNA(INDEX($A$41:$T$186,MATCH($B264,$B$41:$B$186,0),12)),"",INDEX($A$41:$T$186,MATCH($B264,$B$41:$B$186,0),12))</f>
        <v>2</v>
      </c>
      <c r="M264" s="25">
        <f>IF(ISNA(INDEX($A$41:$T$186,MATCH($B264,$B$41:$B$186,0),13)),"",INDEX($A$41:$T$186,MATCH($B264,$B$41:$B$186,0),13))</f>
        <v>0</v>
      </c>
      <c r="N264" s="25">
        <f>IF(ISNA(INDEX($A$41:$T$186,MATCH($B264,$B$41:$B$186,0),14)),"",INDEX($A$41:$T$186,MATCH($B264,$B$41:$B$186,0),14))</f>
        <v>2</v>
      </c>
      <c r="O264" s="25">
        <f>IF(ISNA(INDEX($A$41:$T$186,MATCH($B264,$B$41:$B$186,0),15)),"",INDEX($A$41:$T$186,MATCH($B264,$B$41:$B$186,0),15))</f>
        <v>2</v>
      </c>
      <c r="P264" s="25">
        <f>IF(ISNA(INDEX($A$41:$T$186,MATCH($B264,$B$41:$B$186,0),16)),"",INDEX($A$41:$T$186,MATCH($B264,$B$41:$B$186,0),16))</f>
        <v>4</v>
      </c>
      <c r="Q264" s="52">
        <f>IF(ISNA(INDEX($A$41:$T$186,MATCH($B264,$B$41:$B$186,0),17)),"",INDEX($A$41:$T$186,MATCH($B264,$B$41:$B$186,0),17))</f>
        <v>0</v>
      </c>
      <c r="R264" s="52">
        <f>IF(ISNA(INDEX($A$41:$T$186,MATCH($B264,$B$41:$B$186,0),18)),"",INDEX($A$41:$T$186,MATCH($B264,$B$41:$B$186,0),18))</f>
        <v>0</v>
      </c>
      <c r="S264" s="52" t="str">
        <f>IF(ISNA(INDEX($A$41:$T$186,MATCH($B264,$B$41:$B$186,0),19)),"",INDEX($A$41:$T$186,MATCH($B264,$B$41:$B$186,0),19))</f>
        <v>VP</v>
      </c>
      <c r="T264" s="52" t="str">
        <f>IF(ISNA(INDEX($A$41:$T$186,MATCH($B264,$B$41:$B$186,0),20)),"",INDEX($A$41:$T$186,MATCH($B264,$B$41:$B$186,0),20))</f>
        <v>DC</v>
      </c>
    </row>
    <row r="265" spans="1:20" ht="35.25" customHeight="1">
      <c r="A265" s="105" t="s">
        <v>102</v>
      </c>
      <c r="B265" s="106"/>
      <c r="C265" s="106"/>
      <c r="D265" s="106"/>
      <c r="E265" s="106"/>
      <c r="F265" s="106"/>
      <c r="G265" s="106"/>
      <c r="H265" s="106"/>
      <c r="I265" s="107"/>
      <c r="J265" s="44">
        <f>SUM(J261:J264)</f>
        <v>10</v>
      </c>
      <c r="K265" s="44">
        <f aca="true" t="shared" si="74" ref="K265:P265">SUM(K261:K264)</f>
        <v>1</v>
      </c>
      <c r="L265" s="44">
        <f t="shared" si="74"/>
        <v>4</v>
      </c>
      <c r="M265" s="44">
        <f t="shared" si="74"/>
        <v>2</v>
      </c>
      <c r="N265" s="44">
        <f t="shared" si="74"/>
        <v>7</v>
      </c>
      <c r="O265" s="44">
        <f t="shared" si="74"/>
        <v>11</v>
      </c>
      <c r="P265" s="44">
        <f t="shared" si="74"/>
        <v>18</v>
      </c>
      <c r="Q265" s="31">
        <f>COUNTIF(Q261:Q264,"E")</f>
        <v>0</v>
      </c>
      <c r="R265" s="31">
        <f>COUNTIF(R261:R264,"C")</f>
        <v>1</v>
      </c>
      <c r="S265" s="31">
        <f>COUNTIF(S261:S264,"VP")</f>
        <v>3</v>
      </c>
      <c r="T265" s="24">
        <f>COUNTA(T261:T264)</f>
        <v>4</v>
      </c>
    </row>
    <row r="266" spans="1:20" ht="21" customHeight="1">
      <c r="A266" s="83" t="s">
        <v>52</v>
      </c>
      <c r="B266" s="84"/>
      <c r="C266" s="84"/>
      <c r="D266" s="84"/>
      <c r="E266" s="84"/>
      <c r="F266" s="84"/>
      <c r="G266" s="84"/>
      <c r="H266" s="84"/>
      <c r="I266" s="84"/>
      <c r="J266" s="85"/>
      <c r="K266" s="44">
        <f aca="true" t="shared" si="75" ref="K266:P266">K265*14</f>
        <v>14</v>
      </c>
      <c r="L266" s="44">
        <f t="shared" si="75"/>
        <v>56</v>
      </c>
      <c r="M266" s="44">
        <f t="shared" si="75"/>
        <v>28</v>
      </c>
      <c r="N266" s="44">
        <f t="shared" si="75"/>
        <v>98</v>
      </c>
      <c r="O266" s="44">
        <f t="shared" si="75"/>
        <v>154</v>
      </c>
      <c r="P266" s="44">
        <f t="shared" si="75"/>
        <v>252</v>
      </c>
      <c r="Q266" s="77"/>
      <c r="R266" s="78"/>
      <c r="S266" s="78"/>
      <c r="T266" s="79"/>
    </row>
    <row r="267" spans="1:20" ht="21" customHeight="1">
      <c r="A267" s="86"/>
      <c r="B267" s="87"/>
      <c r="C267" s="87"/>
      <c r="D267" s="87"/>
      <c r="E267" s="87"/>
      <c r="F267" s="87"/>
      <c r="G267" s="87"/>
      <c r="H267" s="87"/>
      <c r="I267" s="87"/>
      <c r="J267" s="88"/>
      <c r="K267" s="117">
        <f>SUM(K266:M266)</f>
        <v>98</v>
      </c>
      <c r="L267" s="118"/>
      <c r="M267" s="119"/>
      <c r="N267" s="117">
        <f>SUM(N266:O266)</f>
        <v>252</v>
      </c>
      <c r="O267" s="118"/>
      <c r="P267" s="119"/>
      <c r="Q267" s="80"/>
      <c r="R267" s="81"/>
      <c r="S267" s="81"/>
      <c r="T267" s="82"/>
    </row>
    <row r="268" spans="1:20" ht="21" customHeight="1">
      <c r="A268" s="93" t="s">
        <v>100</v>
      </c>
      <c r="B268" s="94"/>
      <c r="C268" s="94"/>
      <c r="D268" s="94"/>
      <c r="E268" s="94"/>
      <c r="F268" s="94"/>
      <c r="G268" s="94"/>
      <c r="H268" s="94"/>
      <c r="I268" s="94"/>
      <c r="J268" s="95"/>
      <c r="K268" s="96">
        <f>T265/SUM(T52,T66,T81,T95,T113,T128)</f>
        <v>0.09302325581395349</v>
      </c>
      <c r="L268" s="97"/>
      <c r="M268" s="97"/>
      <c r="N268" s="97"/>
      <c r="O268" s="97"/>
      <c r="P268" s="97"/>
      <c r="Q268" s="97"/>
      <c r="R268" s="97"/>
      <c r="S268" s="97"/>
      <c r="T268" s="98"/>
    </row>
    <row r="269" spans="1:20" ht="21" customHeight="1">
      <c r="A269" s="99" t="s">
        <v>111</v>
      </c>
      <c r="B269" s="100"/>
      <c r="C269" s="100"/>
      <c r="D269" s="100"/>
      <c r="E269" s="100"/>
      <c r="F269" s="100"/>
      <c r="G269" s="100"/>
      <c r="H269" s="100"/>
      <c r="I269" s="100"/>
      <c r="J269" s="101"/>
      <c r="K269" s="96">
        <f>K267/(SUM(N52,N66,N81,N95,N113)*14+N128*12)</f>
        <v>0.049796747967479675</v>
      </c>
      <c r="L269" s="97"/>
      <c r="M269" s="97"/>
      <c r="N269" s="97"/>
      <c r="O269" s="97"/>
      <c r="P269" s="97"/>
      <c r="Q269" s="97"/>
      <c r="R269" s="97"/>
      <c r="S269" s="97"/>
      <c r="T269" s="98"/>
    </row>
    <row r="270" ht="6.75" customHeight="1"/>
    <row r="271" ht="12" customHeight="1" hidden="1"/>
    <row r="272" ht="6.75" customHeight="1"/>
    <row r="273" ht="0.75" customHeight="1"/>
    <row r="274" spans="1:3" ht="12.75">
      <c r="A274" s="120" t="s">
        <v>75</v>
      </c>
      <c r="B274" s="120"/>
      <c r="C274" s="120"/>
    </row>
    <row r="275" spans="1:20" ht="17.25" customHeight="1">
      <c r="A275" s="76" t="s">
        <v>28</v>
      </c>
      <c r="B275" s="113" t="s">
        <v>64</v>
      </c>
      <c r="C275" s="134"/>
      <c r="D275" s="134"/>
      <c r="E275" s="134"/>
      <c r="F275" s="134"/>
      <c r="G275" s="114"/>
      <c r="H275" s="113" t="s">
        <v>67</v>
      </c>
      <c r="I275" s="114"/>
      <c r="J275" s="70" t="s">
        <v>68</v>
      </c>
      <c r="K275" s="71"/>
      <c r="L275" s="71"/>
      <c r="M275" s="71"/>
      <c r="N275" s="71"/>
      <c r="O275" s="72"/>
      <c r="P275" s="113" t="s">
        <v>51</v>
      </c>
      <c r="Q275" s="114"/>
      <c r="R275" s="70" t="s">
        <v>69</v>
      </c>
      <c r="S275" s="71"/>
      <c r="T275" s="72"/>
    </row>
    <row r="276" spans="1:20" ht="17.25" customHeight="1">
      <c r="A276" s="76"/>
      <c r="B276" s="115"/>
      <c r="C276" s="135"/>
      <c r="D276" s="135"/>
      <c r="E276" s="135"/>
      <c r="F276" s="135"/>
      <c r="G276" s="116"/>
      <c r="H276" s="115"/>
      <c r="I276" s="116"/>
      <c r="J276" s="70" t="s">
        <v>35</v>
      </c>
      <c r="K276" s="72"/>
      <c r="L276" s="70" t="s">
        <v>6</v>
      </c>
      <c r="M276" s="72"/>
      <c r="N276" s="70" t="s">
        <v>32</v>
      </c>
      <c r="O276" s="72"/>
      <c r="P276" s="115"/>
      <c r="Q276" s="116"/>
      <c r="R276" s="50" t="s">
        <v>70</v>
      </c>
      <c r="S276" s="50" t="s">
        <v>71</v>
      </c>
      <c r="T276" s="50" t="s">
        <v>72</v>
      </c>
    </row>
    <row r="277" spans="1:20" ht="17.25" customHeight="1">
      <c r="A277" s="50">
        <v>1</v>
      </c>
      <c r="B277" s="70" t="s">
        <v>65</v>
      </c>
      <c r="C277" s="71"/>
      <c r="D277" s="71"/>
      <c r="E277" s="71"/>
      <c r="F277" s="71"/>
      <c r="G277" s="72"/>
      <c r="H277" s="121">
        <f>J277</f>
        <v>1588</v>
      </c>
      <c r="I277" s="121"/>
      <c r="J277" s="128">
        <f>(SUM(N52+N66+N81+N95+N113)*14+N128*12)-J278</f>
        <v>1588</v>
      </c>
      <c r="K277" s="129"/>
      <c r="L277" s="128">
        <f>(SUM(O52+O66+O81+O95+O113)*14+O128*12)-L278</f>
        <v>2390</v>
      </c>
      <c r="M277" s="129"/>
      <c r="N277" s="128">
        <f>(SUM(P52+P66+P81+P95+P113)*14+P128*12)-N278</f>
        <v>3978</v>
      </c>
      <c r="O277" s="129"/>
      <c r="P277" s="124">
        <f>H277/H279</f>
        <v>0.806910569105691</v>
      </c>
      <c r="Q277" s="125"/>
      <c r="R277" s="24">
        <f>J52+J66-R278</f>
        <v>61</v>
      </c>
      <c r="S277" s="24">
        <f>J81+J95-S278</f>
        <v>54</v>
      </c>
      <c r="T277" s="24">
        <f>J113+J128-T278</f>
        <v>44</v>
      </c>
    </row>
    <row r="278" spans="1:20" ht="17.25" customHeight="1">
      <c r="A278" s="50">
        <v>2</v>
      </c>
      <c r="B278" s="70" t="s">
        <v>66</v>
      </c>
      <c r="C278" s="71"/>
      <c r="D278" s="71"/>
      <c r="E278" s="71"/>
      <c r="F278" s="71"/>
      <c r="G278" s="72"/>
      <c r="H278" s="121">
        <f>J278</f>
        <v>380</v>
      </c>
      <c r="I278" s="121"/>
      <c r="J278" s="126">
        <f>N168</f>
        <v>380</v>
      </c>
      <c r="K278" s="127"/>
      <c r="L278" s="126">
        <f>O168</f>
        <v>534</v>
      </c>
      <c r="M278" s="127"/>
      <c r="N278" s="122">
        <f>SUM(J278:M278)</f>
        <v>914</v>
      </c>
      <c r="O278" s="123"/>
      <c r="P278" s="124">
        <f>H278/H279</f>
        <v>0.19308943089430894</v>
      </c>
      <c r="Q278" s="125"/>
      <c r="R278" s="27">
        <f>J137</f>
        <v>3</v>
      </c>
      <c r="S278" s="54">
        <f>J140+J145+J148</f>
        <v>12</v>
      </c>
      <c r="T278" s="54">
        <f>J153+J156+J159+J162+J165</f>
        <v>22</v>
      </c>
    </row>
    <row r="279" spans="1:20" ht="17.25" customHeight="1">
      <c r="A279" s="70" t="s">
        <v>26</v>
      </c>
      <c r="B279" s="71"/>
      <c r="C279" s="71"/>
      <c r="D279" s="71"/>
      <c r="E279" s="71"/>
      <c r="F279" s="71"/>
      <c r="G279" s="72"/>
      <c r="H279" s="76">
        <f>SUM(H277:I278)</f>
        <v>1968</v>
      </c>
      <c r="I279" s="76"/>
      <c r="J279" s="76">
        <f>SUM(J277:K278)</f>
        <v>1968</v>
      </c>
      <c r="K279" s="76"/>
      <c r="L279" s="108">
        <f>SUM(L277:M278)</f>
        <v>2924</v>
      </c>
      <c r="M279" s="110"/>
      <c r="N279" s="108">
        <f>SUM(N277:O278)</f>
        <v>4892</v>
      </c>
      <c r="O279" s="110"/>
      <c r="P279" s="73">
        <f>SUM(P277:Q278)</f>
        <v>1</v>
      </c>
      <c r="Q279" s="74"/>
      <c r="R279" s="31">
        <f>SUM(R277:R278)</f>
        <v>64</v>
      </c>
      <c r="S279" s="31">
        <f>SUM(S277:S278)</f>
        <v>66</v>
      </c>
      <c r="T279" s="31">
        <f>SUM(T277:T278)</f>
        <v>66</v>
      </c>
    </row>
    <row r="280" ht="8.25" customHeight="1"/>
  </sheetData>
  <sheetProtection deleteColumns="0" deleteRows="0" selectLockedCells="1" selectUnlockedCells="1"/>
  <mergeCells count="362">
    <mergeCell ref="N134:P134"/>
    <mergeCell ref="A136:T136"/>
    <mergeCell ref="A134:A135"/>
    <mergeCell ref="B141:I141"/>
    <mergeCell ref="B142:I142"/>
    <mergeCell ref="B137:I137"/>
    <mergeCell ref="J134:J135"/>
    <mergeCell ref="K134:M134"/>
    <mergeCell ref="Q134:S134"/>
    <mergeCell ref="B140:I140"/>
    <mergeCell ref="B225:I225"/>
    <mergeCell ref="B233:I233"/>
    <mergeCell ref="B92:T92"/>
    <mergeCell ref="T102:T103"/>
    <mergeCell ref="J102:J103"/>
    <mergeCell ref="B109:T109"/>
    <mergeCell ref="B124:T124"/>
    <mergeCell ref="B162:I162"/>
    <mergeCell ref="B125:I125"/>
    <mergeCell ref="B126:I126"/>
    <mergeCell ref="B122:I122"/>
    <mergeCell ref="B223:I223"/>
    <mergeCell ref="B145:I145"/>
    <mergeCell ref="B127:I127"/>
    <mergeCell ref="B134:I135"/>
    <mergeCell ref="B128:I128"/>
    <mergeCell ref="B219:I219"/>
    <mergeCell ref="A207:J208"/>
    <mergeCell ref="B218:I218"/>
    <mergeCell ref="B217:I217"/>
    <mergeCell ref="B221:I221"/>
    <mergeCell ref="A155:T155"/>
    <mergeCell ref="A161:T161"/>
    <mergeCell ref="B203:I203"/>
    <mergeCell ref="A190:T190"/>
    <mergeCell ref="K186:M186"/>
    <mergeCell ref="A216:T216"/>
    <mergeCell ref="Q207:T208"/>
    <mergeCell ref="N208:P208"/>
    <mergeCell ref="K171:T171"/>
    <mergeCell ref="B138:I138"/>
    <mergeCell ref="B104:I104"/>
    <mergeCell ref="A133:T133"/>
    <mergeCell ref="B123:I123"/>
    <mergeCell ref="B105:I105"/>
    <mergeCell ref="B106:I106"/>
    <mergeCell ref="B108:I108"/>
    <mergeCell ref="A116:T116"/>
    <mergeCell ref="B111:I111"/>
    <mergeCell ref="B107:I107"/>
    <mergeCell ref="B146:I146"/>
    <mergeCell ref="K117:M117"/>
    <mergeCell ref="N117:P117"/>
    <mergeCell ref="B121:I121"/>
    <mergeCell ref="B119:I119"/>
    <mergeCell ref="B179:I179"/>
    <mergeCell ref="A178:T178"/>
    <mergeCell ref="A158:T158"/>
    <mergeCell ref="B153:I153"/>
    <mergeCell ref="A152:T152"/>
    <mergeCell ref="N169:P169"/>
    <mergeCell ref="B149:I149"/>
    <mergeCell ref="B150:I150"/>
    <mergeCell ref="A147:T147"/>
    <mergeCell ref="B157:I157"/>
    <mergeCell ref="A167:I167"/>
    <mergeCell ref="B166:I166"/>
    <mergeCell ref="B205:I205"/>
    <mergeCell ref="A206:I206"/>
    <mergeCell ref="R3:T3"/>
    <mergeCell ref="R4:T4"/>
    <mergeCell ref="R5:T5"/>
    <mergeCell ref="M25:T27"/>
    <mergeCell ref="T72:T73"/>
    <mergeCell ref="M24:T24"/>
    <mergeCell ref="N42:P42"/>
    <mergeCell ref="K42:M42"/>
    <mergeCell ref="A13:K13"/>
    <mergeCell ref="A16:K16"/>
    <mergeCell ref="J42:J43"/>
    <mergeCell ref="A41:T41"/>
    <mergeCell ref="B42:I43"/>
    <mergeCell ref="A22:K22"/>
    <mergeCell ref="Q42:S42"/>
    <mergeCell ref="A14:K14"/>
    <mergeCell ref="A15:K15"/>
    <mergeCell ref="A17:K17"/>
    <mergeCell ref="M8:T8"/>
    <mergeCell ref="M5:N5"/>
    <mergeCell ref="M7:T7"/>
    <mergeCell ref="A11:K11"/>
    <mergeCell ref="A7:K7"/>
    <mergeCell ref="A9:K9"/>
    <mergeCell ref="R6:T6"/>
    <mergeCell ref="A10:K10"/>
    <mergeCell ref="A8:K8"/>
    <mergeCell ref="M10:T22"/>
    <mergeCell ref="B56:I57"/>
    <mergeCell ref="B48:I48"/>
    <mergeCell ref="B59:I59"/>
    <mergeCell ref="B58:I58"/>
    <mergeCell ref="B63:T63"/>
    <mergeCell ref="B60:I60"/>
    <mergeCell ref="B61:I61"/>
    <mergeCell ref="N56:P56"/>
    <mergeCell ref="B64:I64"/>
    <mergeCell ref="B89:I89"/>
    <mergeCell ref="B88:I88"/>
    <mergeCell ref="A102:A103"/>
    <mergeCell ref="B120:I120"/>
    <mergeCell ref="B76:I76"/>
    <mergeCell ref="B87:I87"/>
    <mergeCell ref="B79:I79"/>
    <mergeCell ref="B117:I118"/>
    <mergeCell ref="K208:M208"/>
    <mergeCell ref="B66:I66"/>
    <mergeCell ref="Q192:S192"/>
    <mergeCell ref="A170:J170"/>
    <mergeCell ref="A72:A73"/>
    <mergeCell ref="T174:T175"/>
    <mergeCell ref="A182:T182"/>
    <mergeCell ref="Q185:T186"/>
    <mergeCell ref="N186:P186"/>
    <mergeCell ref="A176:T176"/>
    <mergeCell ref="B236:I236"/>
    <mergeCell ref="B240:I240"/>
    <mergeCell ref="B174:I175"/>
    <mergeCell ref="B235:I235"/>
    <mergeCell ref="B156:I156"/>
    <mergeCell ref="B192:I193"/>
    <mergeCell ref="B163:I163"/>
    <mergeCell ref="A164:T164"/>
    <mergeCell ref="A194:T194"/>
    <mergeCell ref="A202:T202"/>
    <mergeCell ref="T192:T193"/>
    <mergeCell ref="K192:M192"/>
    <mergeCell ref="N192:P192"/>
    <mergeCell ref="Q168:T169"/>
    <mergeCell ref="A173:T173"/>
    <mergeCell ref="J174:J175"/>
    <mergeCell ref="J192:J193"/>
    <mergeCell ref="A171:J171"/>
    <mergeCell ref="A184:I184"/>
    <mergeCell ref="B183:I183"/>
    <mergeCell ref="A85:A86"/>
    <mergeCell ref="K174:M174"/>
    <mergeCell ref="K169:M169"/>
    <mergeCell ref="K170:T170"/>
    <mergeCell ref="N174:P174"/>
    <mergeCell ref="A84:T84"/>
    <mergeCell ref="J85:J86"/>
    <mergeCell ref="B165:I165"/>
    <mergeCell ref="B154:I154"/>
    <mergeCell ref="B143:I143"/>
    <mergeCell ref="N85:P85"/>
    <mergeCell ref="J72:J73"/>
    <mergeCell ref="B90:I90"/>
    <mergeCell ref="B75:I75"/>
    <mergeCell ref="B74:I74"/>
    <mergeCell ref="B85:I86"/>
    <mergeCell ref="B81:I81"/>
    <mergeCell ref="B77:I77"/>
    <mergeCell ref="B72:I73"/>
    <mergeCell ref="B80:I80"/>
    <mergeCell ref="B93:I93"/>
    <mergeCell ref="Q102:S102"/>
    <mergeCell ref="A101:T101"/>
    <mergeCell ref="B102:I103"/>
    <mergeCell ref="A117:A118"/>
    <mergeCell ref="B177:I177"/>
    <mergeCell ref="A144:T144"/>
    <mergeCell ref="B159:I159"/>
    <mergeCell ref="A174:A175"/>
    <mergeCell ref="B151:I151"/>
    <mergeCell ref="A55:T55"/>
    <mergeCell ref="H31:H32"/>
    <mergeCell ref="M30:T36"/>
    <mergeCell ref="B91:I91"/>
    <mergeCell ref="K85:M85"/>
    <mergeCell ref="Q85:S85"/>
    <mergeCell ref="B78:T78"/>
    <mergeCell ref="A71:T71"/>
    <mergeCell ref="N72:P72"/>
    <mergeCell ref="A30:G30"/>
    <mergeCell ref="B31:C31"/>
    <mergeCell ref="A20:K20"/>
    <mergeCell ref="A40:T40"/>
    <mergeCell ref="T42:T43"/>
    <mergeCell ref="A23:K23"/>
    <mergeCell ref="A24:K24"/>
    <mergeCell ref="A56:A57"/>
    <mergeCell ref="B52:I52"/>
    <mergeCell ref="B51:I51"/>
    <mergeCell ref="D31:F31"/>
    <mergeCell ref="I31:K31"/>
    <mergeCell ref="B46:I46"/>
    <mergeCell ref="B44:I44"/>
    <mergeCell ref="G31:G32"/>
    <mergeCell ref="B45:I45"/>
    <mergeCell ref="A42:A43"/>
    <mergeCell ref="B65:I65"/>
    <mergeCell ref="B62:I62"/>
    <mergeCell ref="Q72:S72"/>
    <mergeCell ref="K72:M72"/>
    <mergeCell ref="J56:J57"/>
    <mergeCell ref="B47:I47"/>
    <mergeCell ref="B50:I50"/>
    <mergeCell ref="B49:T49"/>
    <mergeCell ref="T56:T57"/>
    <mergeCell ref="A54:T54"/>
    <mergeCell ref="A1:K1"/>
    <mergeCell ref="A3:K3"/>
    <mergeCell ref="K56:M56"/>
    <mergeCell ref="M1:T1"/>
    <mergeCell ref="A4:K5"/>
    <mergeCell ref="A38:T38"/>
    <mergeCell ref="A21:K21"/>
    <mergeCell ref="A18:K18"/>
    <mergeCell ref="M3:N3"/>
    <mergeCell ref="A12:K12"/>
    <mergeCell ref="A2:K2"/>
    <mergeCell ref="A6:K6"/>
    <mergeCell ref="O5:Q5"/>
    <mergeCell ref="O6:Q6"/>
    <mergeCell ref="O3:Q3"/>
    <mergeCell ref="O4:Q4"/>
    <mergeCell ref="M4:N4"/>
    <mergeCell ref="M6:N6"/>
    <mergeCell ref="A139:T139"/>
    <mergeCell ref="B148:I148"/>
    <mergeCell ref="A191:T191"/>
    <mergeCell ref="A180:T180"/>
    <mergeCell ref="B214:I215"/>
    <mergeCell ref="B195:I195"/>
    <mergeCell ref="A192:A193"/>
    <mergeCell ref="Q174:S174"/>
    <mergeCell ref="A168:J169"/>
    <mergeCell ref="B160:I160"/>
    <mergeCell ref="T117:T118"/>
    <mergeCell ref="B112:I112"/>
    <mergeCell ref="B95:I95"/>
    <mergeCell ref="B94:I94"/>
    <mergeCell ref="B110:I110"/>
    <mergeCell ref="Q117:S117"/>
    <mergeCell ref="J117:J118"/>
    <mergeCell ref="B113:I113"/>
    <mergeCell ref="K102:M102"/>
    <mergeCell ref="N102:P102"/>
    <mergeCell ref="T85:T86"/>
    <mergeCell ref="B181:I181"/>
    <mergeCell ref="A214:A215"/>
    <mergeCell ref="A213:T213"/>
    <mergeCell ref="J214:J215"/>
    <mergeCell ref="K214:M214"/>
    <mergeCell ref="N214:P214"/>
    <mergeCell ref="Q214:S214"/>
    <mergeCell ref="T214:T215"/>
    <mergeCell ref="A185:J186"/>
    <mergeCell ref="B201:I201"/>
    <mergeCell ref="B200:I200"/>
    <mergeCell ref="B199:I199"/>
    <mergeCell ref="B196:I196"/>
    <mergeCell ref="B197:I197"/>
    <mergeCell ref="B198:I198"/>
    <mergeCell ref="A243:T243"/>
    <mergeCell ref="B239:I239"/>
    <mergeCell ref="B245:I245"/>
    <mergeCell ref="B241:I241"/>
    <mergeCell ref="B248:I248"/>
    <mergeCell ref="B220:I220"/>
    <mergeCell ref="B222:I222"/>
    <mergeCell ref="B228:I228"/>
    <mergeCell ref="B229:I229"/>
    <mergeCell ref="B230:I230"/>
    <mergeCell ref="B238:I238"/>
    <mergeCell ref="A257:T257"/>
    <mergeCell ref="K253:M253"/>
    <mergeCell ref="N253:P253"/>
    <mergeCell ref="A252:J253"/>
    <mergeCell ref="B249:I249"/>
    <mergeCell ref="A251:I251"/>
    <mergeCell ref="B242:I242"/>
    <mergeCell ref="B250:I250"/>
    <mergeCell ref="B244:I244"/>
    <mergeCell ref="H275:I276"/>
    <mergeCell ref="A275:A276"/>
    <mergeCell ref="K258:M258"/>
    <mergeCell ref="A254:J254"/>
    <mergeCell ref="K254:T254"/>
    <mergeCell ref="A255:J255"/>
    <mergeCell ref="K255:T255"/>
    <mergeCell ref="A258:A259"/>
    <mergeCell ref="B204:I204"/>
    <mergeCell ref="B264:I264"/>
    <mergeCell ref="B247:I247"/>
    <mergeCell ref="B246:I246"/>
    <mergeCell ref="K209:T209"/>
    <mergeCell ref="K210:T210"/>
    <mergeCell ref="Q252:T253"/>
    <mergeCell ref="B234:I234"/>
    <mergeCell ref="B224:I224"/>
    <mergeCell ref="B226:I226"/>
    <mergeCell ref="P278:Q278"/>
    <mergeCell ref="J278:K278"/>
    <mergeCell ref="L278:M278"/>
    <mergeCell ref="B278:G278"/>
    <mergeCell ref="B277:G277"/>
    <mergeCell ref="J277:K277"/>
    <mergeCell ref="L277:M277"/>
    <mergeCell ref="N277:O277"/>
    <mergeCell ref="H277:I277"/>
    <mergeCell ref="P277:Q277"/>
    <mergeCell ref="N276:O276"/>
    <mergeCell ref="H278:I278"/>
    <mergeCell ref="H279:I279"/>
    <mergeCell ref="A279:G279"/>
    <mergeCell ref="J279:K279"/>
    <mergeCell ref="L279:M279"/>
    <mergeCell ref="N278:O278"/>
    <mergeCell ref="N279:O279"/>
    <mergeCell ref="B275:G276"/>
    <mergeCell ref="J275:O275"/>
    <mergeCell ref="N258:P258"/>
    <mergeCell ref="J276:K276"/>
    <mergeCell ref="P275:Q276"/>
    <mergeCell ref="A269:J269"/>
    <mergeCell ref="K267:M267"/>
    <mergeCell ref="N267:P267"/>
    <mergeCell ref="A268:J268"/>
    <mergeCell ref="K268:T268"/>
    <mergeCell ref="A274:C274"/>
    <mergeCell ref="L276:M276"/>
    <mergeCell ref="K269:T269"/>
    <mergeCell ref="A188:J188"/>
    <mergeCell ref="A209:J209"/>
    <mergeCell ref="A210:J210"/>
    <mergeCell ref="B231:I231"/>
    <mergeCell ref="B237:I237"/>
    <mergeCell ref="A265:I265"/>
    <mergeCell ref="A260:T260"/>
    <mergeCell ref="B261:I261"/>
    <mergeCell ref="B227:I227"/>
    <mergeCell ref="B262:I262"/>
    <mergeCell ref="T134:T135"/>
    <mergeCell ref="Q56:S56"/>
    <mergeCell ref="A187:J187"/>
    <mergeCell ref="K187:T187"/>
    <mergeCell ref="K188:T188"/>
    <mergeCell ref="B232:I232"/>
    <mergeCell ref="B258:I259"/>
    <mergeCell ref="T258:T259"/>
    <mergeCell ref="J258:J259"/>
    <mergeCell ref="A70:T70"/>
    <mergeCell ref="A83:T83"/>
    <mergeCell ref="A100:T100"/>
    <mergeCell ref="A115:T115"/>
    <mergeCell ref="R275:T275"/>
    <mergeCell ref="P279:Q279"/>
    <mergeCell ref="B263:I263"/>
    <mergeCell ref="Q258:S258"/>
    <mergeCell ref="Q266:T267"/>
    <mergeCell ref="A266:J267"/>
  </mergeCells>
  <conditionalFormatting sqref="L34:L35">
    <cfRule type="cellIs" priority="149" dxfId="0" operator="equal">
      <formula>"E bine"</formula>
    </cfRule>
  </conditionalFormatting>
  <dataValidations count="13">
    <dataValidation type="list" allowBlank="1" showInputMessage="1" showErrorMessage="1" sqref="R62 R64:R65 R50:R51 R44:R48">
      <formula1>$R$43</formula1>
    </dataValidation>
    <dataValidation type="list" allowBlank="1" showInputMessage="1" showErrorMessage="1" sqref="Q62 Q64:Q65 Q50:Q51 Q44:Q48">
      <formula1>$Q$43</formula1>
    </dataValidation>
    <dataValidation type="list" allowBlank="1" showInputMessage="1" showErrorMessage="1" sqref="S62 S64:S65 S44:S48 S50:S51">
      <formula1>$S$43</formula1>
    </dataValidation>
    <dataValidation type="list" allowBlank="1" showInputMessage="1" showErrorMessage="1" sqref="B203:I204 B261:I264 B244:B249 B217:B241 C244:I246 C217:I228 B195:I200">
      <formula1>$B$42:$B$186</formula1>
    </dataValidation>
    <dataValidation type="list" allowBlank="1" showInputMessage="1" showErrorMessage="1" sqref="Q119:T123 Q58:T61 T44:T47 Q183:T183 Q79:T80 Q74:T77 Q93:T94 Q87:T91 Q110:T112 Q104:T108 Q125:T127 S145:T146 Q146:R146 Q153:T154 Q159:T160 Q162:T163 Q165:T166 Q177:T177 Q179:T179 Q181:T181">
      <formula1>PLAN!#REF!</formula1>
    </dataValidation>
    <dataValidation type="list" allowBlank="1" showInputMessage="1" showErrorMessage="1" sqref="R137:R138 R148:R151 R140:R143">
      <formula1>$R$132</formula1>
    </dataValidation>
    <dataValidation type="list" allowBlank="1" showInputMessage="1" showErrorMessage="1" sqref="Q137:Q138 Q148:Q151 Q140:Q143">
      <formula1>$Q$132</formula1>
    </dataValidation>
    <dataValidation type="list" allowBlank="1" showInputMessage="1" showErrorMessage="1" sqref="S137:S138 S148:S151 S140:S143">
      <formula1>$S$132</formula1>
    </dataValidation>
    <dataValidation type="list" allowBlank="1" showInputMessage="1" showErrorMessage="1" sqref="T137:T138 T156:T157 T148:T151 T140:T143">
      <formula1>$O$36:$S$36</formula1>
    </dataValidation>
    <dataValidation type="list" allowBlank="1" showInputMessage="1" showErrorMessage="1" sqref="S156:S157">
      <formula1>$S$39</formula1>
    </dataValidation>
    <dataValidation type="list" allowBlank="1" showInputMessage="1" showErrorMessage="1" sqref="R156:R157">
      <formula1>$R$39</formula1>
    </dataValidation>
    <dataValidation type="list" allowBlank="1" showInputMessage="1" showErrorMessage="1" sqref="Q156:Q157">
      <formula1>$Q$39</formula1>
    </dataValidation>
    <dataValidation type="list" allowBlank="1" showInputMessage="1" showErrorMessage="1" sqref="T62 T50:T51 T48 T64:T65">
      <formula1>$O$39:$S$39</formula1>
    </dataValidation>
  </dataValidations>
  <printOptions/>
  <pageMargins left="0.7086614173228346" right="0.7086614173228346" top="0.7480314960629921" bottom="0.7480314960629921" header="0.31496062992125984" footer="0.31496062992125984"/>
  <pageSetup blackAndWhite="1" fitToHeight="0" fitToWidth="1" horizontalDpi="600" verticalDpi="600" orientation="landscape" paperSize="9" scale="88" r:id="rId3"/>
  <headerFooter>
    <oddHeader>&amp;RPag. &amp;P</oddHeader>
    <oddFooter>&amp;LRECTOR,Acad.Prof.univ.dr. Ioan Aurel POP&amp;CDECAN,Prof. univ. dr. Corin BRAGA&amp;RDIRECTOR DE DEPARTAMENT,Lect. dr. Balázs Katalin</oddFooter>
  </headerFooter>
  <rowBreaks count="8" manualBreakCount="8">
    <brk id="36" max="19" man="1"/>
    <brk id="69" max="19" man="1"/>
    <brk id="99" max="19" man="1"/>
    <brk id="129" max="19" man="1"/>
    <brk id="166" max="19" man="1"/>
    <brk id="189" max="19" man="1"/>
    <brk id="219" max="19" man="1"/>
    <brk id="255" max="19" man="1"/>
  </rowBreaks>
  <ignoredErrors>
    <ignoredError sqref="M278" unlockedFormula="1"/>
  </ignoredErrors>
  <legacyDrawing r:id="rId2"/>
</worksheet>
</file>

<file path=xl/worksheets/sheet2.xml><?xml version="1.0" encoding="utf-8"?>
<worksheet xmlns="http://schemas.openxmlformats.org/spreadsheetml/2006/main" xmlns:r="http://schemas.openxmlformats.org/officeDocument/2006/relationships">
  <dimension ref="A2:T26"/>
  <sheetViews>
    <sheetView workbookViewId="0" topLeftCell="A13">
      <selection activeCell="K35" sqref="K35"/>
    </sheetView>
  </sheetViews>
  <sheetFormatPr defaultColWidth="8.7109375" defaultRowHeight="15"/>
  <sheetData>
    <row r="2" spans="1:20" s="1" customFormat="1" ht="11.25" customHeight="1">
      <c r="A2" s="164" t="s">
        <v>103</v>
      </c>
      <c r="B2" s="164"/>
      <c r="C2" s="164"/>
      <c r="D2" s="164"/>
      <c r="E2" s="164"/>
      <c r="F2" s="164"/>
      <c r="G2" s="164"/>
      <c r="H2" s="164"/>
      <c r="I2" s="164"/>
      <c r="J2" s="164"/>
      <c r="K2" s="164"/>
      <c r="L2" s="164"/>
      <c r="M2" s="164"/>
      <c r="N2" s="164"/>
      <c r="O2" s="164"/>
      <c r="P2" s="164"/>
      <c r="Q2" s="164"/>
      <c r="R2" s="164"/>
      <c r="S2" s="164"/>
      <c r="T2" s="164"/>
    </row>
    <row r="3" spans="1:20" s="1" customFormat="1" ht="8.25" customHeight="1">
      <c r="A3" s="4"/>
      <c r="B3" s="4"/>
      <c r="C3" s="4"/>
      <c r="D3" s="4"/>
      <c r="E3" s="4"/>
      <c r="F3" s="4"/>
      <c r="G3" s="4"/>
      <c r="H3" s="4"/>
      <c r="I3" s="4"/>
      <c r="J3" s="4"/>
      <c r="K3" s="4"/>
      <c r="L3" s="4"/>
      <c r="M3" s="4"/>
      <c r="N3" s="4"/>
      <c r="O3" s="4"/>
      <c r="P3" s="4"/>
      <c r="Q3" s="4"/>
      <c r="R3" s="4"/>
      <c r="S3" s="4"/>
      <c r="T3" s="4"/>
    </row>
    <row r="4" spans="1:20" s="1" customFormat="1" ht="17.25" customHeight="1">
      <c r="A4" s="66" t="s">
        <v>80</v>
      </c>
      <c r="B4" s="66"/>
      <c r="C4" s="66"/>
      <c r="D4" s="66"/>
      <c r="E4" s="66"/>
      <c r="F4" s="66"/>
      <c r="G4" s="66"/>
      <c r="H4" s="66"/>
      <c r="I4" s="66"/>
      <c r="J4" s="66"/>
      <c r="K4" s="66"/>
      <c r="L4" s="66"/>
      <c r="M4" s="66"/>
      <c r="N4" s="66"/>
      <c r="O4" s="66"/>
      <c r="P4" s="66"/>
      <c r="Q4" s="66"/>
      <c r="R4" s="66"/>
      <c r="S4" s="66"/>
      <c r="T4" s="66"/>
    </row>
    <row r="5" spans="1:20" s="1" customFormat="1" ht="28.5" customHeight="1">
      <c r="A5" s="180" t="s">
        <v>28</v>
      </c>
      <c r="B5" s="192" t="s">
        <v>27</v>
      </c>
      <c r="C5" s="193"/>
      <c r="D5" s="193"/>
      <c r="E5" s="193"/>
      <c r="F5" s="193"/>
      <c r="G5" s="193"/>
      <c r="H5" s="193"/>
      <c r="I5" s="194"/>
      <c r="J5" s="145" t="s">
        <v>42</v>
      </c>
      <c r="K5" s="89" t="s">
        <v>25</v>
      </c>
      <c r="L5" s="89"/>
      <c r="M5" s="89"/>
      <c r="N5" s="89" t="s">
        <v>43</v>
      </c>
      <c r="O5" s="201"/>
      <c r="P5" s="201"/>
      <c r="Q5" s="89" t="s">
        <v>24</v>
      </c>
      <c r="R5" s="89"/>
      <c r="S5" s="89"/>
      <c r="T5" s="89" t="s">
        <v>23</v>
      </c>
    </row>
    <row r="6" spans="1:20" s="1" customFormat="1" ht="15.75" customHeight="1">
      <c r="A6" s="181"/>
      <c r="B6" s="195"/>
      <c r="C6" s="196"/>
      <c r="D6" s="196"/>
      <c r="E6" s="196"/>
      <c r="F6" s="196"/>
      <c r="G6" s="196"/>
      <c r="H6" s="196"/>
      <c r="I6" s="197"/>
      <c r="J6" s="141"/>
      <c r="K6" s="64" t="s">
        <v>29</v>
      </c>
      <c r="L6" s="64" t="s">
        <v>30</v>
      </c>
      <c r="M6" s="64" t="s">
        <v>31</v>
      </c>
      <c r="N6" s="64" t="s">
        <v>35</v>
      </c>
      <c r="O6" s="64" t="s">
        <v>6</v>
      </c>
      <c r="P6" s="64" t="s">
        <v>32</v>
      </c>
      <c r="Q6" s="64" t="s">
        <v>33</v>
      </c>
      <c r="R6" s="64" t="s">
        <v>29</v>
      </c>
      <c r="S6" s="64" t="s">
        <v>34</v>
      </c>
      <c r="T6" s="89"/>
    </row>
    <row r="7" spans="1:20" s="1" customFormat="1" ht="15.75" customHeight="1">
      <c r="A7" s="215" t="s">
        <v>54</v>
      </c>
      <c r="B7" s="215"/>
      <c r="C7" s="215"/>
      <c r="D7" s="215"/>
      <c r="E7" s="215"/>
      <c r="F7" s="215"/>
      <c r="G7" s="215"/>
      <c r="H7" s="215"/>
      <c r="I7" s="215"/>
      <c r="J7" s="215"/>
      <c r="K7" s="215"/>
      <c r="L7" s="215"/>
      <c r="M7" s="215"/>
      <c r="N7" s="215"/>
      <c r="O7" s="215"/>
      <c r="P7" s="215"/>
      <c r="Q7" s="215"/>
      <c r="R7" s="215"/>
      <c r="S7" s="215"/>
      <c r="T7" s="215"/>
    </row>
    <row r="8" spans="1:20" s="1" customFormat="1" ht="17.25" customHeight="1">
      <c r="A8" s="65" t="s">
        <v>81</v>
      </c>
      <c r="B8" s="244" t="s">
        <v>83</v>
      </c>
      <c r="C8" s="244"/>
      <c r="D8" s="244"/>
      <c r="E8" s="244"/>
      <c r="F8" s="244"/>
      <c r="G8" s="244"/>
      <c r="H8" s="244"/>
      <c r="I8" s="244"/>
      <c r="J8" s="54">
        <v>5</v>
      </c>
      <c r="K8" s="54">
        <v>2</v>
      </c>
      <c r="L8" s="54">
        <v>2</v>
      </c>
      <c r="M8" s="54">
        <v>0</v>
      </c>
      <c r="N8" s="25">
        <f>K8+L8+M8</f>
        <v>4</v>
      </c>
      <c r="O8" s="25">
        <f>P8-N8</f>
        <v>5</v>
      </c>
      <c r="P8" s="25">
        <f>ROUND(PRODUCT(J8,25)/14,0)</f>
        <v>9</v>
      </c>
      <c r="Q8" s="54" t="s">
        <v>33</v>
      </c>
      <c r="R8" s="54"/>
      <c r="S8" s="55"/>
      <c r="T8" s="55" t="s">
        <v>92</v>
      </c>
    </row>
    <row r="9" spans="1:20" s="1" customFormat="1" ht="15" customHeight="1">
      <c r="A9" s="158" t="s">
        <v>55</v>
      </c>
      <c r="B9" s="159"/>
      <c r="C9" s="159"/>
      <c r="D9" s="159"/>
      <c r="E9" s="159"/>
      <c r="F9" s="159"/>
      <c r="G9" s="159"/>
      <c r="H9" s="159"/>
      <c r="I9" s="159"/>
      <c r="J9" s="159"/>
      <c r="K9" s="159"/>
      <c r="L9" s="159"/>
      <c r="M9" s="159"/>
      <c r="N9" s="159"/>
      <c r="O9" s="159"/>
      <c r="P9" s="159"/>
      <c r="Q9" s="159"/>
      <c r="R9" s="159"/>
      <c r="S9" s="159"/>
      <c r="T9" s="160"/>
    </row>
    <row r="10" spans="1:20" s="1" customFormat="1" ht="39.75" customHeight="1">
      <c r="A10" s="65" t="s">
        <v>82</v>
      </c>
      <c r="B10" s="245" t="s">
        <v>105</v>
      </c>
      <c r="C10" s="246"/>
      <c r="D10" s="246"/>
      <c r="E10" s="246"/>
      <c r="F10" s="246"/>
      <c r="G10" s="246"/>
      <c r="H10" s="246"/>
      <c r="I10" s="247"/>
      <c r="J10" s="54">
        <v>5</v>
      </c>
      <c r="K10" s="54">
        <v>2</v>
      </c>
      <c r="L10" s="54">
        <v>2</v>
      </c>
      <c r="M10" s="54">
        <v>0</v>
      </c>
      <c r="N10" s="25">
        <f>K10+L10+M10</f>
        <v>4</v>
      </c>
      <c r="O10" s="25">
        <f>P10-N10</f>
        <v>5</v>
      </c>
      <c r="P10" s="25">
        <f>ROUND(PRODUCT(J10,25)/14,0)</f>
        <v>9</v>
      </c>
      <c r="Q10" s="54" t="s">
        <v>33</v>
      </c>
      <c r="R10" s="54"/>
      <c r="S10" s="55"/>
      <c r="T10" s="55" t="s">
        <v>92</v>
      </c>
    </row>
    <row r="11" spans="1:20" s="1" customFormat="1" ht="11.25" customHeight="1">
      <c r="A11" s="158" t="s">
        <v>56</v>
      </c>
      <c r="B11" s="159"/>
      <c r="C11" s="159"/>
      <c r="D11" s="159"/>
      <c r="E11" s="159"/>
      <c r="F11" s="159"/>
      <c r="G11" s="159"/>
      <c r="H11" s="159"/>
      <c r="I11" s="159"/>
      <c r="J11" s="159"/>
      <c r="K11" s="159"/>
      <c r="L11" s="159"/>
      <c r="M11" s="159"/>
      <c r="N11" s="159"/>
      <c r="O11" s="159"/>
      <c r="P11" s="159"/>
      <c r="Q11" s="159"/>
      <c r="R11" s="159"/>
      <c r="S11" s="159"/>
      <c r="T11" s="160"/>
    </row>
    <row r="12" spans="1:20" s="1" customFormat="1" ht="38.25" customHeight="1">
      <c r="A12" s="65" t="s">
        <v>84</v>
      </c>
      <c r="B12" s="245" t="s">
        <v>104</v>
      </c>
      <c r="C12" s="248"/>
      <c r="D12" s="248"/>
      <c r="E12" s="248"/>
      <c r="F12" s="248"/>
      <c r="G12" s="248"/>
      <c r="H12" s="248"/>
      <c r="I12" s="249"/>
      <c r="J12" s="54">
        <v>5</v>
      </c>
      <c r="K12" s="54">
        <v>2</v>
      </c>
      <c r="L12" s="54">
        <v>2</v>
      </c>
      <c r="M12" s="54">
        <v>0</v>
      </c>
      <c r="N12" s="25">
        <f>K12+L12+M12</f>
        <v>4</v>
      </c>
      <c r="O12" s="25">
        <f>P12-N12</f>
        <v>5</v>
      </c>
      <c r="P12" s="25">
        <f>ROUND(PRODUCT(J12,25)/14,0)</f>
        <v>9</v>
      </c>
      <c r="Q12" s="54" t="s">
        <v>33</v>
      </c>
      <c r="R12" s="54"/>
      <c r="S12" s="55"/>
      <c r="T12" s="55" t="s">
        <v>92</v>
      </c>
    </row>
    <row r="13" spans="1:20" s="1" customFormat="1" ht="9" customHeight="1">
      <c r="A13" s="158" t="s">
        <v>57</v>
      </c>
      <c r="B13" s="159"/>
      <c r="C13" s="159"/>
      <c r="D13" s="159"/>
      <c r="E13" s="159"/>
      <c r="F13" s="159"/>
      <c r="G13" s="159"/>
      <c r="H13" s="159"/>
      <c r="I13" s="159"/>
      <c r="J13" s="159"/>
      <c r="K13" s="159"/>
      <c r="L13" s="159"/>
      <c r="M13" s="159"/>
      <c r="N13" s="159"/>
      <c r="O13" s="159"/>
      <c r="P13" s="159"/>
      <c r="Q13" s="159"/>
      <c r="R13" s="159"/>
      <c r="S13" s="159"/>
      <c r="T13" s="160"/>
    </row>
    <row r="14" spans="1:20" s="1" customFormat="1" ht="27" customHeight="1">
      <c r="A14" s="65" t="s">
        <v>85</v>
      </c>
      <c r="B14" s="142" t="s">
        <v>263</v>
      </c>
      <c r="C14" s="250"/>
      <c r="D14" s="250"/>
      <c r="E14" s="250"/>
      <c r="F14" s="250"/>
      <c r="G14" s="250"/>
      <c r="H14" s="250"/>
      <c r="I14" s="251"/>
      <c r="J14" s="54">
        <v>5</v>
      </c>
      <c r="K14" s="54">
        <v>2</v>
      </c>
      <c r="L14" s="54">
        <v>2</v>
      </c>
      <c r="M14" s="54">
        <v>0</v>
      </c>
      <c r="N14" s="25">
        <f>K14+L14+M14</f>
        <v>4</v>
      </c>
      <c r="O14" s="25">
        <f>P14-N14</f>
        <v>5</v>
      </c>
      <c r="P14" s="25">
        <f>ROUND(PRODUCT(J14,25)/14,0)</f>
        <v>9</v>
      </c>
      <c r="Q14" s="54" t="s">
        <v>33</v>
      </c>
      <c r="R14" s="54"/>
      <c r="S14" s="55"/>
      <c r="T14" s="56" t="s">
        <v>93</v>
      </c>
    </row>
    <row r="15" spans="1:20" s="1" customFormat="1" ht="12.75" customHeight="1">
      <c r="A15" s="158" t="s">
        <v>58</v>
      </c>
      <c r="B15" s="213"/>
      <c r="C15" s="213"/>
      <c r="D15" s="213"/>
      <c r="E15" s="213"/>
      <c r="F15" s="213"/>
      <c r="G15" s="213"/>
      <c r="H15" s="213"/>
      <c r="I15" s="213"/>
      <c r="J15" s="213"/>
      <c r="K15" s="213"/>
      <c r="L15" s="213"/>
      <c r="M15" s="213"/>
      <c r="N15" s="213"/>
      <c r="O15" s="213"/>
      <c r="P15" s="213"/>
      <c r="Q15" s="213"/>
      <c r="R15" s="213"/>
      <c r="S15" s="213"/>
      <c r="T15" s="214"/>
    </row>
    <row r="16" spans="1:20" s="1" customFormat="1" ht="24.75" customHeight="1">
      <c r="A16" s="65" t="s">
        <v>86</v>
      </c>
      <c r="B16" s="142" t="s">
        <v>264</v>
      </c>
      <c r="C16" s="250"/>
      <c r="D16" s="250"/>
      <c r="E16" s="250"/>
      <c r="F16" s="250"/>
      <c r="G16" s="250"/>
      <c r="H16" s="250"/>
      <c r="I16" s="251"/>
      <c r="J16" s="54">
        <v>5</v>
      </c>
      <c r="K16" s="54">
        <v>2</v>
      </c>
      <c r="L16" s="54">
        <v>2</v>
      </c>
      <c r="M16" s="54">
        <v>0</v>
      </c>
      <c r="N16" s="25">
        <f>K16+L16+M16</f>
        <v>4</v>
      </c>
      <c r="O16" s="25">
        <f>P16-N16</f>
        <v>5</v>
      </c>
      <c r="P16" s="25">
        <f>ROUND(PRODUCT(J16,25)/14,0)</f>
        <v>9</v>
      </c>
      <c r="Q16" s="54" t="s">
        <v>33</v>
      </c>
      <c r="R16" s="54"/>
      <c r="S16" s="55"/>
      <c r="T16" s="56" t="s">
        <v>93</v>
      </c>
    </row>
    <row r="17" spans="1:20" s="1" customFormat="1" ht="25.5" customHeight="1">
      <c r="A17" s="65" t="s">
        <v>88</v>
      </c>
      <c r="B17" s="245" t="s">
        <v>106</v>
      </c>
      <c r="C17" s="248"/>
      <c r="D17" s="248"/>
      <c r="E17" s="248"/>
      <c r="F17" s="248"/>
      <c r="G17" s="248"/>
      <c r="H17" s="248"/>
      <c r="I17" s="249"/>
      <c r="J17" s="54">
        <v>3</v>
      </c>
      <c r="K17" s="54">
        <v>0</v>
      </c>
      <c r="L17" s="54">
        <v>0</v>
      </c>
      <c r="M17" s="54">
        <v>3</v>
      </c>
      <c r="N17" s="25">
        <f>K17+L17+M17</f>
        <v>3</v>
      </c>
      <c r="O17" s="25">
        <f>P17-N17</f>
        <v>2</v>
      </c>
      <c r="P17" s="25">
        <f>ROUND(PRODUCT(J17,25)/14,0)</f>
        <v>5</v>
      </c>
      <c r="Q17" s="54"/>
      <c r="R17" s="54" t="s">
        <v>29</v>
      </c>
      <c r="S17" s="55"/>
      <c r="T17" s="56" t="s">
        <v>93</v>
      </c>
    </row>
    <row r="18" spans="1:20" s="1" customFormat="1" ht="12" customHeight="1">
      <c r="A18" s="65" t="s">
        <v>89</v>
      </c>
      <c r="B18" s="252" t="s">
        <v>91</v>
      </c>
      <c r="C18" s="246"/>
      <c r="D18" s="246"/>
      <c r="E18" s="246"/>
      <c r="F18" s="246"/>
      <c r="G18" s="246"/>
      <c r="H18" s="246"/>
      <c r="I18" s="247"/>
      <c r="J18" s="54">
        <v>3</v>
      </c>
      <c r="K18" s="54">
        <v>1</v>
      </c>
      <c r="L18" s="54">
        <v>1</v>
      </c>
      <c r="M18" s="54">
        <v>0</v>
      </c>
      <c r="N18" s="25">
        <f>K20+L20+M20</f>
        <v>2</v>
      </c>
      <c r="O18" s="25">
        <f>P20-N20</f>
        <v>2</v>
      </c>
      <c r="P18" s="25">
        <f>ROUND(PRODUCT(J20,25)/14,0)</f>
        <v>4</v>
      </c>
      <c r="Q18" s="54" t="s">
        <v>33</v>
      </c>
      <c r="R18" s="54"/>
      <c r="S18" s="55"/>
      <c r="T18" s="55" t="s">
        <v>92</v>
      </c>
    </row>
    <row r="19" spans="1:20" s="1" customFormat="1" ht="11.25" customHeight="1">
      <c r="A19" s="158" t="s">
        <v>59</v>
      </c>
      <c r="B19" s="159"/>
      <c r="C19" s="159"/>
      <c r="D19" s="159"/>
      <c r="E19" s="159"/>
      <c r="F19" s="159"/>
      <c r="G19" s="159"/>
      <c r="H19" s="159"/>
      <c r="I19" s="159"/>
      <c r="J19" s="159"/>
      <c r="K19" s="159"/>
      <c r="L19" s="159"/>
      <c r="M19" s="159"/>
      <c r="N19" s="159"/>
      <c r="O19" s="159"/>
      <c r="P19" s="159"/>
      <c r="Q19" s="159"/>
      <c r="R19" s="159"/>
      <c r="S19" s="159"/>
      <c r="T19" s="160"/>
    </row>
    <row r="20" spans="1:20" s="1" customFormat="1" ht="20.25" customHeight="1">
      <c r="A20" s="65" t="s">
        <v>90</v>
      </c>
      <c r="B20" s="252" t="s">
        <v>87</v>
      </c>
      <c r="C20" s="246"/>
      <c r="D20" s="246"/>
      <c r="E20" s="246"/>
      <c r="F20" s="246"/>
      <c r="G20" s="246"/>
      <c r="H20" s="246"/>
      <c r="I20" s="247"/>
      <c r="J20" s="54">
        <v>2</v>
      </c>
      <c r="K20" s="54">
        <v>1</v>
      </c>
      <c r="L20" s="54">
        <v>1</v>
      </c>
      <c r="M20" s="54">
        <v>0</v>
      </c>
      <c r="N20" s="25">
        <f>K20+L20+M20</f>
        <v>2</v>
      </c>
      <c r="O20" s="25">
        <f>P20-N20</f>
        <v>2</v>
      </c>
      <c r="P20" s="25">
        <f>ROUND(PRODUCT(J20,25)/12,0)</f>
        <v>4</v>
      </c>
      <c r="Q20" s="54"/>
      <c r="R20" s="54" t="s">
        <v>29</v>
      </c>
      <c r="S20" s="55"/>
      <c r="T20" s="56" t="s">
        <v>93</v>
      </c>
    </row>
    <row r="21" spans="1:20" s="1" customFormat="1" ht="26.25" customHeight="1">
      <c r="A21" s="65" t="s">
        <v>107</v>
      </c>
      <c r="B21" s="245" t="s">
        <v>108</v>
      </c>
      <c r="C21" s="248"/>
      <c r="D21" s="248"/>
      <c r="E21" s="248"/>
      <c r="F21" s="248"/>
      <c r="G21" s="248"/>
      <c r="H21" s="248"/>
      <c r="I21" s="249"/>
      <c r="J21" s="54">
        <v>2</v>
      </c>
      <c r="K21" s="54">
        <v>0</v>
      </c>
      <c r="L21" s="54">
        <v>0</v>
      </c>
      <c r="M21" s="54">
        <v>3</v>
      </c>
      <c r="N21" s="25">
        <f>K21+L21+M21</f>
        <v>3</v>
      </c>
      <c r="O21" s="25">
        <f>P21-N21</f>
        <v>1</v>
      </c>
      <c r="P21" s="25">
        <f>ROUND(PRODUCT(J21,25)/14,0)</f>
        <v>4</v>
      </c>
      <c r="Q21" s="54"/>
      <c r="R21" s="54" t="s">
        <v>29</v>
      </c>
      <c r="S21" s="55"/>
      <c r="T21" s="56" t="s">
        <v>93</v>
      </c>
    </row>
    <row r="22" spans="1:20" s="1" customFormat="1" ht="16.5" customHeight="1">
      <c r="A22" s="105" t="s">
        <v>79</v>
      </c>
      <c r="B22" s="106"/>
      <c r="C22" s="106"/>
      <c r="D22" s="106"/>
      <c r="E22" s="106"/>
      <c r="F22" s="106"/>
      <c r="G22" s="106"/>
      <c r="H22" s="106"/>
      <c r="I22" s="107"/>
      <c r="J22" s="44">
        <f>SUM(J8,J10,J12,J14,J16:J18,J20:J21)</f>
        <v>35</v>
      </c>
      <c r="K22" s="44">
        <f aca="true" t="shared" si="0" ref="K22:P22">SUM(K8,K10,K12,K14,K16:K18,K20:K21)</f>
        <v>12</v>
      </c>
      <c r="L22" s="44">
        <f t="shared" si="0"/>
        <v>12</v>
      </c>
      <c r="M22" s="44">
        <f t="shared" si="0"/>
        <v>6</v>
      </c>
      <c r="N22" s="44">
        <f t="shared" si="0"/>
        <v>30</v>
      </c>
      <c r="O22" s="44">
        <f t="shared" si="0"/>
        <v>32</v>
      </c>
      <c r="P22" s="44">
        <f t="shared" si="0"/>
        <v>62</v>
      </c>
      <c r="Q22" s="25">
        <f>COUNTIF(Q8,"E")+COUNTIF(Q10,"E")+COUNTIF(Q12,"E")+COUNTIF(Q14,"E")+COUNTIF(Q16:Q18,"E")+COUNTIF(Q20:Q21,"E")</f>
        <v>6</v>
      </c>
      <c r="R22" s="25">
        <f>COUNTIF(R8,"C")+COUNTIF(R10,"C")+COUNTIF(R12,"C")+COUNTIF(R14,"C")+COUNTIF(R16:R18,"C")+COUNTIF(R20:R21,"C")</f>
        <v>3</v>
      </c>
      <c r="S22" s="25">
        <f>COUNTIF(S8,"VP")+COUNTIF(S10,"VP")+COUNTIF(S12,"VP")+COUNTIF(S14,"VP")+COUNTIF(S16:S18,"VP")+COUNTIF(S20:S21,"VP")</f>
        <v>0</v>
      </c>
      <c r="T22" s="57"/>
    </row>
    <row r="23" spans="1:20" s="1" customFormat="1" ht="18" customHeight="1">
      <c r="A23" s="83" t="s">
        <v>52</v>
      </c>
      <c r="B23" s="84"/>
      <c r="C23" s="84"/>
      <c r="D23" s="84"/>
      <c r="E23" s="84"/>
      <c r="F23" s="84"/>
      <c r="G23" s="84"/>
      <c r="H23" s="84"/>
      <c r="I23" s="84"/>
      <c r="J23" s="85"/>
      <c r="K23" s="44">
        <f aca="true" t="shared" si="1" ref="K23:P23">SUM(K8,K10,K12,K14,K16,K17,K18)*14+SUM(K20,K21)*12</f>
        <v>166</v>
      </c>
      <c r="L23" s="44">
        <f t="shared" si="1"/>
        <v>166</v>
      </c>
      <c r="M23" s="44">
        <f t="shared" si="1"/>
        <v>78</v>
      </c>
      <c r="N23" s="44">
        <f t="shared" si="1"/>
        <v>410</v>
      </c>
      <c r="O23" s="44">
        <f t="shared" si="1"/>
        <v>442</v>
      </c>
      <c r="P23" s="44">
        <f t="shared" si="1"/>
        <v>852</v>
      </c>
      <c r="Q23" s="254" t="s">
        <v>109</v>
      </c>
      <c r="R23" s="255"/>
      <c r="S23" s="255"/>
      <c r="T23" s="256"/>
    </row>
    <row r="24" spans="1:20" s="1" customFormat="1" ht="9.75" customHeight="1">
      <c r="A24" s="86"/>
      <c r="B24" s="87"/>
      <c r="C24" s="87"/>
      <c r="D24" s="87"/>
      <c r="E24" s="87"/>
      <c r="F24" s="87"/>
      <c r="G24" s="87"/>
      <c r="H24" s="87"/>
      <c r="I24" s="87"/>
      <c r="J24" s="88"/>
      <c r="K24" s="117">
        <f>SUM(K23:M23)</f>
        <v>410</v>
      </c>
      <c r="L24" s="118"/>
      <c r="M24" s="119"/>
      <c r="N24" s="117">
        <f>SUM(N23:O23)</f>
        <v>852</v>
      </c>
      <c r="O24" s="118"/>
      <c r="P24" s="119"/>
      <c r="Q24" s="257"/>
      <c r="R24" s="258"/>
      <c r="S24" s="258"/>
      <c r="T24" s="259"/>
    </row>
    <row r="25" spans="1:20" s="1" customFormat="1" ht="7.5" customHeight="1" hidden="1">
      <c r="A25" s="58"/>
      <c r="B25" s="58"/>
      <c r="C25" s="58"/>
      <c r="D25" s="58"/>
      <c r="E25" s="58"/>
      <c r="F25" s="58"/>
      <c r="G25" s="58"/>
      <c r="H25" s="58"/>
      <c r="I25" s="58"/>
      <c r="J25" s="58"/>
      <c r="K25" s="59"/>
      <c r="L25" s="59"/>
      <c r="M25" s="59"/>
      <c r="N25" s="59"/>
      <c r="O25" s="59"/>
      <c r="P25" s="59"/>
      <c r="Q25" s="60"/>
      <c r="R25" s="60"/>
      <c r="S25" s="60"/>
      <c r="T25" s="60"/>
    </row>
    <row r="26" spans="1:20" s="1" customFormat="1" ht="12.75">
      <c r="A26" s="224" t="s">
        <v>94</v>
      </c>
      <c r="B26" s="253"/>
      <c r="C26" s="253"/>
      <c r="D26" s="253"/>
      <c r="E26" s="253"/>
      <c r="F26" s="253"/>
      <c r="G26" s="253"/>
      <c r="H26" s="253"/>
      <c r="I26" s="253"/>
      <c r="J26" s="253"/>
      <c r="K26" s="253"/>
      <c r="L26" s="253"/>
      <c r="M26" s="253"/>
      <c r="N26" s="253"/>
      <c r="O26" s="253"/>
      <c r="P26" s="253"/>
      <c r="Q26" s="253"/>
      <c r="R26" s="253"/>
      <c r="S26" s="253"/>
      <c r="T26" s="253"/>
    </row>
  </sheetData>
  <sheetProtection/>
  <mergeCells count="30">
    <mergeCell ref="A26:T26"/>
    <mergeCell ref="A19:T19"/>
    <mergeCell ref="B20:I20"/>
    <mergeCell ref="B21:I21"/>
    <mergeCell ref="A22:I22"/>
    <mergeCell ref="A23:J24"/>
    <mergeCell ref="Q23:T24"/>
    <mergeCell ref="K24:M24"/>
    <mergeCell ref="N24:P24"/>
    <mergeCell ref="A13:T13"/>
    <mergeCell ref="B14:I14"/>
    <mergeCell ref="A15:T15"/>
    <mergeCell ref="B16:I16"/>
    <mergeCell ref="B17:I17"/>
    <mergeCell ref="B18:I18"/>
    <mergeCell ref="A7:T7"/>
    <mergeCell ref="B8:I8"/>
    <mergeCell ref="A9:T9"/>
    <mergeCell ref="B10:I10"/>
    <mergeCell ref="A11:T11"/>
    <mergeCell ref="B12:I12"/>
    <mergeCell ref="A2:T2"/>
    <mergeCell ref="A4:T4"/>
    <mergeCell ref="A5:A6"/>
    <mergeCell ref="B5:I6"/>
    <mergeCell ref="J5:J6"/>
    <mergeCell ref="K5:M5"/>
    <mergeCell ref="N5:P5"/>
    <mergeCell ref="Q5:S5"/>
    <mergeCell ref="T5:T6"/>
  </mergeCells>
  <dataValidations count="3">
    <dataValidation type="list" allowBlank="1" showInputMessage="1" showErrorMessage="1" sqref="S16:S18 S8 S20:S21 S14 S10 S12">
      <formula1>$S$43</formula1>
    </dataValidation>
    <dataValidation type="list" allowBlank="1" showInputMessage="1" showErrorMessage="1" sqref="Q20:Q21 Q12 Q8 Q16:Q18 Q14 Q10">
      <formula1>$Q$43</formula1>
    </dataValidation>
    <dataValidation type="list" allowBlank="1" showInputMessage="1" showErrorMessage="1" sqref="R20:R21 R12 R8 R16:R18 R14 R10">
      <formula1>$R$43</formula1>
    </dataValidation>
  </dataValidations>
  <printOptions/>
  <pageMargins left="0.7" right="0.7" top="0.75" bottom="0.75" header="0.3" footer="0.3"/>
  <pageSetup horizontalDpi="600" verticalDpi="600" orientation="landscape" paperSize="9" scale="74" r:id="rId1"/>
  <headerFooter>
    <oddFooter>&amp;LRECTOR,
Acad.Prof.univ.dr. Ioan Aurel POP&amp;RDIRECTOR, 
Conf. univ. dr. Cătălin GLAVA</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Gelu</cp:lastModifiedBy>
  <cp:lastPrinted>2017-03-29T00:58:07Z</cp:lastPrinted>
  <dcterms:created xsi:type="dcterms:W3CDTF">2013-06-27T08:19:59Z</dcterms:created>
  <dcterms:modified xsi:type="dcterms:W3CDTF">2017-04-11T11:39:21Z</dcterms:modified>
  <cp:category/>
  <cp:version/>
  <cp:contentType/>
  <cp:contentStatus/>
</cp:coreProperties>
</file>