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8220" activeTab="0"/>
  </bookViews>
  <sheets>
    <sheet name="plan" sheetId="1" r:id="rId1"/>
    <sheet name="dppd" sheetId="2" r:id="rId2"/>
    <sheet name="Sheet3" sheetId="3" r:id="rId3"/>
  </sheets>
  <definedNames>
    <definedName name="_xlnm.Print_Area" localSheetId="1">'dppd'!$A$1:$T$26</definedName>
    <definedName name="_xlnm.Print_Area" localSheetId="0">'plan'!$A$1:$T$324</definedName>
  </definedNames>
  <calcPr fullCalcOnLoad="1"/>
</workbook>
</file>

<file path=xl/sharedStrings.xml><?xml version="1.0" encoding="utf-8"?>
<sst xmlns="http://schemas.openxmlformats.org/spreadsheetml/2006/main" count="836" uniqueCount="309">
  <si>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</si>
  <si>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</si>
  <si>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</si>
  <si>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</si>
  <si>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</si>
  <si>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</si>
  <si>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LLM1124</t>
  </si>
  <si>
    <t>LLM1168</t>
  </si>
  <si>
    <t>Istoria literaturii maghiare I (Evul mediu şi renaşterea)</t>
  </si>
  <si>
    <t>LLM1001</t>
  </si>
  <si>
    <t>Introducere în lingvistică</t>
  </si>
  <si>
    <t>LLM1023</t>
  </si>
  <si>
    <t>LLM2124</t>
  </si>
  <si>
    <t>Limba maghiară II (lexicologie, semantică)</t>
  </si>
  <si>
    <t>LLM2161</t>
  </si>
  <si>
    <t>Folclor maghiar şi Istoria literaturii maghiare II (Epoca barocă)</t>
  </si>
  <si>
    <t>LLM2007</t>
  </si>
  <si>
    <t>Teoria literaturii</t>
  </si>
  <si>
    <t>LIMBA ȘI LITERATURA MAGHIARĂ SEGMENT B</t>
  </si>
  <si>
    <t>LLM3124</t>
  </si>
  <si>
    <t>Limba maghiară III (lingvistică cognitivă)</t>
  </si>
  <si>
    <t>LLM3126</t>
  </si>
  <si>
    <t>Istoria limbii maghiare I.</t>
  </si>
  <si>
    <t>LLM3161</t>
  </si>
  <si>
    <t>Istoria literaturii maghiare III (1700–1849)</t>
  </si>
  <si>
    <t>LLM3010</t>
  </si>
  <si>
    <t>Literatură comparată I.</t>
  </si>
  <si>
    <t>LLY3024</t>
  </si>
  <si>
    <t>Practică profesională 1</t>
  </si>
  <si>
    <t>LLM4124</t>
  </si>
  <si>
    <t>Limba maghiară IV (sintaxă I, textologie)</t>
  </si>
  <si>
    <t>LLM4127</t>
  </si>
  <si>
    <t>Istoria limbii maghiare II</t>
  </si>
  <si>
    <t>LLM4161</t>
  </si>
  <si>
    <t>Istoria literaturii maghiare IV (1849–1908)</t>
  </si>
  <si>
    <t>LLM4013</t>
  </si>
  <si>
    <t>Literatură comparată II</t>
  </si>
  <si>
    <t>LLX4104</t>
  </si>
  <si>
    <t>Curs opţional 5</t>
  </si>
  <si>
    <t>LLY4024</t>
  </si>
  <si>
    <t>Practică profesională 2</t>
  </si>
  <si>
    <t>LLM5124</t>
  </si>
  <si>
    <t>Limba maghiară V (morfologie, dialectologie maghiară)</t>
  </si>
  <si>
    <t>LLM5161</t>
  </si>
  <si>
    <t>Istoria literaturii maghiare V (sec. 20/1); Teoria şi practica profesiei literare</t>
  </si>
  <si>
    <t>LLX5104</t>
  </si>
  <si>
    <t>Curs opţional 6</t>
  </si>
  <si>
    <t>LLY5024</t>
  </si>
  <si>
    <t>Practică profesională și de cercetare 1</t>
  </si>
  <si>
    <t>LLX5003</t>
  </si>
  <si>
    <t>Curs opţional 7</t>
  </si>
  <si>
    <t>Curs opţional 8</t>
  </si>
  <si>
    <t>LLM6124</t>
  </si>
  <si>
    <t>Limba maghiară VI (sintaxă II)</t>
  </si>
  <si>
    <t>LLM6161</t>
  </si>
  <si>
    <t>Istoria literaturii maghiare VI: literatura contemporană; Curente contemporane ale teoriei literaturii</t>
  </si>
  <si>
    <t>LLX6104</t>
  </si>
  <si>
    <t>Curs opţional 9</t>
  </si>
  <si>
    <t>LLY6024</t>
  </si>
  <si>
    <t>Practică profesională și de cercetare 2</t>
  </si>
  <si>
    <t>Curs opțional 10</t>
  </si>
  <si>
    <t>Curs opţional 11</t>
  </si>
  <si>
    <t>LLM1020</t>
  </si>
  <si>
    <t>Gramatică normativă</t>
  </si>
  <si>
    <t>LLM1021</t>
  </si>
  <si>
    <t>Informatică</t>
  </si>
  <si>
    <t>LLM1161</t>
  </si>
  <si>
    <t>Introducere în studiul literaturii</t>
  </si>
  <si>
    <t>Filozofia artei şi literatura comparată</t>
  </si>
  <si>
    <t>PACHET OPȚIONAL 2 (An I, Semestrul 1)</t>
  </si>
  <si>
    <t>LLM2122</t>
  </si>
  <si>
    <t>Iniţiere în metodologia de cercetare ştiinţifică</t>
  </si>
  <si>
    <t>Introducere în istoria socială a literaturii</t>
  </si>
  <si>
    <t>LLM3162</t>
  </si>
  <si>
    <t>Cultura teatrală în Transilvania (1700–1849)</t>
  </si>
  <si>
    <t>Comunicare interculturală în literaturile ardelene moderne</t>
  </si>
  <si>
    <t>PACHET OPȚIONAL 3 (An I, Semestrul 2)</t>
  </si>
  <si>
    <t>PACHET OPȚIONAL 4 (An II, Semestrul 3)</t>
  </si>
  <si>
    <t>PACHET OPȚIONAL 5 (An II, Semestrul 4)</t>
  </si>
  <si>
    <t>LLM4162</t>
  </si>
  <si>
    <t>Practica şi teoria traducerii</t>
  </si>
  <si>
    <t>LLM4163</t>
  </si>
  <si>
    <t>Critică etică</t>
  </si>
  <si>
    <t>PACHET OPȚIONAL 6 (An III, Semestrul 5)</t>
  </si>
  <si>
    <t>PACHET OPȚIONAL 7 (An III, Semestrul 5)</t>
  </si>
  <si>
    <t>LLM5164</t>
  </si>
  <si>
    <t>Onomastică</t>
  </si>
  <si>
    <t>LLM5165</t>
  </si>
  <si>
    <t>Literatură comparată</t>
  </si>
  <si>
    <t>LLM5016</t>
  </si>
  <si>
    <t>Critică literară</t>
  </si>
  <si>
    <t>LLM5017</t>
  </si>
  <si>
    <t>Estetică</t>
  </si>
  <si>
    <t>PACHET OPȚIONAL 8 (An III, Semestrul 5)</t>
  </si>
  <si>
    <t>PACHET OPȚIONAL 9 (An III, Semestrul 6)</t>
  </si>
  <si>
    <t>PACHET OPȚIONAL 10 (An III, Semestrul 6)</t>
  </si>
  <si>
    <t>PACHET OPȚIONAL 11 (An III, Semestrul 6)</t>
  </si>
  <si>
    <t>LLM6167</t>
  </si>
  <si>
    <t>Lingvistică antropologică</t>
  </si>
  <si>
    <t>LLM6166</t>
  </si>
  <si>
    <t xml:space="preserve"> Literatură în context (se concretizează prin oferta lectorului străin din Ungaria pentru anul universitar respectiv)</t>
  </si>
  <si>
    <t>LLM6002</t>
  </si>
  <si>
    <t>Semiotica şi ştiinţele limbajului</t>
  </si>
  <si>
    <t>Introducere în sociolingvistică</t>
  </si>
  <si>
    <t>LLU0071</t>
  </si>
  <si>
    <t>Limba maghiară - curs facultativ</t>
  </si>
  <si>
    <t>LLU0072</t>
  </si>
  <si>
    <t>Didactica limbii și literaturii maghiare (specializarea A)</t>
  </si>
  <si>
    <t>LLT1201</t>
  </si>
  <si>
    <t>Literatura şi cultura Antichităţii</t>
  </si>
  <si>
    <t>LLT1202</t>
  </si>
  <si>
    <t>Introducere în metodologia literaturii universale şi comparate</t>
  </si>
  <si>
    <t>LLT1203</t>
  </si>
  <si>
    <t>LLT2204</t>
  </si>
  <si>
    <t>Istoria literaturii universale: Evul mediu şi renaşterea</t>
  </si>
  <si>
    <t>LLT2205</t>
  </si>
  <si>
    <t>Memoria culturală</t>
  </si>
  <si>
    <t>LLT2206</t>
  </si>
  <si>
    <t>Tendinţe şi metode contemporane în literatura comparată</t>
  </si>
  <si>
    <t>LITERATURĂ UNIVERSALĂ ȘI COMPARATĂ ÎN LB. MAGHIARĂ SEGMENT B</t>
  </si>
  <si>
    <t>LLT3207</t>
  </si>
  <si>
    <t>Istoria literaturii universale: Epoca barocă şi clasicismul</t>
  </si>
  <si>
    <t>LLT3208</t>
  </si>
  <si>
    <t>Hermeneutică estetică</t>
  </si>
  <si>
    <t>LLT3209</t>
  </si>
  <si>
    <t>Antropologie vizuală</t>
  </si>
  <si>
    <t>LLT4210</t>
  </si>
  <si>
    <t>Curente ale literaturii universale în secolul al 19-lea</t>
  </si>
  <si>
    <t>LLT4211</t>
  </si>
  <si>
    <t>Literaturi finougrice din Regiunea Balticului</t>
  </si>
  <si>
    <t>LLT4212</t>
  </si>
  <si>
    <t>Film şi comparatistică</t>
  </si>
  <si>
    <t>LLT5213</t>
  </si>
  <si>
    <t>Modernismul european</t>
  </si>
  <si>
    <t>LLT5214</t>
  </si>
  <si>
    <t>Traducere şi literatură comparată</t>
  </si>
  <si>
    <t>LLX5226</t>
  </si>
  <si>
    <t>LLT6218</t>
  </si>
  <si>
    <t>Literatura universală contemporană</t>
  </si>
  <si>
    <t>LLT6219</t>
  </si>
  <si>
    <t>Teorii ale literaturii comparate</t>
  </si>
  <si>
    <t>LLX6226</t>
  </si>
  <si>
    <t>LLT6220</t>
  </si>
  <si>
    <t>Antropologie şi comunicare</t>
  </si>
  <si>
    <t>LLT6221</t>
  </si>
  <si>
    <t>Fenomene intermediale în literatura universală</t>
  </si>
  <si>
    <t>LLT6222</t>
  </si>
  <si>
    <t>Comunicare şi stil</t>
  </si>
  <si>
    <t>LLT5215</t>
  </si>
  <si>
    <t>Culturi ale comunicării</t>
  </si>
  <si>
    <t>LLT5216</t>
  </si>
  <si>
    <t xml:space="preserve">Marketing cultural </t>
  </si>
  <si>
    <t>LLT5217</t>
  </si>
  <si>
    <t>Iconologie</t>
  </si>
  <si>
    <t>LLT4069</t>
  </si>
  <si>
    <t>Creative writing</t>
  </si>
  <si>
    <t>Didactica literaturii universale și comparate (specializarea B)</t>
  </si>
  <si>
    <t>FACULTATEA DE LITERE</t>
  </si>
  <si>
    <t>Domeniul: Limbă și literatură</t>
  </si>
  <si>
    <t>Specializarea/Programul de studiu: LIMBA ŞI LITERATURA MAGHIARA - LIMBA ŞI LITERATURA ROMÂNĂ/ O LIMBĂ ŞI LITERATURĂ MODERNĂ*/ LIMBA LATINĂ/ LIMBA GREACĂ VECHE/ LIMBA ŞI LITERATURA EBRAICĂ/ LITERATURĂ UNIVERSALĂ COMPARATĂ (în limba maghiară) (*: engleză, franceză, norvegiană, germană, rusă, ucraineană, italiană, spaniolã, finlandeză, chineză, coreeană, japoneză)</t>
  </si>
  <si>
    <t>Limba de predare: maghiară</t>
  </si>
  <si>
    <t>Titlul absolventului: licențiat în filologie</t>
  </si>
  <si>
    <r>
      <rPr>
        <b/>
        <sz val="10"/>
        <color indexed="8"/>
        <rFont val="Times New Roman"/>
        <family val="1"/>
      </rPr>
      <t>VI.  UNIVERSITĂŢI EUROPENE DE REFERINŢĂ:</t>
    </r>
    <r>
      <rPr>
        <sz val="10"/>
        <color indexed="8"/>
        <rFont val="Times New Roman"/>
        <family val="1"/>
      </rPr>
      <t xml:space="preserve">
UNIVERSITATEA ELTE BUDAPESTA, UNIVERSITATEA DIN SZEGED, UNIVERSITATEA DIN PÉCS, UNIVERSITATEA DIN FLORENŢA</t>
    </r>
  </si>
  <si>
    <t>Sem. 1: Se alege  o disciplină din pachetul opțional 1 și o disciplină din pachetul opțional 2</t>
  </si>
  <si>
    <t>Sem. 2: Se alege  o disciplină din pachetul opțional 3</t>
  </si>
  <si>
    <t>Sem. 3: Se alege  o disciplină din pachetul opțional 4</t>
  </si>
  <si>
    <t>Sem. 4: Se alege  o disciplină din pachetul opțional 5</t>
  </si>
  <si>
    <t>Sem. 6: Se alege o disciplină din pachetul opțional 9 și disciplină din pachetul opțional 10 la specializarea A</t>
  </si>
  <si>
    <t>Sem. 6: Se alege o disciplină din pachetul opțional 11 la specializarea B</t>
  </si>
  <si>
    <t>Sem. 5: Se alege o disciplină din pachetul opțional 8 la specializarea B</t>
  </si>
  <si>
    <t>Curs opţional 1</t>
  </si>
  <si>
    <r>
      <rPr>
        <sz val="10"/>
        <rFont val="Times New Roman"/>
        <family val="1"/>
      </rPr>
      <t xml:space="preserve">   </t>
    </r>
    <r>
      <rPr>
        <b/>
        <sz val="10"/>
        <rFont val="Times New Roman"/>
        <family val="1"/>
      </rPr>
      <t>38</t>
    </r>
    <r>
      <rPr>
        <sz val="10"/>
        <rFont val="Times New Roman"/>
        <family val="1"/>
      </rPr>
      <t xml:space="preserve"> </t>
    </r>
    <r>
      <rPr>
        <sz val="10"/>
        <color indexed="8"/>
        <rFont val="Times New Roman"/>
        <family val="1"/>
      </rPr>
      <t>credite la disciplinele opţionale;</t>
    </r>
  </si>
  <si>
    <r>
      <rPr>
        <b/>
        <sz val="10"/>
        <rFont val="Times New Roman"/>
        <family val="1"/>
      </rPr>
      <t xml:space="preserve">   142 </t>
    </r>
    <r>
      <rPr>
        <sz val="10"/>
        <color indexed="8"/>
        <rFont val="Times New Roman"/>
        <family val="1"/>
      </rPr>
      <t>de credite la disciplinele obligatorii;</t>
    </r>
  </si>
  <si>
    <r>
      <rPr>
        <b/>
        <sz val="9"/>
        <color indexed="8"/>
        <rFont val="Times New Roman"/>
        <family val="1"/>
      </rPr>
      <t>IV.EXAMENUL DE LICENŢĂ</t>
    </r>
    <r>
      <rPr>
        <sz val="9"/>
        <color indexed="8"/>
        <rFont val="Times New Roman"/>
        <family val="1"/>
      </rPr>
      <t xml:space="preserve"> - perioada iunie-iulie (1 săptămână)
Proba 1: Evaluarea cunoştinţelor fundamentale şi de specialitate - 10 credite
Proba 2: Prezentarea şi susţinerea lucrării de licenţă - 10 credite
</t>
    </r>
  </si>
  <si>
    <t>Limba maghiară I (fonetică, stilistică și intermedialitate, textologie aplicată)</t>
  </si>
  <si>
    <t>LLX1002</t>
  </si>
  <si>
    <t>LLX2002</t>
  </si>
  <si>
    <t>LLX3002</t>
  </si>
  <si>
    <t>LLX6002</t>
  </si>
  <si>
    <t>LLM1162</t>
  </si>
  <si>
    <t>LLM2123</t>
  </si>
  <si>
    <t>LLM3163</t>
  </si>
  <si>
    <t>LLM6003</t>
  </si>
  <si>
    <t>Pedagogie II:
- Teoria şi metodologia instruirii 
- Teoria şi metodologia evaluării</t>
  </si>
  <si>
    <t>Pedagogie I: 
- Fundamentele pedagogiei 
- Teoria şi metodologia curriculumului</t>
  </si>
  <si>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</si>
  <si>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12 </t>
    </r>
    <r>
      <rPr>
        <sz val="10"/>
        <rFont val="Times New Roman"/>
        <family val="1"/>
      </rPr>
      <t>credite pentru Practica profesionala</t>
    </r>
  </si>
  <si>
    <r>
      <rPr>
        <b/>
        <sz val="10"/>
        <rFont val="Times New Roman"/>
        <family val="1"/>
      </rPr>
      <t xml:space="preserve">   20 </t>
    </r>
    <r>
      <rPr>
        <sz val="10"/>
        <rFont val="Times New Roman"/>
        <family val="1"/>
      </rPr>
      <t xml:space="preserve">de credite la examenul de licenţă </t>
    </r>
  </si>
  <si>
    <t>LLX1025</t>
  </si>
  <si>
    <t>Limbă străină (an I, sem I)*</t>
  </si>
  <si>
    <r>
      <rPr>
        <b/>
        <sz val="10"/>
        <color indexed="17"/>
        <rFont val="Times New Roman"/>
        <family val="1"/>
      </rPr>
      <t xml:space="preserve">   </t>
    </r>
    <r>
      <rPr>
        <b/>
        <sz val="10"/>
        <rFont val="Times New Roman"/>
        <family val="1"/>
      </rPr>
      <t>*12</t>
    </r>
    <r>
      <rPr>
        <sz val="10"/>
        <rFont val="Times New Roman"/>
        <family val="1"/>
      </rPr>
      <t xml:space="preserve"> credite pentru disciplina Limbă străină din oferta DLSS (pentru cei fără limbă străină în specializare)</t>
    </r>
  </si>
  <si>
    <t>LLX2025</t>
  </si>
  <si>
    <t>Limbă străină (an I, sem II)*</t>
  </si>
  <si>
    <t>LLX3025</t>
  </si>
  <si>
    <t>Limbă străină (an II, sem I)*</t>
  </si>
  <si>
    <t>LLX4025</t>
  </si>
  <si>
    <t>Limbă străină (an II, sem II)*</t>
  </si>
  <si>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</si>
  <si>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</si>
  <si>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</si>
  <si>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</si>
  <si>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</si>
  <si>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</si>
  <si>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</si>
  <si>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</si>
  <si>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</si>
  <si>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</si>
  <si>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</si>
  <si>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</si>
  <si>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</si>
  <si>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</si>
  <si>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</si>
  <si>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</si>
  <si>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</si>
  <si>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</si>
  <si>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</si>
  <si>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</si>
  <si>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</si>
  <si>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</si>
  <si>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</si>
  <si>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</si>
  <si>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</si>
  <si>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</si>
  <si>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</si>
  <si>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</si>
  <si>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</si>
  <si>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</si>
  <si>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</si>
  <si>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</si>
  <si>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</si>
  <si>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</si>
  <si>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</si>
  <si>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</si>
  <si>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</si>
  <si>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</si>
  <si>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</si>
  <si>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</si>
  <si>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</si>
  <si>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</si>
  <si>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</si>
  <si>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</si>
  <si>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</si>
  <si>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</si>
  <si>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</si>
  <si>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</si>
  <si>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</si>
  <si>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</si>
  <si>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</si>
  <si>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</si>
  <si>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</si>
  <si>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</si>
  <si>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</si>
  <si>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</si>
  <si>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</si>
  <si>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</si>
  <si>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</si>
  <si>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</si>
  <si>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</si>
  <si>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</si>
  <si>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</si>
  <si>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</si>
  <si>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</si>
  <si>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</si>
  <si>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</si>
  <si>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</si>
  <si>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</si>
  <si>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</si>
  <si>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</si>
  <si>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</si>
  <si>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</si>
  <si>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</si>
  <si>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</si>
  <si>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</si>
  <si>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</si>
  <si>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</si>
  <si>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</si>
  <si>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</si>
  <si>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</si>
  <si>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</si>
  <si>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</si>
  <si>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</si>
  <si>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</si>
  <si>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</si>
  <si>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</si>
  <si>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</si>
  <si>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</si>
  <si>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</si>
  <si>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</si>
  <si>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</si>
  <si>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</si>
  <si>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</si>
  <si>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</si>
  <si>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</si>
  <si>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</si>
  <si>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</si>
  <si>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</si>
  <si>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</si>
  <si>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Curs opțional 2</t>
  </si>
  <si>
    <t>Curs opțional 3</t>
  </si>
  <si>
    <t>Curs opțional 4</t>
  </si>
  <si>
    <t>PACHET OPȚIONAL 1 (An I, Semestrul 1)</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</si>
  <si>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</si>
  <si>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</si>
  <si>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</si>
  <si>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</si>
  <si>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</si>
  <si>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</si>
  <si>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180 de credite din care:</t>
  </si>
  <si>
    <t>Si</t>
  </si>
</sst>
</file>

<file path=xl/styles.xml><?xml version="1.0" encoding="utf-8"?>
<styleSheet xmlns="http://schemas.openxmlformats.org/spreadsheetml/2006/main">
  <numFmts count="2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0;\-0;;@"/>
  </numFmts>
  <fonts count="51">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8"/>
      <name val="Calibri"/>
      <family val="2"/>
    </font>
    <font>
      <sz val="10"/>
      <name val="Times New Roman"/>
      <family val="1"/>
    </font>
    <font>
      <sz val="8"/>
      <color indexed="8"/>
      <name val="Times New Roman"/>
      <family val="1"/>
    </font>
    <font>
      <sz val="9"/>
      <name val="Times New Roman"/>
      <family val="1"/>
    </font>
    <font>
      <sz val="11"/>
      <name val="Times New Roman"/>
      <family val="1"/>
    </font>
    <font>
      <sz val="10"/>
      <name val="Times New Roman-Rom"/>
      <family val="0"/>
    </font>
    <font>
      <sz val="9"/>
      <color indexed="8"/>
      <name val="Times New Roman"/>
      <family val="1"/>
    </font>
    <font>
      <b/>
      <sz val="10"/>
      <name val="Times New Roman"/>
      <family val="1"/>
    </font>
    <font>
      <b/>
      <sz val="9"/>
      <color indexed="8"/>
      <name val="Times New Roman"/>
      <family val="1"/>
    </font>
    <font>
      <b/>
      <sz val="10"/>
      <color indexed="17"/>
      <name val="Times New Roman"/>
      <family val="1"/>
    </font>
    <font>
      <sz val="10"/>
      <color indexed="17"/>
      <name val="Times New Roman"/>
      <family val="1"/>
    </font>
    <font>
      <sz val="10"/>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66">
    <xf numFmtId="0" fontId="0" fillId="0" borderId="0" xfId="0" applyFont="1" applyAlignment="1">
      <alignment/>
    </xf>
    <xf numFmtId="0" fontId="2" fillId="0" borderId="0" xfId="0" applyFont="1" applyAlignment="1" applyProtection="1">
      <alignment/>
      <protection locked="0"/>
    </xf>
    <xf numFmtId="1" fontId="2" fillId="33" borderId="10" xfId="0" applyNumberFormat="1" applyFont="1" applyFill="1" applyBorder="1" applyAlignment="1" applyProtection="1">
      <alignment horizontal="center" vertical="center"/>
      <protection locked="0"/>
    </xf>
    <xf numFmtId="1" fontId="2" fillId="33" borderId="10" xfId="0" applyNumberFormat="1" applyFont="1" applyFill="1" applyBorder="1" applyAlignment="1" applyProtection="1">
      <alignment horizontal="center" vertical="center"/>
      <protection/>
    </xf>
    <xf numFmtId="1" fontId="2" fillId="33" borderId="10" xfId="0" applyNumberFormat="1" applyFont="1" applyFill="1" applyBorder="1" applyAlignment="1" applyProtection="1">
      <alignment horizontal="center" vertical="center" wrapText="1"/>
      <protection locked="0"/>
    </xf>
    <xf numFmtId="1" fontId="3" fillId="33" borderId="10" xfId="0" applyNumberFormat="1" applyFont="1" applyFill="1" applyBorder="1" applyAlignment="1" applyProtection="1">
      <alignment horizontal="center" vertical="center"/>
      <protection/>
    </xf>
    <xf numFmtId="0" fontId="2" fillId="0" borderId="0" xfId="0" applyFont="1" applyAlignment="1" applyProtection="1">
      <alignment horizontal="left" vertical="top" wrapText="1"/>
      <protection locked="0"/>
    </xf>
    <xf numFmtId="0" fontId="2" fillId="33" borderId="11" xfId="0" applyFont="1" applyFill="1" applyBorder="1" applyAlignment="1" applyProtection="1">
      <alignment horizontal="left" vertical="top"/>
      <protection locked="0"/>
    </xf>
    <xf numFmtId="0" fontId="2" fillId="0" borderId="0" xfId="0" applyFont="1" applyAlignment="1" applyProtection="1">
      <alignment/>
      <protection locked="0"/>
    </xf>
    <xf numFmtId="0" fontId="2" fillId="0" borderId="0" xfId="0" applyFont="1" applyAlignment="1" applyProtection="1">
      <alignment vertical="top" wrapText="1"/>
      <protection locked="0"/>
    </xf>
    <xf numFmtId="1" fontId="2" fillId="33" borderId="10" xfId="0" applyNumberFormat="1" applyFont="1" applyFill="1" applyBorder="1" applyAlignment="1" applyProtection="1">
      <alignment horizontal="left" vertical="center"/>
      <protection locked="0"/>
    </xf>
    <xf numFmtId="0" fontId="3" fillId="33" borderId="10" xfId="0" applyFont="1" applyFill="1" applyBorder="1" applyAlignment="1" applyProtection="1">
      <alignment horizontal="center" vertical="center" wrapText="1"/>
      <protection locked="0"/>
    </xf>
    <xf numFmtId="0" fontId="2" fillId="33" borderId="0" xfId="0" applyFont="1" applyFill="1" applyAlignment="1" applyProtection="1">
      <alignment/>
      <protection locked="0"/>
    </xf>
    <xf numFmtId="0" fontId="2" fillId="33" borderId="0" xfId="0" applyFont="1" applyFill="1" applyAlignment="1" applyProtection="1">
      <alignment horizontal="left" vertical="top" wrapText="1"/>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vertical="center" wrapText="1"/>
      <protection locked="0"/>
    </xf>
    <xf numFmtId="0" fontId="2" fillId="33" borderId="12" xfId="0" applyFont="1" applyFill="1" applyBorder="1" applyAlignment="1" applyProtection="1">
      <alignment horizontal="center" vertical="center"/>
      <protection locked="0"/>
    </xf>
    <xf numFmtId="0" fontId="3" fillId="33" borderId="12" xfId="0" applyFont="1" applyFill="1" applyBorder="1" applyAlignment="1" applyProtection="1">
      <alignment vertical="center"/>
      <protection locked="0"/>
    </xf>
    <xf numFmtId="0" fontId="2" fillId="33" borderId="10" xfId="0" applyFont="1" applyFill="1" applyBorder="1" applyAlignment="1" applyProtection="1">
      <alignment horizontal="center" vertical="center" wrapText="1"/>
      <protection locked="0"/>
    </xf>
    <xf numFmtId="0" fontId="10" fillId="33" borderId="10" xfId="0" applyFont="1" applyFill="1" applyBorder="1" applyAlignment="1">
      <alignment horizontal="center" vertical="center" wrapText="1"/>
    </xf>
    <xf numFmtId="49" fontId="2" fillId="33" borderId="10" xfId="0" applyNumberFormat="1" applyFont="1" applyFill="1" applyBorder="1" applyAlignment="1" applyProtection="1">
      <alignment horizontal="center" vertical="center" wrapText="1"/>
      <protection locked="0"/>
    </xf>
    <xf numFmtId="0" fontId="7" fillId="33" borderId="0" xfId="0" applyFont="1" applyFill="1" applyAlignment="1" applyProtection="1">
      <alignment/>
      <protection locked="0"/>
    </xf>
    <xf numFmtId="0" fontId="8"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vertical="center"/>
      <protection locked="0"/>
    </xf>
    <xf numFmtId="0" fontId="5" fillId="33" borderId="0" xfId="0" applyFont="1" applyFill="1" applyAlignment="1" applyProtection="1">
      <alignment/>
      <protection locked="0"/>
    </xf>
    <xf numFmtId="0" fontId="18" fillId="33" borderId="0" xfId="0" applyFont="1" applyFill="1" applyAlignment="1" applyProtection="1">
      <alignment/>
      <protection locked="0"/>
    </xf>
    <xf numFmtId="0" fontId="8" fillId="33" borderId="10" xfId="0" applyFont="1" applyFill="1" applyBorder="1" applyAlignment="1">
      <alignment vertical="top" wrapText="1"/>
    </xf>
    <xf numFmtId="0" fontId="8" fillId="33" borderId="10" xfId="0" applyFont="1" applyFill="1" applyBorder="1" applyAlignment="1">
      <alignment horizontal="center" vertical="top" wrapText="1"/>
    </xf>
    <xf numFmtId="0" fontId="2" fillId="33" borderId="10" xfId="0" applyFont="1" applyFill="1" applyBorder="1" applyAlignment="1" applyProtection="1">
      <alignment horizontal="center" vertical="center"/>
      <protection/>
    </xf>
    <xf numFmtId="2" fontId="8" fillId="33" borderId="10" xfId="0" applyNumberFormat="1"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wrapText="1"/>
      <protection locked="0"/>
    </xf>
    <xf numFmtId="0" fontId="8" fillId="33" borderId="10" xfId="0" applyFont="1" applyFill="1" applyBorder="1" applyAlignment="1">
      <alignment horizontal="justify" vertical="top" wrapText="1"/>
    </xf>
    <xf numFmtId="0" fontId="8" fillId="33" borderId="10" xfId="0" applyFont="1" applyFill="1" applyBorder="1" applyAlignment="1">
      <alignment horizontal="center" vertical="top" wrapText="1"/>
    </xf>
    <xf numFmtId="2"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8" fillId="33" borderId="10" xfId="0" applyFont="1" applyFill="1" applyBorder="1" applyAlignment="1">
      <alignment/>
    </xf>
    <xf numFmtId="0" fontId="8" fillId="33" borderId="13"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xf>
    <xf numFmtId="0" fontId="8" fillId="33" borderId="12" xfId="0" applyFont="1" applyFill="1" applyBorder="1" applyAlignment="1">
      <alignment horizontal="center" vertical="top" wrapText="1"/>
    </xf>
    <xf numFmtId="0" fontId="8" fillId="33" borderId="14" xfId="0" applyFont="1" applyFill="1" applyBorder="1" applyAlignment="1" applyProtection="1">
      <alignment horizontal="left" vertical="center"/>
      <protection locked="0"/>
    </xf>
    <xf numFmtId="0" fontId="8" fillId="33" borderId="13" xfId="0" applyFont="1" applyFill="1" applyBorder="1" applyAlignment="1">
      <alignment vertical="top" wrapText="1"/>
    </xf>
    <xf numFmtId="1" fontId="8" fillId="33" borderId="10" xfId="0" applyNumberFormat="1" applyFont="1" applyFill="1" applyBorder="1" applyAlignment="1" applyProtection="1">
      <alignment horizontal="center" vertical="center"/>
      <protection locked="0"/>
    </xf>
    <xf numFmtId="1" fontId="8" fillId="33" borderId="10" xfId="0" applyNumberFormat="1"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protection locked="0"/>
    </xf>
    <xf numFmtId="0" fontId="11" fillId="33" borderId="10" xfId="0" applyFont="1" applyFill="1" applyBorder="1" applyAlignment="1">
      <alignment horizontal="justify" vertical="top" wrapText="1"/>
    </xf>
    <xf numFmtId="0" fontId="11" fillId="33" borderId="10" xfId="0" applyFont="1" applyFill="1" applyBorder="1" applyAlignment="1">
      <alignment vertical="top" wrapText="1"/>
    </xf>
    <xf numFmtId="1" fontId="8" fillId="33" borderId="10" xfId="0" applyNumberFormat="1" applyFont="1" applyFill="1" applyBorder="1" applyAlignment="1" applyProtection="1">
      <alignment horizontal="center" vertical="center"/>
      <protection locked="0"/>
    </xf>
    <xf numFmtId="1" fontId="8" fillId="33" borderId="10" xfId="0" applyNumberFormat="1"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protection locked="0"/>
    </xf>
    <xf numFmtId="1" fontId="8" fillId="33" borderId="15" xfId="0" applyNumberFormat="1" applyFont="1" applyFill="1" applyBorder="1" applyAlignment="1" applyProtection="1">
      <alignment horizontal="center" vertical="center"/>
      <protection locked="0"/>
    </xf>
    <xf numFmtId="0" fontId="8" fillId="33" borderId="10" xfId="0" applyFont="1" applyFill="1" applyBorder="1" applyAlignment="1">
      <alignment horizontal="center" vertical="center" wrapText="1"/>
    </xf>
    <xf numFmtId="0" fontId="8" fillId="33" borderId="10" xfId="0" applyFont="1" applyFill="1" applyBorder="1" applyAlignment="1" applyProtection="1">
      <alignment horizontal="center" vertical="center"/>
      <protection locked="0"/>
    </xf>
    <xf numFmtId="0" fontId="8" fillId="33" borderId="10" xfId="0" applyFont="1" applyFill="1" applyBorder="1" applyAlignment="1" applyProtection="1">
      <alignment horizontal="left" vertical="center"/>
      <protection locked="0"/>
    </xf>
    <xf numFmtId="1" fontId="3" fillId="33" borderId="11" xfId="0" applyNumberFormat="1" applyFont="1" applyFill="1" applyBorder="1" applyAlignment="1" applyProtection="1">
      <alignment horizontal="center" vertical="center"/>
      <protection locked="0"/>
    </xf>
    <xf numFmtId="0" fontId="12" fillId="33" borderId="10" xfId="0" applyFont="1" applyFill="1" applyBorder="1" applyAlignment="1">
      <alignment wrapText="1"/>
    </xf>
    <xf numFmtId="0" fontId="12" fillId="33" borderId="10" xfId="0" applyFont="1" applyFill="1" applyBorder="1" applyAlignment="1">
      <alignment horizontal="center" wrapText="1"/>
    </xf>
    <xf numFmtId="0" fontId="12" fillId="33" borderId="0" xfId="0" applyFont="1" applyFill="1" applyAlignment="1">
      <alignment/>
    </xf>
    <xf numFmtId="0" fontId="3" fillId="33" borderId="0" xfId="0" applyFont="1" applyFill="1" applyBorder="1" applyAlignment="1" applyProtection="1">
      <alignment horizontal="left" vertical="center" wrapText="1"/>
      <protection locked="0"/>
    </xf>
    <xf numFmtId="1" fontId="3"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left" vertical="center"/>
      <protection/>
    </xf>
    <xf numFmtId="180" fontId="2" fillId="33" borderId="10" xfId="0" applyNumberFormat="1" applyFont="1" applyFill="1" applyBorder="1" applyAlignment="1" applyProtection="1">
      <alignment horizontal="center" vertical="center"/>
      <protection/>
    </xf>
    <xf numFmtId="0" fontId="2" fillId="33" borderId="0" xfId="0" applyFont="1" applyFill="1" applyBorder="1" applyAlignment="1" applyProtection="1">
      <alignment/>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lignment horizontal="center" vertical="center"/>
    </xf>
    <xf numFmtId="0" fontId="3" fillId="33" borderId="0" xfId="0" applyFont="1" applyFill="1" applyBorder="1" applyAlignment="1" applyProtection="1">
      <alignment horizontal="left" vertical="center" wrapText="1"/>
      <protection/>
    </xf>
    <xf numFmtId="1" fontId="3" fillId="33" borderId="16" xfId="0" applyNumberFormat="1" applyFont="1" applyFill="1" applyBorder="1" applyAlignment="1" applyProtection="1">
      <alignment horizontal="center" vertical="center"/>
      <protection/>
    </xf>
    <xf numFmtId="2" fontId="9" fillId="33" borderId="0" xfId="0" applyNumberFormat="1" applyFont="1" applyFill="1" applyBorder="1" applyAlignment="1" applyProtection="1">
      <alignment horizontal="left" vertical="top"/>
      <protection/>
    </xf>
    <xf numFmtId="0" fontId="3" fillId="33" borderId="0" xfId="0" applyFont="1" applyFill="1" applyBorder="1" applyAlignment="1" applyProtection="1">
      <alignment vertical="center"/>
      <protection locked="0"/>
    </xf>
    <xf numFmtId="0" fontId="2" fillId="33" borderId="0"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center" vertical="center" wrapText="1"/>
      <protection locked="0"/>
    </xf>
    <xf numFmtId="0" fontId="10"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3"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9" fontId="3" fillId="33" borderId="0" xfId="0" applyNumberFormat="1" applyFont="1" applyFill="1" applyBorder="1" applyAlignment="1" applyProtection="1">
      <alignment horizontal="center" vertical="center"/>
      <protection/>
    </xf>
    <xf numFmtId="0" fontId="8" fillId="33" borderId="0" xfId="0" applyFont="1" applyFill="1" applyAlignment="1" applyProtection="1">
      <alignment vertical="center"/>
      <protection locked="0"/>
    </xf>
    <xf numFmtId="0" fontId="8" fillId="33" borderId="0" xfId="0" applyFont="1" applyFill="1" applyAlignment="1" applyProtection="1">
      <alignment horizontal="left"/>
      <protection locked="0"/>
    </xf>
    <xf numFmtId="0" fontId="8" fillId="0" borderId="10" xfId="0" applyFont="1" applyFill="1" applyBorder="1" applyAlignment="1">
      <alignment vertical="top" wrapText="1"/>
    </xf>
    <xf numFmtId="1" fontId="8" fillId="0"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1" fontId="2" fillId="0" borderId="10" xfId="0" applyNumberFormat="1" applyFont="1" applyBorder="1" applyAlignment="1" applyProtection="1">
      <alignment horizontal="center" vertical="center"/>
      <protection/>
    </xf>
    <xf numFmtId="2"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lignment horizontal="justify" vertical="top" wrapText="1"/>
    </xf>
    <xf numFmtId="0" fontId="8" fillId="0" borderId="12"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33" borderId="10" xfId="0" applyFont="1" applyFill="1" applyBorder="1" applyAlignment="1" applyProtection="1">
      <alignment/>
      <protection locked="0"/>
    </xf>
    <xf numFmtId="0" fontId="2" fillId="33" borderId="0" xfId="0" applyFont="1" applyFill="1" applyBorder="1" applyAlignment="1" applyProtection="1">
      <alignment horizontal="left" vertical="top" wrapText="1"/>
      <protection locked="0"/>
    </xf>
    <xf numFmtId="0" fontId="8" fillId="33" borderId="12" xfId="0" applyFont="1" applyFill="1" applyBorder="1" applyAlignment="1" applyProtection="1">
      <alignment horizontal="left" vertical="center"/>
      <protection locked="0"/>
    </xf>
    <xf numFmtId="0" fontId="8" fillId="33" borderId="14" xfId="0" applyFont="1" applyFill="1" applyBorder="1" applyAlignment="1" applyProtection="1">
      <alignment horizontal="left" vertical="center"/>
      <protection locked="0"/>
    </xf>
    <xf numFmtId="0" fontId="8" fillId="33" borderId="15" xfId="0" applyFont="1" applyFill="1" applyBorder="1" applyAlignment="1" applyProtection="1">
      <alignment horizontal="left" vertical="center"/>
      <protection locked="0"/>
    </xf>
    <xf numFmtId="1" fontId="8" fillId="33" borderId="12" xfId="0" applyNumberFormat="1" applyFont="1" applyFill="1" applyBorder="1" applyAlignment="1" applyProtection="1">
      <alignment horizontal="left" vertical="center"/>
      <protection locked="0"/>
    </xf>
    <xf numFmtId="1" fontId="8" fillId="33" borderId="14" xfId="0" applyNumberFormat="1" applyFont="1" applyFill="1" applyBorder="1" applyAlignment="1" applyProtection="1">
      <alignment horizontal="left" vertical="center"/>
      <protection locked="0"/>
    </xf>
    <xf numFmtId="1" fontId="8" fillId="33" borderId="15"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3" fillId="33" borderId="12"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protection locked="0"/>
    </xf>
    <xf numFmtId="0" fontId="3" fillId="33" borderId="12"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5" xfId="0" applyFont="1" applyFill="1" applyBorder="1" applyAlignment="1" applyProtection="1">
      <alignment horizontal="left" vertical="center"/>
      <protection locked="0"/>
    </xf>
    <xf numFmtId="10" fontId="3" fillId="33" borderId="12" xfId="0" applyNumberFormat="1" applyFont="1" applyFill="1" applyBorder="1" applyAlignment="1" applyProtection="1">
      <alignment horizontal="center" vertical="center"/>
      <protection locked="0"/>
    </xf>
    <xf numFmtId="10" fontId="3" fillId="33" borderId="14" xfId="0" applyNumberFormat="1" applyFont="1" applyFill="1" applyBorder="1" applyAlignment="1" applyProtection="1">
      <alignment horizontal="center" vertical="center"/>
      <protection locked="0"/>
    </xf>
    <xf numFmtId="10" fontId="3" fillId="33" borderId="15" xfId="0" applyNumberFormat="1" applyFont="1" applyFill="1" applyBorder="1" applyAlignment="1" applyProtection="1">
      <alignment horizontal="center" vertical="center"/>
      <protection locked="0"/>
    </xf>
    <xf numFmtId="1" fontId="3" fillId="33" borderId="12" xfId="0" applyNumberFormat="1" applyFont="1" applyFill="1" applyBorder="1" applyAlignment="1" applyProtection="1">
      <alignment horizontal="center" vertical="center"/>
      <protection locked="0"/>
    </xf>
    <xf numFmtId="1" fontId="3" fillId="33" borderId="14" xfId="0" applyNumberFormat="1" applyFont="1" applyFill="1" applyBorder="1" applyAlignment="1" applyProtection="1">
      <alignment horizontal="center" vertical="center"/>
      <protection locked="0"/>
    </xf>
    <xf numFmtId="1" fontId="3" fillId="33" borderId="15" xfId="0" applyNumberFormat="1" applyFont="1" applyFill="1" applyBorder="1" applyAlignment="1" applyProtection="1">
      <alignment horizontal="center" vertical="center"/>
      <protection locked="0"/>
    </xf>
    <xf numFmtId="0" fontId="3" fillId="33" borderId="17"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18"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3" fillId="33" borderId="20" xfId="0" applyFont="1" applyFill="1" applyBorder="1" applyAlignment="1" applyProtection="1">
      <alignment horizontal="left" vertical="center" wrapText="1"/>
      <protection/>
    </xf>
    <xf numFmtId="0" fontId="3" fillId="33" borderId="21" xfId="0" applyFont="1" applyFill="1" applyBorder="1" applyAlignment="1" applyProtection="1">
      <alignment horizontal="left" vertical="center" wrapText="1"/>
      <protection/>
    </xf>
    <xf numFmtId="1" fontId="3" fillId="33" borderId="12" xfId="0" applyNumberFormat="1" applyFont="1" applyFill="1" applyBorder="1" applyAlignment="1" applyProtection="1">
      <alignment horizontal="center" vertical="center"/>
      <protection/>
    </xf>
    <xf numFmtId="1" fontId="3" fillId="33" borderId="14" xfId="0" applyNumberFormat="1" applyFont="1" applyFill="1" applyBorder="1" applyAlignment="1" applyProtection="1">
      <alignment horizontal="center" vertical="center"/>
      <protection/>
    </xf>
    <xf numFmtId="1" fontId="3" fillId="33" borderId="15" xfId="0" applyNumberFormat="1"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locked="0"/>
    </xf>
    <xf numFmtId="2" fontId="2" fillId="33" borderId="17" xfId="0" applyNumberFormat="1" applyFont="1" applyFill="1" applyBorder="1" applyAlignment="1" applyProtection="1">
      <alignment horizontal="center" vertical="center" wrapText="1"/>
      <protection/>
    </xf>
    <xf numFmtId="2" fontId="2" fillId="33" borderId="16" xfId="0" applyNumberFormat="1" applyFont="1" applyFill="1" applyBorder="1" applyAlignment="1" applyProtection="1">
      <alignment horizontal="center" vertical="center" wrapText="1"/>
      <protection/>
    </xf>
    <xf numFmtId="2" fontId="2" fillId="33" borderId="18" xfId="0" applyNumberFormat="1" applyFont="1" applyFill="1" applyBorder="1" applyAlignment="1" applyProtection="1">
      <alignment horizontal="center" vertical="center" wrapText="1"/>
      <protection/>
    </xf>
    <xf numFmtId="2" fontId="2" fillId="33" borderId="19" xfId="0" applyNumberFormat="1" applyFont="1" applyFill="1" applyBorder="1" applyAlignment="1" applyProtection="1">
      <alignment horizontal="center" vertical="center" wrapText="1"/>
      <protection/>
    </xf>
    <xf numFmtId="2" fontId="2" fillId="33" borderId="20" xfId="0" applyNumberFormat="1" applyFont="1" applyFill="1" applyBorder="1" applyAlignment="1" applyProtection="1">
      <alignment horizontal="center" vertical="center" wrapText="1"/>
      <protection/>
    </xf>
    <xf numFmtId="2" fontId="2" fillId="33" borderId="21" xfId="0" applyNumberFormat="1"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15" xfId="0" applyFont="1" applyFill="1" applyBorder="1" applyAlignment="1" applyProtection="1">
      <alignment horizontal="left" vertical="center" wrapText="1"/>
      <protection/>
    </xf>
    <xf numFmtId="1" fontId="8" fillId="33" borderId="10" xfId="0" applyNumberFormat="1" applyFont="1" applyFill="1" applyBorder="1" applyAlignment="1" applyProtection="1">
      <alignment horizontal="left" vertical="center"/>
      <protection locked="0"/>
    </xf>
    <xf numFmtId="0" fontId="3" fillId="33" borderId="22"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2" xfId="0" applyNumberFormat="1" applyFont="1" applyFill="1" applyBorder="1" applyAlignment="1" applyProtection="1">
      <alignment horizontal="center" vertical="center"/>
      <protection locked="0"/>
    </xf>
    <xf numFmtId="0" fontId="3" fillId="33" borderId="14" xfId="0" applyNumberFormat="1" applyFont="1" applyFill="1" applyBorder="1" applyAlignment="1" applyProtection="1">
      <alignment horizontal="center" vertical="center"/>
      <protection locked="0"/>
    </xf>
    <xf numFmtId="0" fontId="3" fillId="33" borderId="15" xfId="0" applyNumberFormat="1" applyFont="1" applyFill="1" applyBorder="1" applyAlignment="1" applyProtection="1">
      <alignment horizontal="center" vertical="center"/>
      <protection locked="0"/>
    </xf>
    <xf numFmtId="0" fontId="3" fillId="33" borderId="0" xfId="0" applyFont="1" applyFill="1" applyAlignment="1" applyProtection="1">
      <alignment horizontal="left" vertical="center" wrapText="1"/>
      <protection locked="0"/>
    </xf>
    <xf numFmtId="0" fontId="3" fillId="33" borderId="0" xfId="0" applyFont="1" applyFill="1" applyAlignment="1" applyProtection="1">
      <alignment vertical="center"/>
      <protection locked="0"/>
    </xf>
    <xf numFmtId="0" fontId="3" fillId="33" borderId="10" xfId="0" applyNumberFormat="1" applyFont="1" applyFill="1" applyBorder="1" applyAlignment="1" applyProtection="1">
      <alignment horizontal="center" vertical="center"/>
      <protection locked="0"/>
    </xf>
    <xf numFmtId="0" fontId="2" fillId="33" borderId="12" xfId="0" applyFont="1" applyFill="1" applyBorder="1" applyAlignment="1" applyProtection="1">
      <alignment horizontal="left" vertical="top"/>
      <protection/>
    </xf>
    <xf numFmtId="0" fontId="2" fillId="33" borderId="14" xfId="0" applyFont="1" applyFill="1" applyBorder="1" applyAlignment="1" applyProtection="1">
      <alignment horizontal="left" vertical="top"/>
      <protection/>
    </xf>
    <xf numFmtId="0" fontId="2" fillId="33" borderId="15" xfId="0" applyFont="1" applyFill="1" applyBorder="1" applyAlignment="1" applyProtection="1">
      <alignment horizontal="left" vertical="top"/>
      <protection/>
    </xf>
    <xf numFmtId="0" fontId="2" fillId="33" borderId="12"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3" fillId="33" borderId="0" xfId="0" applyFont="1" applyFill="1" applyAlignment="1" applyProtection="1">
      <alignment horizontal="left" vertical="center"/>
      <protection locked="0"/>
    </xf>
    <xf numFmtId="9" fontId="2" fillId="33" borderId="12" xfId="0" applyNumberFormat="1" applyFont="1" applyFill="1" applyBorder="1" applyAlignment="1" applyProtection="1">
      <alignment horizontal="center"/>
      <protection/>
    </xf>
    <xf numFmtId="9" fontId="2" fillId="33" borderId="15" xfId="0" applyNumberFormat="1" applyFont="1" applyFill="1" applyBorder="1" applyAlignment="1" applyProtection="1">
      <alignment horizontal="center"/>
      <protection/>
    </xf>
    <xf numFmtId="0" fontId="3" fillId="33" borderId="12"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2" fontId="9" fillId="33" borderId="17" xfId="0" applyNumberFormat="1" applyFont="1" applyFill="1" applyBorder="1" applyAlignment="1" applyProtection="1">
      <alignment horizontal="left" vertical="top" wrapText="1"/>
      <protection/>
    </xf>
    <xf numFmtId="2" fontId="9" fillId="33" borderId="16" xfId="0" applyNumberFormat="1" applyFont="1" applyFill="1" applyBorder="1" applyAlignment="1" applyProtection="1">
      <alignment horizontal="left" vertical="top"/>
      <protection/>
    </xf>
    <xf numFmtId="2" fontId="9" fillId="33" borderId="18" xfId="0" applyNumberFormat="1" applyFont="1" applyFill="1" applyBorder="1" applyAlignment="1" applyProtection="1">
      <alignment horizontal="left" vertical="top"/>
      <protection/>
    </xf>
    <xf numFmtId="2" fontId="9" fillId="33" borderId="19" xfId="0" applyNumberFormat="1" applyFont="1" applyFill="1" applyBorder="1" applyAlignment="1" applyProtection="1">
      <alignment horizontal="left" vertical="top"/>
      <protection/>
    </xf>
    <xf numFmtId="2" fontId="9" fillId="33" borderId="20" xfId="0" applyNumberFormat="1" applyFont="1" applyFill="1" applyBorder="1" applyAlignment="1" applyProtection="1">
      <alignment horizontal="left" vertical="top"/>
      <protection/>
    </xf>
    <xf numFmtId="2" fontId="9" fillId="33" borderId="21" xfId="0" applyNumberFormat="1" applyFont="1" applyFill="1" applyBorder="1" applyAlignment="1" applyProtection="1">
      <alignment horizontal="left" vertical="top"/>
      <protection/>
    </xf>
    <xf numFmtId="1" fontId="2" fillId="33" borderId="12" xfId="0" applyNumberFormat="1" applyFont="1" applyFill="1" applyBorder="1" applyAlignment="1" applyProtection="1">
      <alignment horizontal="left" vertical="center" wrapText="1"/>
      <protection locked="0"/>
    </xf>
    <xf numFmtId="1" fontId="2" fillId="33" borderId="14" xfId="0" applyNumberFormat="1" applyFont="1" applyFill="1" applyBorder="1" applyAlignment="1" applyProtection="1">
      <alignment horizontal="left" vertical="center" wrapText="1"/>
      <protection locked="0"/>
    </xf>
    <xf numFmtId="1" fontId="2" fillId="33" borderId="15" xfId="0" applyNumberFormat="1" applyFont="1" applyFill="1" applyBorder="1" applyAlignment="1" applyProtection="1">
      <alignment horizontal="left" vertical="center" wrapText="1"/>
      <protection locked="0"/>
    </xf>
    <xf numFmtId="1" fontId="2" fillId="33" borderId="14" xfId="0" applyNumberFormat="1" applyFont="1" applyFill="1" applyBorder="1" applyAlignment="1" applyProtection="1">
      <alignment horizontal="left" vertical="center"/>
      <protection locked="0"/>
    </xf>
    <xf numFmtId="1" fontId="2" fillId="33" borderId="15" xfId="0" applyNumberFormat="1" applyFont="1" applyFill="1" applyBorder="1" applyAlignment="1" applyProtection="1">
      <alignment horizontal="left" vertical="center"/>
      <protection locked="0"/>
    </xf>
    <xf numFmtId="0" fontId="2" fillId="0" borderId="0" xfId="0" applyFont="1" applyAlignment="1" applyProtection="1">
      <alignment horizontal="left" vertical="top" wrapText="1"/>
      <protection locked="0"/>
    </xf>
    <xf numFmtId="1" fontId="2" fillId="33" borderId="12" xfId="0" applyNumberFormat="1" applyFont="1" applyFill="1" applyBorder="1" applyAlignment="1" applyProtection="1">
      <alignment horizontal="left" vertical="center"/>
      <protection locked="0"/>
    </xf>
    <xf numFmtId="1" fontId="2" fillId="33" borderId="14" xfId="0" applyNumberFormat="1" applyFont="1" applyFill="1" applyBorder="1" applyAlignment="1" applyProtection="1">
      <alignment horizontal="center" vertical="center"/>
      <protection locked="0"/>
    </xf>
    <xf numFmtId="1" fontId="2" fillId="33" borderId="15" xfId="0" applyNumberFormat="1" applyFont="1" applyFill="1" applyBorder="1" applyAlignment="1" applyProtection="1">
      <alignment horizontal="center" vertical="center"/>
      <protection locked="0"/>
    </xf>
    <xf numFmtId="1" fontId="2" fillId="33" borderId="10" xfId="0" applyNumberFormat="1" applyFont="1" applyFill="1" applyBorder="1" applyAlignment="1" applyProtection="1">
      <alignment horizontal="left" vertical="center"/>
      <protection locked="0"/>
    </xf>
    <xf numFmtId="1" fontId="2" fillId="33" borderId="12" xfId="0" applyNumberFormat="1"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2" fontId="2" fillId="33" borderId="17" xfId="0" applyNumberFormat="1" applyFont="1" applyFill="1" applyBorder="1" applyAlignment="1" applyProtection="1">
      <alignment horizontal="center" vertical="center"/>
      <protection/>
    </xf>
    <xf numFmtId="2" fontId="2" fillId="33" borderId="16" xfId="0" applyNumberFormat="1" applyFont="1" applyFill="1" applyBorder="1" applyAlignment="1" applyProtection="1">
      <alignment horizontal="center" vertical="center"/>
      <protection/>
    </xf>
    <xf numFmtId="2" fontId="2" fillId="33" borderId="18" xfId="0" applyNumberFormat="1" applyFont="1" applyFill="1" applyBorder="1" applyAlignment="1" applyProtection="1">
      <alignment horizontal="center" vertical="center"/>
      <protection/>
    </xf>
    <xf numFmtId="2" fontId="2" fillId="33" borderId="19" xfId="0" applyNumberFormat="1" applyFont="1" applyFill="1" applyBorder="1" applyAlignment="1" applyProtection="1">
      <alignment horizontal="center" vertical="center"/>
      <protection/>
    </xf>
    <xf numFmtId="2" fontId="2" fillId="33" borderId="20" xfId="0" applyNumberFormat="1" applyFont="1" applyFill="1" applyBorder="1" applyAlignment="1" applyProtection="1">
      <alignment horizontal="center" vertical="center"/>
      <protection/>
    </xf>
    <xf numFmtId="2" fontId="2" fillId="33" borderId="21" xfId="0" applyNumberFormat="1"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3" fillId="33" borderId="20" xfId="0" applyFont="1" applyFill="1" applyBorder="1" applyAlignment="1" applyProtection="1">
      <alignment/>
      <protection locked="0"/>
    </xf>
    <xf numFmtId="0" fontId="3" fillId="33" borderId="16"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9" fontId="3" fillId="33" borderId="12" xfId="0" applyNumberFormat="1" applyFont="1" applyFill="1" applyBorder="1" applyAlignment="1" applyProtection="1">
      <alignment horizontal="center" vertical="center"/>
      <protection/>
    </xf>
    <xf numFmtId="9" fontId="3" fillId="33" borderId="15" xfId="0" applyNumberFormat="1" applyFont="1" applyFill="1" applyBorder="1" applyAlignment="1" applyProtection="1">
      <alignment horizontal="center" vertical="center"/>
      <protection/>
    </xf>
    <xf numFmtId="1" fontId="2" fillId="33" borderId="10" xfId="0" applyNumberFormat="1" applyFont="1" applyFill="1" applyBorder="1" applyAlignment="1" applyProtection="1">
      <alignment horizontal="center" vertical="center" wrapText="1"/>
      <protection/>
    </xf>
    <xf numFmtId="1" fontId="2" fillId="33" borderId="12" xfId="0" applyNumberFormat="1"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2"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3" fillId="33" borderId="0" xfId="0" applyFont="1" applyFill="1" applyAlignment="1" applyProtection="1">
      <alignment/>
      <protection locked="0"/>
    </xf>
    <xf numFmtId="0" fontId="4" fillId="33" borderId="0" xfId="0" applyFont="1" applyFill="1" applyAlignment="1" applyProtection="1">
      <alignment horizontal="center" vertical="center"/>
      <protection locked="0"/>
    </xf>
    <xf numFmtId="0" fontId="3" fillId="33" borderId="0" xfId="0" applyFont="1" applyFill="1" applyAlignment="1" applyProtection="1">
      <alignment horizontal="center" vertical="center"/>
      <protection locked="0"/>
    </xf>
    <xf numFmtId="0" fontId="2" fillId="33" borderId="12"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center" wrapText="1"/>
      <protection locked="0"/>
    </xf>
    <xf numFmtId="0" fontId="2" fillId="33" borderId="14"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left" vertical="center" wrapText="1"/>
      <protection locked="0"/>
    </xf>
    <xf numFmtId="0" fontId="2" fillId="33" borderId="0" xfId="0" applyFont="1" applyFill="1" applyAlignment="1" applyProtection="1">
      <alignment vertical="center"/>
      <protection locked="0"/>
    </xf>
    <xf numFmtId="0" fontId="2" fillId="33" borderId="20" xfId="0" applyFont="1" applyFill="1" applyBorder="1" applyAlignment="1" applyProtection="1">
      <alignment/>
      <protection locked="0"/>
    </xf>
    <xf numFmtId="0" fontId="2" fillId="33" borderId="21" xfId="0" applyFont="1" applyFill="1" applyBorder="1" applyAlignment="1" applyProtection="1">
      <alignment/>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left" vertical="top" wrapText="1"/>
      <protection locked="0"/>
    </xf>
    <xf numFmtId="0" fontId="2" fillId="33" borderId="0" xfId="0" applyFont="1" applyFill="1" applyAlignment="1" applyProtection="1">
      <alignment vertical="center" wrapText="1"/>
      <protection locked="0"/>
    </xf>
    <xf numFmtId="1" fontId="8" fillId="33" borderId="15" xfId="0" applyNumberFormat="1" applyFont="1" applyFill="1" applyBorder="1" applyAlignment="1" applyProtection="1">
      <alignment horizontal="left" vertical="center"/>
      <protection locked="0"/>
    </xf>
    <xf numFmtId="1" fontId="8" fillId="33" borderId="10" xfId="0" applyNumberFormat="1" applyFont="1" applyFill="1" applyBorder="1" applyAlignment="1" applyProtection="1">
      <alignment horizontal="left" vertical="center"/>
      <protection locked="0"/>
    </xf>
    <xf numFmtId="1" fontId="8" fillId="33" borderId="12" xfId="0" applyNumberFormat="1" applyFont="1" applyFill="1" applyBorder="1" applyAlignment="1" applyProtection="1">
      <alignment horizontal="left" vertical="center"/>
      <protection locked="0"/>
    </xf>
    <xf numFmtId="1" fontId="8" fillId="33" borderId="14" xfId="0" applyNumberFormat="1" applyFont="1" applyFill="1" applyBorder="1" applyAlignment="1" applyProtection="1">
      <alignment horizontal="left" vertical="center"/>
      <protection locked="0"/>
    </xf>
    <xf numFmtId="0" fontId="3" fillId="33" borderId="12"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8" fillId="33" borderId="12"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2" fillId="33" borderId="12"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2" fillId="33" borderId="0"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center" wrapText="1"/>
      <protection locked="0"/>
    </xf>
    <xf numFmtId="0" fontId="2" fillId="33" borderId="14" xfId="0" applyFont="1" applyFill="1" applyBorder="1" applyAlignment="1" applyProtection="1">
      <alignment horizontal="left" vertical="center" wrapText="1"/>
      <protection locked="0"/>
    </xf>
    <xf numFmtId="0" fontId="2" fillId="33" borderId="15" xfId="0" applyFont="1" applyFill="1" applyBorder="1" applyAlignment="1" applyProtection="1">
      <alignment horizontal="left" vertical="center" wrapText="1"/>
      <protection locked="0"/>
    </xf>
    <xf numFmtId="1" fontId="8" fillId="33" borderId="14" xfId="0" applyNumberFormat="1" applyFont="1" applyFill="1" applyBorder="1" applyAlignment="1" applyProtection="1">
      <alignment horizontal="left" vertical="top" wrapText="1"/>
      <protection locked="0"/>
    </xf>
    <xf numFmtId="0" fontId="8" fillId="33" borderId="14" xfId="0" applyFont="1" applyFill="1" applyBorder="1" applyAlignment="1" applyProtection="1">
      <alignment horizontal="left"/>
      <protection locked="0"/>
    </xf>
    <xf numFmtId="0" fontId="8" fillId="33" borderId="15" xfId="0" applyFont="1" applyFill="1" applyBorder="1" applyAlignment="1" applyProtection="1">
      <alignment horizontal="left"/>
      <protection locked="0"/>
    </xf>
    <xf numFmtId="0" fontId="2" fillId="33" borderId="12"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13" fillId="33" borderId="0" xfId="0" applyFont="1" applyFill="1" applyAlignment="1" applyProtection="1">
      <alignment horizontal="left" vertical="top" wrapText="1"/>
      <protection locked="0"/>
    </xf>
    <xf numFmtId="0" fontId="2" fillId="33" borderId="0" xfId="0" applyFont="1" applyFill="1" applyBorder="1" applyAlignment="1" applyProtection="1">
      <alignment horizontal="left" vertical="center" wrapText="1"/>
      <protection locked="0"/>
    </xf>
    <xf numFmtId="0" fontId="3" fillId="33" borderId="0" xfId="0" applyFont="1" applyFill="1" applyBorder="1" applyAlignment="1" applyProtection="1">
      <alignment vertical="center" wrapText="1"/>
      <protection locked="0"/>
    </xf>
    <xf numFmtId="0" fontId="13" fillId="33" borderId="0" xfId="0" applyFont="1" applyFill="1" applyAlignment="1" applyProtection="1">
      <alignment horizontal="left" vertical="center" wrapText="1"/>
      <protection locked="0"/>
    </xf>
    <xf numFmtId="0" fontId="17" fillId="33" borderId="0" xfId="0" applyFont="1" applyFill="1" applyAlignment="1" applyProtection="1">
      <alignment vertical="center" wrapText="1"/>
      <protection locked="0"/>
    </xf>
    <xf numFmtId="0" fontId="17" fillId="33" borderId="0" xfId="0" applyFont="1" applyFill="1" applyAlignment="1" applyProtection="1">
      <alignment vertical="center" wrapText="1"/>
      <protection locked="0"/>
    </xf>
    <xf numFmtId="0" fontId="8" fillId="33" borderId="0" xfId="0" applyFont="1" applyFill="1" applyAlignment="1" applyProtection="1">
      <alignment vertical="center"/>
      <protection locked="0"/>
    </xf>
    <xf numFmtId="0" fontId="2" fillId="33" borderId="0" xfId="0" applyFont="1" applyFill="1" applyAlignment="1" applyProtection="1">
      <alignment horizontal="center" vertical="center"/>
      <protection locked="0"/>
    </xf>
    <xf numFmtId="1" fontId="8" fillId="33" borderId="14" xfId="0" applyNumberFormat="1" applyFont="1" applyFill="1" applyBorder="1" applyAlignment="1" applyProtection="1">
      <alignment horizontal="left" vertical="top"/>
      <protection locked="0"/>
    </xf>
    <xf numFmtId="0" fontId="8" fillId="0" borderId="14"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329"/>
  <sheetViews>
    <sheetView tabSelected="1" view="pageLayout" zoomScale="40" zoomScalePageLayoutView="40" workbookViewId="0" topLeftCell="A302">
      <selection activeCell="A324" sqref="A324:T324"/>
    </sheetView>
  </sheetViews>
  <sheetFormatPr defaultColWidth="9.421875" defaultRowHeight="15"/>
  <cols>
    <col min="1" max="1" width="9.421875" style="12" customWidth="1"/>
    <col min="2" max="3" width="7.421875" style="12" customWidth="1"/>
    <col min="4" max="6" width="4.57421875" style="12" customWidth="1"/>
    <col min="7" max="8" width="8.421875" style="12" customWidth="1"/>
    <col min="9" max="9" width="5.57421875" style="12" customWidth="1"/>
    <col min="10" max="10" width="7.421875" style="12" customWidth="1"/>
    <col min="11" max="11" width="5.57421875" style="12" customWidth="1"/>
    <col min="12" max="12" width="6.421875" style="12" customWidth="1"/>
    <col min="13" max="13" width="5.57421875" style="12" customWidth="1"/>
    <col min="14" max="18" width="6.00390625" style="12" customWidth="1"/>
    <col min="19" max="19" width="6.421875" style="12" customWidth="1"/>
    <col min="20" max="20" width="15.57421875" style="12" customWidth="1"/>
    <col min="21" max="16384" width="9.421875" style="1" customWidth="1"/>
  </cols>
  <sheetData>
    <row r="1" spans="1:20" ht="15.75" customHeight="1">
      <c r="A1" s="169" t="s">
        <v>294</v>
      </c>
      <c r="B1" s="169"/>
      <c r="C1" s="169"/>
      <c r="D1" s="169"/>
      <c r="E1" s="169"/>
      <c r="F1" s="169"/>
      <c r="G1" s="169"/>
      <c r="H1" s="169"/>
      <c r="I1" s="169"/>
      <c r="J1" s="169"/>
      <c r="K1" s="169"/>
      <c r="M1" s="220" t="s">
        <v>217</v>
      </c>
      <c r="N1" s="220"/>
      <c r="O1" s="220"/>
      <c r="P1" s="220"/>
      <c r="Q1" s="220"/>
      <c r="R1" s="220"/>
      <c r="S1" s="220"/>
      <c r="T1" s="220"/>
    </row>
    <row r="2" spans="1:11" ht="6.75" customHeight="1">
      <c r="A2" s="169"/>
      <c r="B2" s="169"/>
      <c r="C2" s="169"/>
      <c r="D2" s="169"/>
      <c r="E2" s="169"/>
      <c r="F2" s="169"/>
      <c r="G2" s="169"/>
      <c r="H2" s="169"/>
      <c r="I2" s="169"/>
      <c r="J2" s="169"/>
      <c r="K2" s="169"/>
    </row>
    <row r="3" spans="1:20" ht="13.5" customHeight="1">
      <c r="A3" s="161" t="s">
        <v>301</v>
      </c>
      <c r="B3" s="161"/>
      <c r="C3" s="161"/>
      <c r="D3" s="161"/>
      <c r="E3" s="161"/>
      <c r="F3" s="161"/>
      <c r="G3" s="161"/>
      <c r="H3" s="161"/>
      <c r="I3" s="161"/>
      <c r="J3" s="161"/>
      <c r="K3" s="161"/>
      <c r="M3" s="223"/>
      <c r="N3" s="224"/>
      <c r="O3" s="155" t="s">
        <v>233</v>
      </c>
      <c r="P3" s="156"/>
      <c r="Q3" s="157"/>
      <c r="R3" s="155" t="s">
        <v>234</v>
      </c>
      <c r="S3" s="156"/>
      <c r="T3" s="157"/>
    </row>
    <row r="4" spans="1:20" ht="17.25" customHeight="1">
      <c r="A4" s="161" t="s">
        <v>157</v>
      </c>
      <c r="B4" s="161"/>
      <c r="C4" s="161"/>
      <c r="D4" s="161"/>
      <c r="E4" s="161"/>
      <c r="F4" s="161"/>
      <c r="G4" s="161"/>
      <c r="H4" s="161"/>
      <c r="I4" s="161"/>
      <c r="J4" s="161"/>
      <c r="K4" s="161"/>
      <c r="M4" s="119" t="s">
        <v>210</v>
      </c>
      <c r="N4" s="121"/>
      <c r="O4" s="223">
        <f>N51</f>
        <v>28</v>
      </c>
      <c r="P4" s="226"/>
      <c r="Q4" s="224"/>
      <c r="R4" s="223">
        <f>N66</f>
        <v>28</v>
      </c>
      <c r="S4" s="226"/>
      <c r="T4" s="224"/>
    </row>
    <row r="5" spans="1:20" ht="16.5" customHeight="1">
      <c r="A5" s="219" t="s">
        <v>158</v>
      </c>
      <c r="B5" s="219"/>
      <c r="C5" s="219"/>
      <c r="D5" s="219"/>
      <c r="E5" s="219"/>
      <c r="F5" s="219"/>
      <c r="G5" s="219"/>
      <c r="H5" s="219"/>
      <c r="I5" s="219"/>
      <c r="J5" s="219"/>
      <c r="K5" s="219"/>
      <c r="M5" s="119" t="s">
        <v>211</v>
      </c>
      <c r="N5" s="121"/>
      <c r="O5" s="223">
        <f>N84</f>
        <v>28</v>
      </c>
      <c r="P5" s="226"/>
      <c r="Q5" s="224"/>
      <c r="R5" s="223">
        <f>N100</f>
        <v>28</v>
      </c>
      <c r="S5" s="226"/>
      <c r="T5" s="224"/>
    </row>
    <row r="6" spans="1:20" ht="18" customHeight="1">
      <c r="A6" s="259" t="s">
        <v>159</v>
      </c>
      <c r="B6" s="259"/>
      <c r="C6" s="259"/>
      <c r="D6" s="259"/>
      <c r="E6" s="259"/>
      <c r="F6" s="259"/>
      <c r="G6" s="259"/>
      <c r="H6" s="259"/>
      <c r="I6" s="259"/>
      <c r="J6" s="259"/>
      <c r="K6" s="259"/>
      <c r="M6" s="119" t="s">
        <v>212</v>
      </c>
      <c r="N6" s="121"/>
      <c r="O6" s="223">
        <f>N117</f>
        <v>26</v>
      </c>
      <c r="P6" s="226"/>
      <c r="Q6" s="224"/>
      <c r="R6" s="223">
        <f>N131</f>
        <v>26</v>
      </c>
      <c r="S6" s="226"/>
      <c r="T6" s="224"/>
    </row>
    <row r="7" spans="1:11" ht="10.5" customHeight="1">
      <c r="A7" s="259"/>
      <c r="B7" s="259"/>
      <c r="C7" s="259"/>
      <c r="D7" s="259"/>
      <c r="E7" s="259"/>
      <c r="F7" s="259"/>
      <c r="G7" s="259"/>
      <c r="H7" s="259"/>
      <c r="I7" s="259"/>
      <c r="J7" s="259"/>
      <c r="K7" s="259"/>
    </row>
    <row r="8" spans="1:20" ht="34.5" customHeight="1">
      <c r="A8" s="259"/>
      <c r="B8" s="259"/>
      <c r="C8" s="259"/>
      <c r="D8" s="259"/>
      <c r="E8" s="259"/>
      <c r="F8" s="259"/>
      <c r="G8" s="259"/>
      <c r="H8" s="259"/>
      <c r="I8" s="259"/>
      <c r="J8" s="259"/>
      <c r="K8" s="259"/>
      <c r="M8" s="256" t="s">
        <v>173</v>
      </c>
      <c r="N8" s="232"/>
      <c r="O8" s="232"/>
      <c r="P8" s="232"/>
      <c r="Q8" s="232"/>
      <c r="R8" s="232"/>
      <c r="S8" s="232"/>
      <c r="T8" s="232"/>
    </row>
    <row r="9" spans="1:20" ht="15" customHeight="1">
      <c r="A9" s="228" t="s">
        <v>160</v>
      </c>
      <c r="B9" s="228"/>
      <c r="C9" s="228"/>
      <c r="D9" s="228"/>
      <c r="E9" s="228"/>
      <c r="F9" s="228"/>
      <c r="G9" s="228"/>
      <c r="H9" s="228"/>
      <c r="I9" s="228"/>
      <c r="J9" s="228"/>
      <c r="K9" s="228"/>
      <c r="M9" s="232"/>
      <c r="N9" s="232"/>
      <c r="O9" s="232"/>
      <c r="P9" s="232"/>
      <c r="Q9" s="232"/>
      <c r="R9" s="232"/>
      <c r="S9" s="232"/>
      <c r="T9" s="232"/>
    </row>
    <row r="10" spans="1:20" ht="10.5" customHeight="1">
      <c r="A10" s="228" t="s">
        <v>161</v>
      </c>
      <c r="B10" s="228"/>
      <c r="C10" s="228"/>
      <c r="D10" s="228"/>
      <c r="E10" s="228"/>
      <c r="F10" s="228"/>
      <c r="G10" s="228"/>
      <c r="H10" s="228"/>
      <c r="I10" s="228"/>
      <c r="J10" s="228"/>
      <c r="K10" s="228"/>
      <c r="M10" s="232"/>
      <c r="N10" s="232"/>
      <c r="O10" s="232"/>
      <c r="P10" s="232"/>
      <c r="Q10" s="232"/>
      <c r="R10" s="232"/>
      <c r="S10" s="232"/>
      <c r="T10" s="232"/>
    </row>
    <row r="11" spans="1:20" ht="11.25" customHeight="1">
      <c r="A11" s="228" t="s">
        <v>214</v>
      </c>
      <c r="B11" s="228"/>
      <c r="C11" s="228"/>
      <c r="D11" s="228"/>
      <c r="E11" s="228"/>
      <c r="F11" s="228"/>
      <c r="G11" s="228"/>
      <c r="H11" s="228"/>
      <c r="I11" s="228"/>
      <c r="J11" s="228"/>
      <c r="K11" s="228"/>
      <c r="M11" s="13"/>
      <c r="N11" s="13"/>
      <c r="O11" s="13"/>
      <c r="P11" s="13"/>
      <c r="Q11" s="13"/>
      <c r="R11" s="13"/>
      <c r="S11" s="13"/>
      <c r="T11" s="13"/>
    </row>
    <row r="12" spans="1:20" ht="12.75">
      <c r="A12" s="228" t="s">
        <v>215</v>
      </c>
      <c r="B12" s="228"/>
      <c r="C12" s="228"/>
      <c r="D12" s="228"/>
      <c r="E12" s="228"/>
      <c r="F12" s="228"/>
      <c r="G12" s="228"/>
      <c r="H12" s="228"/>
      <c r="I12" s="228"/>
      <c r="J12" s="228"/>
      <c r="K12" s="228"/>
      <c r="M12" s="258" t="s">
        <v>218</v>
      </c>
      <c r="N12" s="258"/>
      <c r="O12" s="258"/>
      <c r="P12" s="258"/>
      <c r="Q12" s="258"/>
      <c r="R12" s="258"/>
      <c r="S12" s="258"/>
      <c r="T12" s="258"/>
    </row>
    <row r="13" spans="1:20" ht="10.5" customHeight="1">
      <c r="A13" s="228"/>
      <c r="B13" s="228"/>
      <c r="C13" s="228"/>
      <c r="D13" s="228"/>
      <c r="E13" s="228"/>
      <c r="F13" s="228"/>
      <c r="G13" s="228"/>
      <c r="H13" s="228"/>
      <c r="I13" s="228"/>
      <c r="J13" s="228"/>
      <c r="K13" s="228"/>
      <c r="M13" s="257" t="s">
        <v>163</v>
      </c>
      <c r="N13" s="257"/>
      <c r="O13" s="257"/>
      <c r="P13" s="257"/>
      <c r="Q13" s="257"/>
      <c r="R13" s="257"/>
      <c r="S13" s="257"/>
      <c r="T13" s="257"/>
    </row>
    <row r="14" spans="1:20" ht="12.75" customHeight="1">
      <c r="A14" s="162" t="s">
        <v>197</v>
      </c>
      <c r="B14" s="162"/>
      <c r="C14" s="162"/>
      <c r="D14" s="162"/>
      <c r="E14" s="162"/>
      <c r="F14" s="162"/>
      <c r="G14" s="162"/>
      <c r="H14" s="162"/>
      <c r="I14" s="162"/>
      <c r="J14" s="162"/>
      <c r="K14" s="162"/>
      <c r="M14" s="257"/>
      <c r="N14" s="257"/>
      <c r="O14" s="257"/>
      <c r="P14" s="257"/>
      <c r="Q14" s="257"/>
      <c r="R14" s="257"/>
      <c r="S14" s="257"/>
      <c r="T14" s="257"/>
    </row>
    <row r="15" spans="1:20" ht="12.75">
      <c r="A15" s="162" t="s">
        <v>307</v>
      </c>
      <c r="B15" s="162"/>
      <c r="C15" s="162"/>
      <c r="D15" s="162"/>
      <c r="E15" s="162"/>
      <c r="F15" s="162"/>
      <c r="G15" s="162"/>
      <c r="H15" s="162"/>
      <c r="I15" s="162"/>
      <c r="J15" s="162"/>
      <c r="K15" s="162"/>
      <c r="M15" s="225" t="s">
        <v>164</v>
      </c>
      <c r="N15" s="225"/>
      <c r="O15" s="225"/>
      <c r="P15" s="225"/>
      <c r="Q15" s="225"/>
      <c r="R15" s="225"/>
      <c r="S15" s="225"/>
      <c r="T15" s="225"/>
    </row>
    <row r="16" spans="1:20" ht="15" customHeight="1">
      <c r="A16" s="231" t="s">
        <v>172</v>
      </c>
      <c r="B16" s="228"/>
      <c r="C16" s="228"/>
      <c r="D16" s="228"/>
      <c r="E16" s="228"/>
      <c r="F16" s="228"/>
      <c r="G16" s="228"/>
      <c r="H16" s="228"/>
      <c r="I16" s="228"/>
      <c r="J16" s="228"/>
      <c r="K16" s="228"/>
      <c r="M16" s="225" t="s">
        <v>165</v>
      </c>
      <c r="N16" s="225"/>
      <c r="O16" s="225"/>
      <c r="P16" s="225"/>
      <c r="Q16" s="225"/>
      <c r="R16" s="225"/>
      <c r="S16" s="225"/>
      <c r="T16" s="225"/>
    </row>
    <row r="17" spans="1:20" ht="15" customHeight="1">
      <c r="A17" s="231" t="s">
        <v>171</v>
      </c>
      <c r="B17" s="228"/>
      <c r="C17" s="228"/>
      <c r="D17" s="228"/>
      <c r="E17" s="228"/>
      <c r="F17" s="228"/>
      <c r="G17" s="228"/>
      <c r="H17" s="228"/>
      <c r="I17" s="228"/>
      <c r="J17" s="228"/>
      <c r="K17" s="228"/>
      <c r="M17" s="246" t="s">
        <v>166</v>
      </c>
      <c r="N17" s="246"/>
      <c r="O17" s="246"/>
      <c r="P17" s="246"/>
      <c r="Q17" s="246"/>
      <c r="R17" s="246"/>
      <c r="S17" s="246"/>
      <c r="T17" s="246"/>
    </row>
    <row r="18" spans="1:20" ht="14.25" customHeight="1">
      <c r="A18" s="12" t="s">
        <v>308</v>
      </c>
      <c r="B18" s="80"/>
      <c r="C18" s="80"/>
      <c r="D18" s="80"/>
      <c r="E18" s="80"/>
      <c r="F18" s="80"/>
      <c r="G18" s="80"/>
      <c r="H18" s="80"/>
      <c r="I18" s="80"/>
      <c r="J18" s="80"/>
      <c r="K18" s="80"/>
      <c r="M18" s="246"/>
      <c r="N18" s="246"/>
      <c r="O18" s="246"/>
      <c r="P18" s="246"/>
      <c r="Q18" s="246"/>
      <c r="R18" s="246"/>
      <c r="S18" s="246"/>
      <c r="T18" s="246"/>
    </row>
    <row r="19" spans="1:20" ht="16.5" customHeight="1">
      <c r="A19" s="80" t="s">
        <v>185</v>
      </c>
      <c r="B19" s="80"/>
      <c r="C19" s="80"/>
      <c r="D19" s="80"/>
      <c r="E19" s="80"/>
      <c r="F19" s="80"/>
      <c r="G19" s="80"/>
      <c r="H19" s="80"/>
      <c r="I19" s="80"/>
      <c r="J19" s="80"/>
      <c r="K19" s="80"/>
      <c r="M19" s="246" t="s">
        <v>169</v>
      </c>
      <c r="N19" s="246"/>
      <c r="O19" s="246"/>
      <c r="P19" s="246"/>
      <c r="Q19" s="246"/>
      <c r="R19" s="246"/>
      <c r="S19" s="246"/>
      <c r="T19" s="246"/>
    </row>
    <row r="20" spans="1:20" ht="18" customHeight="1">
      <c r="A20" s="81" t="s">
        <v>186</v>
      </c>
      <c r="M20" s="246"/>
      <c r="N20" s="246"/>
      <c r="O20" s="246"/>
      <c r="P20" s="246"/>
      <c r="Q20" s="246"/>
      <c r="R20" s="246"/>
      <c r="S20" s="246"/>
      <c r="T20" s="246"/>
    </row>
    <row r="21" spans="1:20" ht="27" customHeight="1">
      <c r="A21" s="260" t="s">
        <v>190</v>
      </c>
      <c r="B21" s="261"/>
      <c r="C21" s="261"/>
      <c r="D21" s="261"/>
      <c r="E21" s="261"/>
      <c r="F21" s="261"/>
      <c r="G21" s="261"/>
      <c r="H21" s="261"/>
      <c r="I21" s="261"/>
      <c r="J21" s="261"/>
      <c r="K21" s="261"/>
      <c r="M21" s="93"/>
      <c r="N21" s="93"/>
      <c r="O21" s="93"/>
      <c r="P21" s="93"/>
      <c r="Q21" s="93"/>
      <c r="R21" s="93"/>
      <c r="S21" s="93"/>
      <c r="T21" s="93"/>
    </row>
    <row r="22" spans="1:20" ht="12.75" customHeight="1">
      <c r="A22" s="262" t="s">
        <v>187</v>
      </c>
      <c r="B22" s="262"/>
      <c r="C22" s="262"/>
      <c r="D22" s="262"/>
      <c r="E22" s="262"/>
      <c r="F22" s="262"/>
      <c r="G22" s="262"/>
      <c r="H22" s="262"/>
      <c r="I22" s="262"/>
      <c r="J22" s="262"/>
      <c r="K22" s="262"/>
      <c r="M22" s="246" t="s">
        <v>167</v>
      </c>
      <c r="N22" s="246"/>
      <c r="O22" s="246"/>
      <c r="P22" s="246"/>
      <c r="Q22" s="246"/>
      <c r="R22" s="246"/>
      <c r="S22" s="246"/>
      <c r="T22" s="246"/>
    </row>
    <row r="23" spans="1:20" ht="7.5" customHeight="1">
      <c r="A23" s="233" t="s">
        <v>277</v>
      </c>
      <c r="B23" s="233"/>
      <c r="C23" s="233"/>
      <c r="D23" s="233"/>
      <c r="E23" s="233"/>
      <c r="F23" s="233"/>
      <c r="G23" s="233"/>
      <c r="H23" s="233"/>
      <c r="I23" s="233"/>
      <c r="J23" s="233"/>
      <c r="K23" s="233"/>
      <c r="M23" s="246"/>
      <c r="N23" s="246"/>
      <c r="O23" s="246"/>
      <c r="P23" s="246"/>
      <c r="Q23" s="246"/>
      <c r="R23" s="246"/>
      <c r="S23" s="246"/>
      <c r="T23" s="246"/>
    </row>
    <row r="24" spans="1:20" ht="12" customHeight="1">
      <c r="A24" s="233"/>
      <c r="B24" s="233"/>
      <c r="C24" s="233"/>
      <c r="D24" s="233"/>
      <c r="E24" s="233"/>
      <c r="F24" s="233"/>
      <c r="G24" s="233"/>
      <c r="H24" s="233"/>
      <c r="I24" s="233"/>
      <c r="J24" s="233"/>
      <c r="K24" s="233"/>
      <c r="M24" s="246"/>
      <c r="N24" s="246"/>
      <c r="O24" s="246"/>
      <c r="P24" s="246"/>
      <c r="Q24" s="246"/>
      <c r="R24" s="246"/>
      <c r="S24" s="246"/>
      <c r="T24" s="246"/>
    </row>
    <row r="25" spans="1:20" ht="15" customHeight="1">
      <c r="A25" s="233"/>
      <c r="B25" s="233"/>
      <c r="C25" s="233"/>
      <c r="D25" s="233"/>
      <c r="E25" s="233"/>
      <c r="F25" s="233"/>
      <c r="G25" s="233"/>
      <c r="H25" s="233"/>
      <c r="I25" s="233"/>
      <c r="J25" s="233"/>
      <c r="K25" s="233"/>
      <c r="M25" s="246" t="s">
        <v>168</v>
      </c>
      <c r="N25" s="246"/>
      <c r="O25" s="246"/>
      <c r="P25" s="246"/>
      <c r="Q25" s="246"/>
      <c r="R25" s="246"/>
      <c r="S25" s="246"/>
      <c r="T25" s="246"/>
    </row>
    <row r="26" spans="1:20" ht="17.25" customHeight="1">
      <c r="A26" s="233"/>
      <c r="B26" s="233"/>
      <c r="C26" s="233"/>
      <c r="D26" s="233"/>
      <c r="E26" s="233"/>
      <c r="F26" s="233"/>
      <c r="G26" s="233"/>
      <c r="H26" s="233"/>
      <c r="I26" s="233"/>
      <c r="J26" s="233"/>
      <c r="K26" s="233"/>
      <c r="M26" s="246"/>
      <c r="N26" s="246"/>
      <c r="O26" s="246"/>
      <c r="P26" s="246"/>
      <c r="Q26" s="246"/>
      <c r="R26" s="246"/>
      <c r="S26" s="246"/>
      <c r="T26" s="246"/>
    </row>
    <row r="27" spans="1:11" ht="9.75" customHeight="1">
      <c r="A27" s="15"/>
      <c r="B27" s="15"/>
      <c r="C27" s="15"/>
      <c r="D27" s="15"/>
      <c r="E27" s="15"/>
      <c r="F27" s="15"/>
      <c r="G27" s="15"/>
      <c r="H27" s="15"/>
      <c r="I27" s="15"/>
      <c r="J27" s="15"/>
      <c r="K27" s="15"/>
    </row>
    <row r="28" spans="1:20" ht="12.75" customHeight="1">
      <c r="A28" s="204" t="s">
        <v>213</v>
      </c>
      <c r="B28" s="204"/>
      <c r="C28" s="204"/>
      <c r="D28" s="204"/>
      <c r="E28" s="204"/>
      <c r="F28" s="204"/>
      <c r="G28" s="204"/>
      <c r="M28" s="232" t="s">
        <v>302</v>
      </c>
      <c r="N28" s="232"/>
      <c r="O28" s="232"/>
      <c r="P28" s="232"/>
      <c r="Q28" s="232"/>
      <c r="R28" s="232"/>
      <c r="S28" s="232"/>
      <c r="T28" s="232"/>
    </row>
    <row r="29" spans="1:20" ht="26.25" customHeight="1">
      <c r="A29" s="16"/>
      <c r="B29" s="155" t="s">
        <v>198</v>
      </c>
      <c r="C29" s="157"/>
      <c r="D29" s="155" t="s">
        <v>199</v>
      </c>
      <c r="E29" s="156"/>
      <c r="F29" s="157"/>
      <c r="G29" s="115" t="s">
        <v>216</v>
      </c>
      <c r="H29" s="115" t="s">
        <v>206</v>
      </c>
      <c r="I29" s="155" t="s">
        <v>200</v>
      </c>
      <c r="J29" s="156"/>
      <c r="K29" s="157"/>
      <c r="M29" s="232"/>
      <c r="N29" s="232"/>
      <c r="O29" s="232"/>
      <c r="P29" s="232"/>
      <c r="Q29" s="232"/>
      <c r="R29" s="232"/>
      <c r="S29" s="232"/>
      <c r="T29" s="232"/>
    </row>
    <row r="30" spans="1:20" ht="13.5" customHeight="1">
      <c r="A30" s="16"/>
      <c r="B30" s="11" t="s">
        <v>201</v>
      </c>
      <c r="C30" s="11" t="s">
        <v>202</v>
      </c>
      <c r="D30" s="11" t="s">
        <v>203</v>
      </c>
      <c r="E30" s="11" t="s">
        <v>204</v>
      </c>
      <c r="F30" s="11" t="s">
        <v>205</v>
      </c>
      <c r="G30" s="116"/>
      <c r="H30" s="116"/>
      <c r="I30" s="11" t="s">
        <v>207</v>
      </c>
      <c r="J30" s="11" t="s">
        <v>208</v>
      </c>
      <c r="K30" s="11" t="s">
        <v>209</v>
      </c>
      <c r="M30" s="232" t="s">
        <v>162</v>
      </c>
      <c r="N30" s="232"/>
      <c r="O30" s="232"/>
      <c r="P30" s="232"/>
      <c r="Q30" s="232"/>
      <c r="R30" s="232"/>
      <c r="S30" s="232"/>
      <c r="T30" s="232"/>
    </row>
    <row r="31" spans="1:24" ht="17.25" customHeight="1">
      <c r="A31" s="17" t="s">
        <v>210</v>
      </c>
      <c r="B31" s="18">
        <v>14</v>
      </c>
      <c r="C31" s="18">
        <v>14</v>
      </c>
      <c r="D31" s="19">
        <v>3</v>
      </c>
      <c r="E31" s="19">
        <v>3</v>
      </c>
      <c r="F31" s="19">
        <v>2</v>
      </c>
      <c r="G31" s="18"/>
      <c r="H31" s="20"/>
      <c r="I31" s="19">
        <v>3</v>
      </c>
      <c r="J31" s="19">
        <v>1</v>
      </c>
      <c r="K31" s="19">
        <v>12</v>
      </c>
      <c r="L31" s="21"/>
      <c r="M31" s="232"/>
      <c r="N31" s="232"/>
      <c r="O31" s="232"/>
      <c r="P31" s="232"/>
      <c r="Q31" s="232"/>
      <c r="R31" s="232"/>
      <c r="S31" s="232"/>
      <c r="T31" s="232"/>
      <c r="U31" s="9"/>
      <c r="V31" s="9"/>
      <c r="W31" s="9"/>
      <c r="X31" s="9"/>
    </row>
    <row r="32" spans="1:24" ht="15" customHeight="1">
      <c r="A32" s="17" t="s">
        <v>211</v>
      </c>
      <c r="B32" s="18">
        <v>14</v>
      </c>
      <c r="C32" s="18">
        <v>14</v>
      </c>
      <c r="D32" s="22">
        <v>3</v>
      </c>
      <c r="E32" s="22">
        <v>3</v>
      </c>
      <c r="F32" s="22">
        <v>2</v>
      </c>
      <c r="G32" s="18"/>
      <c r="H32" s="20"/>
      <c r="I32" s="19">
        <v>3</v>
      </c>
      <c r="J32" s="19">
        <v>1</v>
      </c>
      <c r="K32" s="19">
        <v>12</v>
      </c>
      <c r="M32" s="232"/>
      <c r="N32" s="232"/>
      <c r="O32" s="232"/>
      <c r="P32" s="232"/>
      <c r="Q32" s="232"/>
      <c r="R32" s="232"/>
      <c r="S32" s="232"/>
      <c r="T32" s="232"/>
      <c r="U32" s="9"/>
      <c r="V32" s="9"/>
      <c r="W32" s="9"/>
      <c r="X32" s="9"/>
    </row>
    <row r="33" spans="1:24" ht="15.75" customHeight="1">
      <c r="A33" s="23" t="s">
        <v>212</v>
      </c>
      <c r="B33" s="18">
        <v>14</v>
      </c>
      <c r="C33" s="18">
        <v>12</v>
      </c>
      <c r="D33" s="22">
        <v>3</v>
      </c>
      <c r="E33" s="22">
        <v>3</v>
      </c>
      <c r="F33" s="22">
        <v>2</v>
      </c>
      <c r="G33" s="18"/>
      <c r="H33" s="20"/>
      <c r="I33" s="19">
        <v>3</v>
      </c>
      <c r="J33" s="19">
        <v>1</v>
      </c>
      <c r="K33" s="19">
        <v>14</v>
      </c>
      <c r="M33" s="232"/>
      <c r="N33" s="232"/>
      <c r="O33" s="232"/>
      <c r="P33" s="232"/>
      <c r="Q33" s="232"/>
      <c r="R33" s="232"/>
      <c r="S33" s="232"/>
      <c r="T33" s="232"/>
      <c r="U33" s="9"/>
      <c r="V33" s="9"/>
      <c r="W33" s="9"/>
      <c r="X33" s="9"/>
    </row>
    <row r="34" spans="1:24" ht="15.75" customHeight="1">
      <c r="A34" s="70"/>
      <c r="B34" s="71"/>
      <c r="C34" s="71"/>
      <c r="D34" s="72"/>
      <c r="E34" s="72"/>
      <c r="F34" s="72"/>
      <c r="G34" s="71"/>
      <c r="H34" s="73"/>
      <c r="I34" s="74"/>
      <c r="J34" s="74"/>
      <c r="K34" s="74"/>
      <c r="M34" s="13"/>
      <c r="N34" s="13"/>
      <c r="O34" s="13"/>
      <c r="P34" s="13"/>
      <c r="Q34" s="13"/>
      <c r="R34" s="13"/>
      <c r="S34" s="13"/>
      <c r="T34" s="13"/>
      <c r="U34" s="9"/>
      <c r="V34" s="9"/>
      <c r="W34" s="9"/>
      <c r="X34" s="9"/>
    </row>
    <row r="35" spans="1:24" ht="16.5" customHeight="1">
      <c r="A35" s="221" t="s">
        <v>219</v>
      </c>
      <c r="B35" s="222"/>
      <c r="C35" s="222"/>
      <c r="D35" s="222"/>
      <c r="E35" s="222"/>
      <c r="F35" s="222"/>
      <c r="G35" s="222"/>
      <c r="H35" s="222"/>
      <c r="I35" s="222"/>
      <c r="J35" s="222"/>
      <c r="K35" s="222"/>
      <c r="L35" s="222"/>
      <c r="M35" s="222"/>
      <c r="N35" s="222"/>
      <c r="O35" s="222"/>
      <c r="P35" s="222"/>
      <c r="Q35" s="222"/>
      <c r="R35" s="222"/>
      <c r="S35" s="222"/>
      <c r="T35" s="222"/>
      <c r="U35" s="9"/>
      <c r="V35" s="9"/>
      <c r="W35" s="9"/>
      <c r="X35" s="9"/>
    </row>
    <row r="36" spans="14:24" ht="8.25" customHeight="1" hidden="1">
      <c r="N36" s="24"/>
      <c r="O36" s="25" t="s">
        <v>235</v>
      </c>
      <c r="P36" s="25" t="s">
        <v>236</v>
      </c>
      <c r="Q36" s="25" t="s">
        <v>237</v>
      </c>
      <c r="R36" s="25" t="s">
        <v>238</v>
      </c>
      <c r="S36" s="25" t="s">
        <v>259</v>
      </c>
      <c r="T36" s="25"/>
      <c r="U36" s="9"/>
      <c r="V36" s="9"/>
      <c r="W36" s="9"/>
      <c r="X36" s="9"/>
    </row>
    <row r="37" spans="1:20" ht="17.25" customHeight="1">
      <c r="A37" s="140" t="s">
        <v>241</v>
      </c>
      <c r="B37" s="140"/>
      <c r="C37" s="140"/>
      <c r="D37" s="140"/>
      <c r="E37" s="140"/>
      <c r="F37" s="140"/>
      <c r="G37" s="140"/>
      <c r="H37" s="140"/>
      <c r="I37" s="140"/>
      <c r="J37" s="140"/>
      <c r="K37" s="140"/>
      <c r="L37" s="140"/>
      <c r="M37" s="140"/>
      <c r="N37" s="140"/>
      <c r="O37" s="140"/>
      <c r="P37" s="140"/>
      <c r="Q37" s="140"/>
      <c r="R37" s="140"/>
      <c r="S37" s="140"/>
      <c r="T37" s="140"/>
    </row>
    <row r="38" spans="1:20" ht="25.5" customHeight="1">
      <c r="A38" s="104" t="s">
        <v>225</v>
      </c>
      <c r="B38" s="106" t="s">
        <v>224</v>
      </c>
      <c r="C38" s="107"/>
      <c r="D38" s="107"/>
      <c r="E38" s="107"/>
      <c r="F38" s="107"/>
      <c r="G38" s="107"/>
      <c r="H38" s="107"/>
      <c r="I38" s="108"/>
      <c r="J38" s="115" t="s">
        <v>239</v>
      </c>
      <c r="K38" s="152" t="s">
        <v>222</v>
      </c>
      <c r="L38" s="153"/>
      <c r="M38" s="154"/>
      <c r="N38" s="152" t="s">
        <v>240</v>
      </c>
      <c r="O38" s="229"/>
      <c r="P38" s="230"/>
      <c r="Q38" s="152" t="s">
        <v>221</v>
      </c>
      <c r="R38" s="153"/>
      <c r="S38" s="154"/>
      <c r="T38" s="151" t="s">
        <v>220</v>
      </c>
    </row>
    <row r="39" spans="1:20" ht="13.5" customHeight="1">
      <c r="A39" s="105"/>
      <c r="B39" s="109"/>
      <c r="C39" s="110"/>
      <c r="D39" s="110"/>
      <c r="E39" s="110"/>
      <c r="F39" s="110"/>
      <c r="G39" s="110"/>
      <c r="H39" s="110"/>
      <c r="I39" s="111"/>
      <c r="J39" s="116"/>
      <c r="K39" s="11" t="s">
        <v>226</v>
      </c>
      <c r="L39" s="11" t="s">
        <v>227</v>
      </c>
      <c r="M39" s="11" t="s">
        <v>228</v>
      </c>
      <c r="N39" s="11" t="s">
        <v>232</v>
      </c>
      <c r="O39" s="11" t="s">
        <v>203</v>
      </c>
      <c r="P39" s="11" t="s">
        <v>229</v>
      </c>
      <c r="Q39" s="11" t="s">
        <v>230</v>
      </c>
      <c r="R39" s="11" t="s">
        <v>226</v>
      </c>
      <c r="S39" s="11" t="s">
        <v>231</v>
      </c>
      <c r="T39" s="116"/>
    </row>
    <row r="40" spans="1:20" ht="30" customHeight="1">
      <c r="A40" s="26" t="s">
        <v>6</v>
      </c>
      <c r="B40" s="241" t="s">
        <v>174</v>
      </c>
      <c r="C40" s="227"/>
      <c r="D40" s="227"/>
      <c r="E40" s="227"/>
      <c r="F40" s="227"/>
      <c r="G40" s="227"/>
      <c r="H40" s="227"/>
      <c r="I40" s="242"/>
      <c r="J40" s="75">
        <v>5</v>
      </c>
      <c r="K40" s="75">
        <v>3</v>
      </c>
      <c r="L40" s="75">
        <v>2</v>
      </c>
      <c r="M40" s="75">
        <v>1</v>
      </c>
      <c r="N40" s="28">
        <f>K40+L40+M40</f>
        <v>6</v>
      </c>
      <c r="O40" s="3">
        <f>P40-N40</f>
        <v>3</v>
      </c>
      <c r="P40" s="3">
        <f aca="true" t="shared" si="0" ref="P40:P46">ROUND(PRODUCT(J40,25)/14,0)</f>
        <v>9</v>
      </c>
      <c r="Q40" s="29" t="s">
        <v>230</v>
      </c>
      <c r="R40" s="30"/>
      <c r="S40" s="31"/>
      <c r="T40" s="30" t="s">
        <v>237</v>
      </c>
    </row>
    <row r="41" spans="1:20" ht="12.75">
      <c r="A41" s="26" t="s">
        <v>175</v>
      </c>
      <c r="B41" s="95" t="s">
        <v>297</v>
      </c>
      <c r="C41" s="95"/>
      <c r="D41" s="95"/>
      <c r="E41" s="95"/>
      <c r="F41" s="95"/>
      <c r="G41" s="95"/>
      <c r="H41" s="95"/>
      <c r="I41" s="95"/>
      <c r="J41" s="27">
        <v>3</v>
      </c>
      <c r="K41" s="27">
        <v>1</v>
      </c>
      <c r="L41" s="27">
        <v>1</v>
      </c>
      <c r="M41" s="27">
        <v>0</v>
      </c>
      <c r="N41" s="28">
        <f aca="true" t="shared" si="1" ref="N41:N50">K41+L41+M41</f>
        <v>2</v>
      </c>
      <c r="O41" s="3">
        <f aca="true" t="shared" si="2" ref="O41:O50">P41-N41</f>
        <v>3</v>
      </c>
      <c r="P41" s="3">
        <f t="shared" si="0"/>
        <v>5</v>
      </c>
      <c r="Q41" s="29" t="s">
        <v>230</v>
      </c>
      <c r="R41" s="30"/>
      <c r="S41" s="31"/>
      <c r="T41" s="30" t="s">
        <v>237</v>
      </c>
    </row>
    <row r="42" spans="1:20" ht="12.75">
      <c r="A42" s="26" t="s">
        <v>7</v>
      </c>
      <c r="B42" s="94" t="s">
        <v>8</v>
      </c>
      <c r="C42" s="95"/>
      <c r="D42" s="95"/>
      <c r="E42" s="95"/>
      <c r="F42" s="95"/>
      <c r="G42" s="95"/>
      <c r="H42" s="95"/>
      <c r="I42" s="96"/>
      <c r="J42" s="27">
        <v>4</v>
      </c>
      <c r="K42" s="27">
        <v>2</v>
      </c>
      <c r="L42" s="27">
        <v>2</v>
      </c>
      <c r="M42" s="27">
        <v>0</v>
      </c>
      <c r="N42" s="28">
        <f t="shared" si="1"/>
        <v>4</v>
      </c>
      <c r="O42" s="3">
        <f t="shared" si="2"/>
        <v>3</v>
      </c>
      <c r="P42" s="3">
        <f t="shared" si="0"/>
        <v>7</v>
      </c>
      <c r="Q42" s="29" t="s">
        <v>230</v>
      </c>
      <c r="R42" s="30"/>
      <c r="S42" s="31"/>
      <c r="T42" s="30" t="s">
        <v>237</v>
      </c>
    </row>
    <row r="43" spans="1:20" ht="12.75">
      <c r="A43" s="26" t="s">
        <v>9</v>
      </c>
      <c r="B43" s="94" t="s">
        <v>10</v>
      </c>
      <c r="C43" s="95"/>
      <c r="D43" s="95"/>
      <c r="E43" s="95"/>
      <c r="F43" s="95"/>
      <c r="G43" s="95"/>
      <c r="H43" s="95"/>
      <c r="I43" s="96"/>
      <c r="J43" s="27">
        <v>4</v>
      </c>
      <c r="K43" s="27">
        <v>2</v>
      </c>
      <c r="L43" s="27">
        <v>1</v>
      </c>
      <c r="M43" s="27">
        <v>0</v>
      </c>
      <c r="N43" s="28">
        <f t="shared" si="1"/>
        <v>3</v>
      </c>
      <c r="O43" s="3">
        <f t="shared" si="2"/>
        <v>4</v>
      </c>
      <c r="P43" s="3">
        <f t="shared" si="0"/>
        <v>7</v>
      </c>
      <c r="Q43" s="29" t="s">
        <v>230</v>
      </c>
      <c r="R43" s="30"/>
      <c r="S43" s="31"/>
      <c r="T43" s="30" t="s">
        <v>235</v>
      </c>
    </row>
    <row r="44" spans="1:20" ht="12.75">
      <c r="A44" s="32" t="s">
        <v>11</v>
      </c>
      <c r="B44" s="95" t="s">
        <v>170</v>
      </c>
      <c r="C44" s="95"/>
      <c r="D44" s="95"/>
      <c r="E44" s="95"/>
      <c r="F44" s="95"/>
      <c r="G44" s="95"/>
      <c r="H44" s="95"/>
      <c r="I44" s="95"/>
      <c r="J44" s="33">
        <v>3</v>
      </c>
      <c r="K44" s="33">
        <v>0</v>
      </c>
      <c r="L44" s="33">
        <v>0</v>
      </c>
      <c r="M44" s="33">
        <v>2</v>
      </c>
      <c r="N44" s="28">
        <f t="shared" si="1"/>
        <v>2</v>
      </c>
      <c r="O44" s="3">
        <f t="shared" si="2"/>
        <v>3</v>
      </c>
      <c r="P44" s="3">
        <f t="shared" si="0"/>
        <v>5</v>
      </c>
      <c r="Q44" s="29"/>
      <c r="R44" s="30"/>
      <c r="S44" s="31" t="s">
        <v>231</v>
      </c>
      <c r="T44" s="30" t="s">
        <v>238</v>
      </c>
    </row>
    <row r="45" spans="1:20" ht="12.75">
      <c r="A45" s="82" t="s">
        <v>188</v>
      </c>
      <c r="B45" s="265" t="s">
        <v>189</v>
      </c>
      <c r="C45" s="265"/>
      <c r="D45" s="265"/>
      <c r="E45" s="265"/>
      <c r="F45" s="265"/>
      <c r="G45" s="265"/>
      <c r="H45" s="265"/>
      <c r="I45" s="265"/>
      <c r="J45" s="83">
        <v>3</v>
      </c>
      <c r="K45" s="83">
        <v>0</v>
      </c>
      <c r="L45" s="83">
        <v>0</v>
      </c>
      <c r="M45" s="83">
        <v>2</v>
      </c>
      <c r="N45" s="84">
        <f t="shared" si="1"/>
        <v>2</v>
      </c>
      <c r="O45" s="85">
        <f t="shared" si="2"/>
        <v>3</v>
      </c>
      <c r="P45" s="85">
        <f t="shared" si="0"/>
        <v>5</v>
      </c>
      <c r="Q45" s="86" t="s">
        <v>230</v>
      </c>
      <c r="R45" s="87"/>
      <c r="S45" s="88"/>
      <c r="T45" s="87" t="s">
        <v>238</v>
      </c>
    </row>
    <row r="46" spans="1:20" ht="12.75">
      <c r="A46" s="28" t="s">
        <v>295</v>
      </c>
      <c r="B46" s="243" t="s">
        <v>275</v>
      </c>
      <c r="C46" s="244"/>
      <c r="D46" s="244"/>
      <c r="E46" s="244"/>
      <c r="F46" s="244"/>
      <c r="G46" s="244"/>
      <c r="H46" s="244"/>
      <c r="I46" s="245"/>
      <c r="J46" s="28">
        <v>2</v>
      </c>
      <c r="K46" s="28">
        <v>0</v>
      </c>
      <c r="L46" s="28">
        <v>2</v>
      </c>
      <c r="M46" s="28">
        <v>0</v>
      </c>
      <c r="N46" s="28">
        <f t="shared" si="1"/>
        <v>2</v>
      </c>
      <c r="O46" s="3">
        <f t="shared" si="2"/>
        <v>2</v>
      </c>
      <c r="P46" s="3">
        <f t="shared" si="0"/>
        <v>4</v>
      </c>
      <c r="Q46" s="34"/>
      <c r="R46" s="28"/>
      <c r="S46" s="35" t="s">
        <v>231</v>
      </c>
      <c r="T46" s="28" t="s">
        <v>238</v>
      </c>
    </row>
    <row r="47" spans="1:20" ht="12.75">
      <c r="A47" s="101" t="s">
        <v>119</v>
      </c>
      <c r="B47" s="102"/>
      <c r="C47" s="102"/>
      <c r="D47" s="102"/>
      <c r="E47" s="102"/>
      <c r="F47" s="102"/>
      <c r="G47" s="102"/>
      <c r="H47" s="102"/>
      <c r="I47" s="102"/>
      <c r="J47" s="102"/>
      <c r="K47" s="102"/>
      <c r="L47" s="102"/>
      <c r="M47" s="102"/>
      <c r="N47" s="102"/>
      <c r="O47" s="102"/>
      <c r="P47" s="102"/>
      <c r="Q47" s="102"/>
      <c r="R47" s="102"/>
      <c r="S47" s="102"/>
      <c r="T47" s="103"/>
    </row>
    <row r="48" spans="1:20" ht="12.75">
      <c r="A48" s="36" t="s">
        <v>108</v>
      </c>
      <c r="B48" s="94" t="s">
        <v>109</v>
      </c>
      <c r="C48" s="95"/>
      <c r="D48" s="95"/>
      <c r="E48" s="95"/>
      <c r="F48" s="95"/>
      <c r="G48" s="95"/>
      <c r="H48" s="95"/>
      <c r="I48" s="96"/>
      <c r="J48" s="37">
        <v>4</v>
      </c>
      <c r="K48" s="37">
        <v>2</v>
      </c>
      <c r="L48" s="37">
        <v>1</v>
      </c>
      <c r="M48" s="37">
        <v>0</v>
      </c>
      <c r="N48" s="28">
        <f>K48+L48+M48</f>
        <v>3</v>
      </c>
      <c r="O48" s="3">
        <f>P48-N48</f>
        <v>4</v>
      </c>
      <c r="P48" s="3">
        <f>ROUND(PRODUCT(J48,25)/14,0)</f>
        <v>7</v>
      </c>
      <c r="Q48" s="29" t="s">
        <v>230</v>
      </c>
      <c r="R48" s="30"/>
      <c r="S48" s="31"/>
      <c r="T48" s="30" t="s">
        <v>237</v>
      </c>
    </row>
    <row r="49" spans="1:20" ht="18.75" customHeight="1">
      <c r="A49" s="36" t="s">
        <v>110</v>
      </c>
      <c r="B49" s="94" t="s">
        <v>111</v>
      </c>
      <c r="C49" s="95"/>
      <c r="D49" s="95"/>
      <c r="E49" s="95"/>
      <c r="F49" s="95"/>
      <c r="G49" s="95"/>
      <c r="H49" s="95"/>
      <c r="I49" s="96"/>
      <c r="J49" s="37">
        <v>4</v>
      </c>
      <c r="K49" s="37">
        <v>2</v>
      </c>
      <c r="L49" s="37">
        <v>0</v>
      </c>
      <c r="M49" s="37">
        <v>0</v>
      </c>
      <c r="N49" s="28">
        <f>K49+L49+M49</f>
        <v>2</v>
      </c>
      <c r="O49" s="3">
        <f>P49-N49</f>
        <v>5</v>
      </c>
      <c r="P49" s="3">
        <f>ROUND(PRODUCT(J49,25)/14,0)</f>
        <v>7</v>
      </c>
      <c r="Q49" s="29" t="s">
        <v>230</v>
      </c>
      <c r="R49" s="30"/>
      <c r="S49" s="31"/>
      <c r="T49" s="30" t="s">
        <v>237</v>
      </c>
    </row>
    <row r="50" spans="1:20" ht="12.75">
      <c r="A50" s="36" t="s">
        <v>112</v>
      </c>
      <c r="B50" s="94" t="s">
        <v>68</v>
      </c>
      <c r="C50" s="95"/>
      <c r="D50" s="95"/>
      <c r="E50" s="95"/>
      <c r="F50" s="95"/>
      <c r="G50" s="95"/>
      <c r="H50" s="95"/>
      <c r="I50" s="96"/>
      <c r="J50" s="30">
        <v>3</v>
      </c>
      <c r="K50" s="30">
        <v>1</v>
      </c>
      <c r="L50" s="30">
        <v>1</v>
      </c>
      <c r="M50" s="30">
        <v>0</v>
      </c>
      <c r="N50" s="28">
        <f t="shared" si="1"/>
        <v>2</v>
      </c>
      <c r="O50" s="3">
        <f t="shared" si="2"/>
        <v>3</v>
      </c>
      <c r="P50" s="3">
        <f>ROUND(PRODUCT(J50,25)/14,0)</f>
        <v>5</v>
      </c>
      <c r="Q50" s="29"/>
      <c r="R50" s="30" t="s">
        <v>226</v>
      </c>
      <c r="S50" s="31"/>
      <c r="T50" s="30" t="s">
        <v>237</v>
      </c>
    </row>
    <row r="51" spans="1:20" ht="12.75">
      <c r="A51" s="38" t="s">
        <v>223</v>
      </c>
      <c r="B51" s="112"/>
      <c r="C51" s="113"/>
      <c r="D51" s="113"/>
      <c r="E51" s="113"/>
      <c r="F51" s="113"/>
      <c r="G51" s="113"/>
      <c r="H51" s="113"/>
      <c r="I51" s="114"/>
      <c r="J51" s="38">
        <f aca="true" t="shared" si="3" ref="J51:P51">SUM(J40:J50)</f>
        <v>35</v>
      </c>
      <c r="K51" s="38">
        <f t="shared" si="3"/>
        <v>13</v>
      </c>
      <c r="L51" s="38">
        <f t="shared" si="3"/>
        <v>10</v>
      </c>
      <c r="M51" s="38">
        <f t="shared" si="3"/>
        <v>5</v>
      </c>
      <c r="N51" s="38">
        <f t="shared" si="3"/>
        <v>28</v>
      </c>
      <c r="O51" s="38">
        <f t="shared" si="3"/>
        <v>33</v>
      </c>
      <c r="P51" s="38">
        <f t="shared" si="3"/>
        <v>61</v>
      </c>
      <c r="Q51" s="38">
        <f>COUNTIF(Q40:Q50,"E")</f>
        <v>7</v>
      </c>
      <c r="R51" s="38">
        <f>COUNTIF(R40:R50,"E")</f>
        <v>0</v>
      </c>
      <c r="S51" s="38">
        <f>COUNTIF(S40:S50,"E")</f>
        <v>0</v>
      </c>
      <c r="T51" s="28">
        <f>COUNTA(T40:T50)</f>
        <v>10</v>
      </c>
    </row>
    <row r="52" ht="19.5" customHeight="1"/>
    <row r="53" spans="1:20" ht="16.5" customHeight="1">
      <c r="A53" s="140" t="s">
        <v>242</v>
      </c>
      <c r="B53" s="140"/>
      <c r="C53" s="140"/>
      <c r="D53" s="140"/>
      <c r="E53" s="140"/>
      <c r="F53" s="140"/>
      <c r="G53" s="140"/>
      <c r="H53" s="140"/>
      <c r="I53" s="140"/>
      <c r="J53" s="140"/>
      <c r="K53" s="140"/>
      <c r="L53" s="140"/>
      <c r="M53" s="140"/>
      <c r="N53" s="140"/>
      <c r="O53" s="140"/>
      <c r="P53" s="140"/>
      <c r="Q53" s="140"/>
      <c r="R53" s="140"/>
      <c r="S53" s="140"/>
      <c r="T53" s="140"/>
    </row>
    <row r="54" spans="1:20" ht="26.25" customHeight="1">
      <c r="A54" s="104" t="s">
        <v>225</v>
      </c>
      <c r="B54" s="106" t="s">
        <v>224</v>
      </c>
      <c r="C54" s="107"/>
      <c r="D54" s="107"/>
      <c r="E54" s="107"/>
      <c r="F54" s="107"/>
      <c r="G54" s="107"/>
      <c r="H54" s="107"/>
      <c r="I54" s="108"/>
      <c r="J54" s="115" t="s">
        <v>239</v>
      </c>
      <c r="K54" s="152" t="s">
        <v>222</v>
      </c>
      <c r="L54" s="153"/>
      <c r="M54" s="154"/>
      <c r="N54" s="152" t="s">
        <v>240</v>
      </c>
      <c r="O54" s="229"/>
      <c r="P54" s="230"/>
      <c r="Q54" s="152" t="s">
        <v>221</v>
      </c>
      <c r="R54" s="153"/>
      <c r="S54" s="154"/>
      <c r="T54" s="151" t="s">
        <v>220</v>
      </c>
    </row>
    <row r="55" spans="1:20" ht="12.75" customHeight="1">
      <c r="A55" s="105"/>
      <c r="B55" s="109"/>
      <c r="C55" s="110"/>
      <c r="D55" s="110"/>
      <c r="E55" s="110"/>
      <c r="F55" s="110"/>
      <c r="G55" s="110"/>
      <c r="H55" s="110"/>
      <c r="I55" s="111"/>
      <c r="J55" s="116"/>
      <c r="K55" s="11" t="s">
        <v>226</v>
      </c>
      <c r="L55" s="11" t="s">
        <v>227</v>
      </c>
      <c r="M55" s="11" t="s">
        <v>228</v>
      </c>
      <c r="N55" s="11" t="s">
        <v>232</v>
      </c>
      <c r="O55" s="11" t="s">
        <v>203</v>
      </c>
      <c r="P55" s="11" t="s">
        <v>229</v>
      </c>
      <c r="Q55" s="11" t="s">
        <v>230</v>
      </c>
      <c r="R55" s="11" t="s">
        <v>226</v>
      </c>
      <c r="S55" s="11" t="s">
        <v>231</v>
      </c>
      <c r="T55" s="116"/>
    </row>
    <row r="56" spans="1:20" ht="12.75">
      <c r="A56" s="26" t="s">
        <v>12</v>
      </c>
      <c r="B56" s="95" t="s">
        <v>13</v>
      </c>
      <c r="C56" s="95"/>
      <c r="D56" s="95"/>
      <c r="E56" s="95"/>
      <c r="F56" s="95"/>
      <c r="G56" s="95"/>
      <c r="H56" s="95"/>
      <c r="I56" s="95"/>
      <c r="J56" s="39">
        <v>6</v>
      </c>
      <c r="K56" s="33">
        <v>3</v>
      </c>
      <c r="L56" s="33">
        <v>2</v>
      </c>
      <c r="M56" s="33">
        <v>0</v>
      </c>
      <c r="N56" s="28">
        <f>K56+L56+M56</f>
        <v>5</v>
      </c>
      <c r="O56" s="3">
        <f>P56-N56</f>
        <v>6</v>
      </c>
      <c r="P56" s="3">
        <f>ROUND(PRODUCT(J56,25)/14,0)</f>
        <v>11</v>
      </c>
      <c r="Q56" s="29" t="s">
        <v>230</v>
      </c>
      <c r="R56" s="30"/>
      <c r="S56" s="31"/>
      <c r="T56" s="30" t="s">
        <v>237</v>
      </c>
    </row>
    <row r="57" spans="1:20" ht="12.75">
      <c r="A57" s="26" t="s">
        <v>14</v>
      </c>
      <c r="B57" s="95" t="s">
        <v>15</v>
      </c>
      <c r="C57" s="95"/>
      <c r="D57" s="95"/>
      <c r="E57" s="95"/>
      <c r="F57" s="95"/>
      <c r="G57" s="95"/>
      <c r="H57" s="95"/>
      <c r="I57" s="95"/>
      <c r="J57" s="39">
        <v>6</v>
      </c>
      <c r="K57" s="33">
        <v>4</v>
      </c>
      <c r="L57" s="33">
        <v>3</v>
      </c>
      <c r="M57" s="33">
        <v>0</v>
      </c>
      <c r="N57" s="28">
        <f aca="true" t="shared" si="4" ref="N57:N65">K57+L57+M57</f>
        <v>7</v>
      </c>
      <c r="O57" s="3">
        <f aca="true" t="shared" si="5" ref="O57:O65">P57-N57</f>
        <v>4</v>
      </c>
      <c r="P57" s="3">
        <f aca="true" t="shared" si="6" ref="P57:P65">ROUND(PRODUCT(J57,25)/14,0)</f>
        <v>11</v>
      </c>
      <c r="Q57" s="29" t="s">
        <v>230</v>
      </c>
      <c r="R57" s="30"/>
      <c r="S57" s="31"/>
      <c r="T57" s="30" t="s">
        <v>237</v>
      </c>
    </row>
    <row r="58" spans="1:20" ht="12.75">
      <c r="A58" s="32" t="s">
        <v>176</v>
      </c>
      <c r="B58" s="95" t="s">
        <v>298</v>
      </c>
      <c r="C58" s="95"/>
      <c r="D58" s="95"/>
      <c r="E58" s="95"/>
      <c r="F58" s="95"/>
      <c r="G58" s="95"/>
      <c r="H58" s="95"/>
      <c r="I58" s="95"/>
      <c r="J58" s="39">
        <v>3</v>
      </c>
      <c r="K58" s="33">
        <v>1</v>
      </c>
      <c r="L58" s="33">
        <v>0</v>
      </c>
      <c r="M58" s="33">
        <v>0</v>
      </c>
      <c r="N58" s="28">
        <f t="shared" si="4"/>
        <v>1</v>
      </c>
      <c r="O58" s="3">
        <f t="shared" si="5"/>
        <v>4</v>
      </c>
      <c r="P58" s="3">
        <f t="shared" si="6"/>
        <v>5</v>
      </c>
      <c r="Q58" s="29"/>
      <c r="R58" s="30" t="s">
        <v>226</v>
      </c>
      <c r="S58" s="31"/>
      <c r="T58" s="30" t="s">
        <v>238</v>
      </c>
    </row>
    <row r="59" spans="1:20" ht="12.75">
      <c r="A59" s="32" t="s">
        <v>16</v>
      </c>
      <c r="B59" s="94" t="s">
        <v>17</v>
      </c>
      <c r="C59" s="95"/>
      <c r="D59" s="95"/>
      <c r="E59" s="95"/>
      <c r="F59" s="95"/>
      <c r="G59" s="95"/>
      <c r="H59" s="95"/>
      <c r="I59" s="96"/>
      <c r="J59" s="39">
        <v>4</v>
      </c>
      <c r="K59" s="33">
        <v>2</v>
      </c>
      <c r="L59" s="33">
        <v>1</v>
      </c>
      <c r="M59" s="33">
        <v>0</v>
      </c>
      <c r="N59" s="28">
        <f t="shared" si="4"/>
        <v>3</v>
      </c>
      <c r="O59" s="3">
        <f t="shared" si="5"/>
        <v>4</v>
      </c>
      <c r="P59" s="3">
        <f t="shared" si="6"/>
        <v>7</v>
      </c>
      <c r="Q59" s="29" t="s">
        <v>230</v>
      </c>
      <c r="R59" s="30"/>
      <c r="S59" s="31"/>
      <c r="T59" s="30" t="s">
        <v>235</v>
      </c>
    </row>
    <row r="60" spans="1:20" ht="12.75">
      <c r="A60" s="89" t="s">
        <v>191</v>
      </c>
      <c r="B60" s="265" t="s">
        <v>192</v>
      </c>
      <c r="C60" s="265"/>
      <c r="D60" s="265"/>
      <c r="E60" s="265"/>
      <c r="F60" s="265"/>
      <c r="G60" s="265"/>
      <c r="H60" s="265"/>
      <c r="I60" s="265"/>
      <c r="J60" s="90">
        <v>3</v>
      </c>
      <c r="K60" s="91">
        <v>0</v>
      </c>
      <c r="L60" s="91">
        <v>0</v>
      </c>
      <c r="M60" s="91">
        <v>2</v>
      </c>
      <c r="N60" s="84">
        <f>K60+L60+M60</f>
        <v>2</v>
      </c>
      <c r="O60" s="85">
        <f>P60-N60</f>
        <v>3</v>
      </c>
      <c r="P60" s="85">
        <f>ROUND(PRODUCT(J60,25)/14,0)</f>
        <v>5</v>
      </c>
      <c r="Q60" s="86" t="s">
        <v>230</v>
      </c>
      <c r="R60" s="87"/>
      <c r="S60" s="88"/>
      <c r="T60" s="87" t="s">
        <v>238</v>
      </c>
    </row>
    <row r="61" spans="1:20" ht="12.75">
      <c r="A61" s="28" t="s">
        <v>296</v>
      </c>
      <c r="B61" s="243" t="s">
        <v>276</v>
      </c>
      <c r="C61" s="244"/>
      <c r="D61" s="244"/>
      <c r="E61" s="244"/>
      <c r="F61" s="244"/>
      <c r="G61" s="244"/>
      <c r="H61" s="244"/>
      <c r="I61" s="245"/>
      <c r="J61" s="28">
        <v>2</v>
      </c>
      <c r="K61" s="28">
        <v>0</v>
      </c>
      <c r="L61" s="28">
        <v>2</v>
      </c>
      <c r="M61" s="28">
        <v>0</v>
      </c>
      <c r="N61" s="28">
        <f>K61+L61+M61</f>
        <v>2</v>
      </c>
      <c r="O61" s="3">
        <f>P61-N61</f>
        <v>2</v>
      </c>
      <c r="P61" s="3">
        <f>ROUND(PRODUCT(J61,25)/14,0)</f>
        <v>4</v>
      </c>
      <c r="Q61" s="34"/>
      <c r="R61" s="28"/>
      <c r="S61" s="35" t="s">
        <v>231</v>
      </c>
      <c r="T61" s="28" t="s">
        <v>238</v>
      </c>
    </row>
    <row r="62" spans="1:20" ht="12.75">
      <c r="A62" s="101" t="s">
        <v>119</v>
      </c>
      <c r="B62" s="102"/>
      <c r="C62" s="102"/>
      <c r="D62" s="102"/>
      <c r="E62" s="102"/>
      <c r="F62" s="102"/>
      <c r="G62" s="102"/>
      <c r="H62" s="102"/>
      <c r="I62" s="102"/>
      <c r="J62" s="102"/>
      <c r="K62" s="102"/>
      <c r="L62" s="102"/>
      <c r="M62" s="102"/>
      <c r="N62" s="102"/>
      <c r="O62" s="102"/>
      <c r="P62" s="102"/>
      <c r="Q62" s="102"/>
      <c r="R62" s="102"/>
      <c r="S62" s="102"/>
      <c r="T62" s="103"/>
    </row>
    <row r="63" spans="1:20" ht="12.75">
      <c r="A63" s="26" t="s">
        <v>113</v>
      </c>
      <c r="B63" s="95" t="s">
        <v>114</v>
      </c>
      <c r="C63" s="95"/>
      <c r="D63" s="95"/>
      <c r="E63" s="95"/>
      <c r="F63" s="95"/>
      <c r="G63" s="95"/>
      <c r="H63" s="95"/>
      <c r="I63" s="95"/>
      <c r="J63" s="39">
        <v>4</v>
      </c>
      <c r="K63" s="33">
        <v>2</v>
      </c>
      <c r="L63" s="33">
        <v>1</v>
      </c>
      <c r="M63" s="33">
        <v>0</v>
      </c>
      <c r="N63" s="28">
        <f>K63+L63+M63</f>
        <v>3</v>
      </c>
      <c r="O63" s="3">
        <f>P63-N63</f>
        <v>4</v>
      </c>
      <c r="P63" s="3">
        <f>ROUND(PRODUCT(J63,25)/14,0)</f>
        <v>7</v>
      </c>
      <c r="Q63" s="29" t="s">
        <v>230</v>
      </c>
      <c r="R63" s="30"/>
      <c r="S63" s="31"/>
      <c r="T63" s="30" t="s">
        <v>237</v>
      </c>
    </row>
    <row r="64" spans="1:20" ht="12.75">
      <c r="A64" s="26" t="s">
        <v>115</v>
      </c>
      <c r="B64" s="94" t="s">
        <v>116</v>
      </c>
      <c r="C64" s="95"/>
      <c r="D64" s="95"/>
      <c r="E64" s="95"/>
      <c r="F64" s="95"/>
      <c r="G64" s="95"/>
      <c r="H64" s="95"/>
      <c r="I64" s="96"/>
      <c r="J64" s="39">
        <v>4</v>
      </c>
      <c r="K64" s="33">
        <v>2</v>
      </c>
      <c r="L64" s="33">
        <v>0</v>
      </c>
      <c r="M64" s="33">
        <v>1</v>
      </c>
      <c r="N64" s="28">
        <f t="shared" si="4"/>
        <v>3</v>
      </c>
      <c r="O64" s="3">
        <f t="shared" si="5"/>
        <v>4</v>
      </c>
      <c r="P64" s="3">
        <f t="shared" si="6"/>
        <v>7</v>
      </c>
      <c r="Q64" s="29" t="s">
        <v>230</v>
      </c>
      <c r="R64" s="30"/>
      <c r="S64" s="31"/>
      <c r="T64" s="30" t="s">
        <v>235</v>
      </c>
    </row>
    <row r="65" spans="1:20" ht="12.75" customHeight="1">
      <c r="A65" s="26" t="s">
        <v>117</v>
      </c>
      <c r="B65" s="95" t="s">
        <v>118</v>
      </c>
      <c r="C65" s="95"/>
      <c r="D65" s="95"/>
      <c r="E65" s="95"/>
      <c r="F65" s="95"/>
      <c r="G65" s="95"/>
      <c r="H65" s="95"/>
      <c r="I65" s="95"/>
      <c r="J65" s="39">
        <v>3</v>
      </c>
      <c r="K65" s="33">
        <v>1</v>
      </c>
      <c r="L65" s="33">
        <v>1</v>
      </c>
      <c r="M65" s="33">
        <v>0</v>
      </c>
      <c r="N65" s="28">
        <f t="shared" si="4"/>
        <v>2</v>
      </c>
      <c r="O65" s="3">
        <f t="shared" si="5"/>
        <v>3</v>
      </c>
      <c r="P65" s="3">
        <f t="shared" si="6"/>
        <v>5</v>
      </c>
      <c r="Q65" s="29"/>
      <c r="R65" s="30" t="s">
        <v>226</v>
      </c>
      <c r="S65" s="31"/>
      <c r="T65" s="30" t="s">
        <v>237</v>
      </c>
    </row>
    <row r="66" spans="1:20" ht="12.75">
      <c r="A66" s="38" t="s">
        <v>223</v>
      </c>
      <c r="B66" s="112"/>
      <c r="C66" s="113"/>
      <c r="D66" s="113"/>
      <c r="E66" s="113"/>
      <c r="F66" s="113"/>
      <c r="G66" s="113"/>
      <c r="H66" s="113"/>
      <c r="I66" s="114"/>
      <c r="J66" s="38">
        <f aca="true" t="shared" si="7" ref="J66:P66">SUM(J56:J65)</f>
        <v>35</v>
      </c>
      <c r="K66" s="38">
        <f t="shared" si="7"/>
        <v>15</v>
      </c>
      <c r="L66" s="38">
        <f t="shared" si="7"/>
        <v>10</v>
      </c>
      <c r="M66" s="38">
        <f t="shared" si="7"/>
        <v>3</v>
      </c>
      <c r="N66" s="38">
        <f t="shared" si="7"/>
        <v>28</v>
      </c>
      <c r="O66" s="38">
        <f t="shared" si="7"/>
        <v>34</v>
      </c>
      <c r="P66" s="38">
        <f t="shared" si="7"/>
        <v>62</v>
      </c>
      <c r="Q66" s="38">
        <f>COUNTIF(Q56:Q65,"E")</f>
        <v>6</v>
      </c>
      <c r="R66" s="38">
        <f>COUNTIF(R56:R65,"C")</f>
        <v>2</v>
      </c>
      <c r="S66" s="38">
        <f>COUNTIF(S56:S65,"VP")</f>
        <v>1</v>
      </c>
      <c r="T66" s="28">
        <f>COUNTA(T56:T65)</f>
        <v>9</v>
      </c>
    </row>
    <row r="67" ht="11.25" customHeight="1"/>
    <row r="68" spans="2:19" ht="12.75">
      <c r="B68" s="14"/>
      <c r="C68" s="14"/>
      <c r="D68" s="14"/>
      <c r="E68" s="14"/>
      <c r="F68" s="14"/>
      <c r="G68" s="14"/>
      <c r="M68" s="14"/>
      <c r="N68" s="14"/>
      <c r="O68" s="14"/>
      <c r="P68" s="14"/>
      <c r="Q68" s="14"/>
      <c r="R68" s="14"/>
      <c r="S68" s="14"/>
    </row>
    <row r="70" spans="1:20" ht="18" customHeight="1">
      <c r="A70" s="140" t="s">
        <v>243</v>
      </c>
      <c r="B70" s="140"/>
      <c r="C70" s="140"/>
      <c r="D70" s="140"/>
      <c r="E70" s="140"/>
      <c r="F70" s="140"/>
      <c r="G70" s="140"/>
      <c r="H70" s="140"/>
      <c r="I70" s="140"/>
      <c r="J70" s="140"/>
      <c r="K70" s="140"/>
      <c r="L70" s="140"/>
      <c r="M70" s="140"/>
      <c r="N70" s="140"/>
      <c r="O70" s="140"/>
      <c r="P70" s="140"/>
      <c r="Q70" s="140"/>
      <c r="R70" s="140"/>
      <c r="S70" s="140"/>
      <c r="T70" s="140"/>
    </row>
    <row r="71" spans="1:20" ht="25.5" customHeight="1">
      <c r="A71" s="104" t="s">
        <v>225</v>
      </c>
      <c r="B71" s="106" t="s">
        <v>224</v>
      </c>
      <c r="C71" s="107"/>
      <c r="D71" s="107"/>
      <c r="E71" s="107"/>
      <c r="F71" s="107"/>
      <c r="G71" s="107"/>
      <c r="H71" s="107"/>
      <c r="I71" s="108"/>
      <c r="J71" s="115" t="s">
        <v>239</v>
      </c>
      <c r="K71" s="152" t="s">
        <v>222</v>
      </c>
      <c r="L71" s="153"/>
      <c r="M71" s="154"/>
      <c r="N71" s="152" t="s">
        <v>240</v>
      </c>
      <c r="O71" s="229"/>
      <c r="P71" s="230"/>
      <c r="Q71" s="152" t="s">
        <v>221</v>
      </c>
      <c r="R71" s="153"/>
      <c r="S71" s="154"/>
      <c r="T71" s="151" t="s">
        <v>220</v>
      </c>
    </row>
    <row r="72" spans="1:20" ht="16.5" customHeight="1">
      <c r="A72" s="105"/>
      <c r="B72" s="109"/>
      <c r="C72" s="110"/>
      <c r="D72" s="110"/>
      <c r="E72" s="110"/>
      <c r="F72" s="110"/>
      <c r="G72" s="110"/>
      <c r="H72" s="110"/>
      <c r="I72" s="111"/>
      <c r="J72" s="116"/>
      <c r="K72" s="11" t="s">
        <v>226</v>
      </c>
      <c r="L72" s="11" t="s">
        <v>227</v>
      </c>
      <c r="M72" s="11" t="s">
        <v>228</v>
      </c>
      <c r="N72" s="11" t="s">
        <v>232</v>
      </c>
      <c r="O72" s="11" t="s">
        <v>203</v>
      </c>
      <c r="P72" s="11" t="s">
        <v>229</v>
      </c>
      <c r="Q72" s="11" t="s">
        <v>230</v>
      </c>
      <c r="R72" s="11" t="s">
        <v>226</v>
      </c>
      <c r="S72" s="11" t="s">
        <v>231</v>
      </c>
      <c r="T72" s="116"/>
    </row>
    <row r="73" spans="1:20" ht="12.75">
      <c r="A73" s="26" t="s">
        <v>19</v>
      </c>
      <c r="B73" s="95" t="s">
        <v>20</v>
      </c>
      <c r="C73" s="95"/>
      <c r="D73" s="95"/>
      <c r="E73" s="95"/>
      <c r="F73" s="95"/>
      <c r="G73" s="95"/>
      <c r="H73" s="95"/>
      <c r="I73" s="95"/>
      <c r="J73" s="33">
        <v>4</v>
      </c>
      <c r="K73" s="33">
        <v>2</v>
      </c>
      <c r="L73" s="33">
        <v>1</v>
      </c>
      <c r="M73" s="33">
        <v>0</v>
      </c>
      <c r="N73" s="28">
        <f aca="true" t="shared" si="8" ref="N73:N79">K73+L73+M73</f>
        <v>3</v>
      </c>
      <c r="O73" s="3">
        <f aca="true" t="shared" si="9" ref="O73:O79">P73-N73</f>
        <v>4</v>
      </c>
      <c r="P73" s="3">
        <f aca="true" t="shared" si="10" ref="P73:P79">ROUND(PRODUCT(J73,25)/14,0)</f>
        <v>7</v>
      </c>
      <c r="Q73" s="29"/>
      <c r="R73" s="30" t="s">
        <v>226</v>
      </c>
      <c r="S73" s="31"/>
      <c r="T73" s="30" t="s">
        <v>237</v>
      </c>
    </row>
    <row r="74" spans="1:20" ht="12.75">
      <c r="A74" s="26" t="s">
        <v>21</v>
      </c>
      <c r="B74" s="95" t="s">
        <v>22</v>
      </c>
      <c r="C74" s="95"/>
      <c r="D74" s="95"/>
      <c r="E74" s="95"/>
      <c r="F74" s="95"/>
      <c r="G74" s="95"/>
      <c r="H74" s="95"/>
      <c r="I74" s="95"/>
      <c r="J74" s="33">
        <v>4</v>
      </c>
      <c r="K74" s="33">
        <v>2</v>
      </c>
      <c r="L74" s="33">
        <v>1</v>
      </c>
      <c r="M74" s="33">
        <v>0</v>
      </c>
      <c r="N74" s="28">
        <f t="shared" si="8"/>
        <v>3</v>
      </c>
      <c r="O74" s="3">
        <f t="shared" si="9"/>
        <v>4</v>
      </c>
      <c r="P74" s="3">
        <f t="shared" si="10"/>
        <v>7</v>
      </c>
      <c r="Q74" s="29" t="s">
        <v>230</v>
      </c>
      <c r="R74" s="30"/>
      <c r="S74" s="31"/>
      <c r="T74" s="30" t="s">
        <v>237</v>
      </c>
    </row>
    <row r="75" spans="1:20" ht="12.75">
      <c r="A75" s="26" t="s">
        <v>23</v>
      </c>
      <c r="B75" s="40" t="s">
        <v>24</v>
      </c>
      <c r="C75" s="40"/>
      <c r="D75" s="40"/>
      <c r="E75" s="40"/>
      <c r="F75" s="40"/>
      <c r="G75" s="40"/>
      <c r="H75" s="40"/>
      <c r="I75" s="40"/>
      <c r="J75" s="33">
        <v>4</v>
      </c>
      <c r="K75" s="33">
        <v>2</v>
      </c>
      <c r="L75" s="33">
        <v>2</v>
      </c>
      <c r="M75" s="33">
        <v>0</v>
      </c>
      <c r="N75" s="28">
        <f t="shared" si="8"/>
        <v>4</v>
      </c>
      <c r="O75" s="3">
        <f t="shared" si="9"/>
        <v>3</v>
      </c>
      <c r="P75" s="3">
        <f t="shared" si="10"/>
        <v>7</v>
      </c>
      <c r="Q75" s="29" t="s">
        <v>230</v>
      </c>
      <c r="R75" s="30"/>
      <c r="S75" s="31"/>
      <c r="T75" s="30" t="s">
        <v>237</v>
      </c>
    </row>
    <row r="76" spans="1:20" ht="12.75">
      <c r="A76" s="92" t="s">
        <v>177</v>
      </c>
      <c r="B76" s="252" t="s">
        <v>299</v>
      </c>
      <c r="C76" s="252"/>
      <c r="D76" s="252"/>
      <c r="E76" s="252"/>
      <c r="F76" s="252"/>
      <c r="G76" s="252"/>
      <c r="H76" s="252"/>
      <c r="I76" s="253"/>
      <c r="J76" s="33">
        <v>3</v>
      </c>
      <c r="K76" s="33">
        <v>1</v>
      </c>
      <c r="L76" s="33">
        <v>1</v>
      </c>
      <c r="M76" s="33">
        <v>0</v>
      </c>
      <c r="N76" s="28">
        <f t="shared" si="8"/>
        <v>2</v>
      </c>
      <c r="O76" s="3">
        <f t="shared" si="9"/>
        <v>3</v>
      </c>
      <c r="P76" s="3">
        <f t="shared" si="10"/>
        <v>5</v>
      </c>
      <c r="Q76" s="29" t="s">
        <v>230</v>
      </c>
      <c r="R76" s="30"/>
      <c r="S76" s="31"/>
      <c r="T76" s="30" t="s">
        <v>237</v>
      </c>
    </row>
    <row r="77" spans="1:20" ht="12.75">
      <c r="A77" s="26" t="s">
        <v>25</v>
      </c>
      <c r="B77" s="94" t="s">
        <v>26</v>
      </c>
      <c r="C77" s="95"/>
      <c r="D77" s="95"/>
      <c r="E77" s="95"/>
      <c r="F77" s="95"/>
      <c r="G77" s="95"/>
      <c r="H77" s="95"/>
      <c r="I77" s="96"/>
      <c r="J77" s="33">
        <v>4</v>
      </c>
      <c r="K77" s="33">
        <v>2</v>
      </c>
      <c r="L77" s="33">
        <v>2</v>
      </c>
      <c r="M77" s="33">
        <v>0</v>
      </c>
      <c r="N77" s="28">
        <f t="shared" si="8"/>
        <v>4</v>
      </c>
      <c r="O77" s="3">
        <f t="shared" si="9"/>
        <v>3</v>
      </c>
      <c r="P77" s="3">
        <f t="shared" si="10"/>
        <v>7</v>
      </c>
      <c r="Q77" s="29" t="s">
        <v>230</v>
      </c>
      <c r="R77" s="30"/>
      <c r="S77" s="31"/>
      <c r="T77" s="30" t="s">
        <v>235</v>
      </c>
    </row>
    <row r="78" spans="1:20" ht="12.75">
      <c r="A78" s="82" t="s">
        <v>193</v>
      </c>
      <c r="B78" s="265" t="s">
        <v>194</v>
      </c>
      <c r="C78" s="265"/>
      <c r="D78" s="265"/>
      <c r="E78" s="265"/>
      <c r="F78" s="265"/>
      <c r="G78" s="265"/>
      <c r="H78" s="265"/>
      <c r="I78" s="265"/>
      <c r="J78" s="91">
        <v>3</v>
      </c>
      <c r="K78" s="91">
        <v>0</v>
      </c>
      <c r="L78" s="91">
        <v>0</v>
      </c>
      <c r="M78" s="91">
        <v>2</v>
      </c>
      <c r="N78" s="84">
        <f t="shared" si="8"/>
        <v>2</v>
      </c>
      <c r="O78" s="85">
        <f t="shared" si="9"/>
        <v>3</v>
      </c>
      <c r="P78" s="85">
        <f t="shared" si="10"/>
        <v>5</v>
      </c>
      <c r="Q78" s="86" t="s">
        <v>230</v>
      </c>
      <c r="R78" s="87"/>
      <c r="S78" s="88"/>
      <c r="T78" s="87" t="s">
        <v>238</v>
      </c>
    </row>
    <row r="79" spans="1:20" ht="12.75">
      <c r="A79" s="26" t="s">
        <v>27</v>
      </c>
      <c r="B79" s="94" t="s">
        <v>28</v>
      </c>
      <c r="C79" s="95"/>
      <c r="D79" s="95"/>
      <c r="E79" s="95"/>
      <c r="F79" s="95"/>
      <c r="G79" s="95"/>
      <c r="H79" s="95"/>
      <c r="I79" s="96"/>
      <c r="J79" s="33">
        <v>3</v>
      </c>
      <c r="K79" s="33">
        <v>0</v>
      </c>
      <c r="L79" s="33">
        <v>0</v>
      </c>
      <c r="M79" s="33">
        <v>2</v>
      </c>
      <c r="N79" s="28">
        <f t="shared" si="8"/>
        <v>2</v>
      </c>
      <c r="O79" s="3">
        <f t="shared" si="9"/>
        <v>3</v>
      </c>
      <c r="P79" s="3">
        <f t="shared" si="10"/>
        <v>5</v>
      </c>
      <c r="Q79" s="29"/>
      <c r="R79" s="30" t="s">
        <v>226</v>
      </c>
      <c r="S79" s="31"/>
      <c r="T79" s="30" t="s">
        <v>237</v>
      </c>
    </row>
    <row r="80" spans="1:20" ht="12.75">
      <c r="A80" s="101" t="s">
        <v>119</v>
      </c>
      <c r="B80" s="102"/>
      <c r="C80" s="102"/>
      <c r="D80" s="102"/>
      <c r="E80" s="102"/>
      <c r="F80" s="102"/>
      <c r="G80" s="102"/>
      <c r="H80" s="102"/>
      <c r="I80" s="102"/>
      <c r="J80" s="102"/>
      <c r="K80" s="102"/>
      <c r="L80" s="102"/>
      <c r="M80" s="102"/>
      <c r="N80" s="102"/>
      <c r="O80" s="102"/>
      <c r="P80" s="102"/>
      <c r="Q80" s="102"/>
      <c r="R80" s="102"/>
      <c r="S80" s="102"/>
      <c r="T80" s="103"/>
    </row>
    <row r="81" spans="1:20" ht="12.75">
      <c r="A81" s="26" t="s">
        <v>120</v>
      </c>
      <c r="B81" s="95" t="s">
        <v>121</v>
      </c>
      <c r="C81" s="95"/>
      <c r="D81" s="95"/>
      <c r="E81" s="95"/>
      <c r="F81" s="95"/>
      <c r="G81" s="95"/>
      <c r="H81" s="95"/>
      <c r="I81" s="95"/>
      <c r="J81" s="33">
        <v>4</v>
      </c>
      <c r="K81" s="33">
        <v>2</v>
      </c>
      <c r="L81" s="33">
        <v>1</v>
      </c>
      <c r="M81" s="33">
        <v>0</v>
      </c>
      <c r="N81" s="28">
        <f>K81+L81+M81</f>
        <v>3</v>
      </c>
      <c r="O81" s="3">
        <f>P81-N81</f>
        <v>4</v>
      </c>
      <c r="P81" s="3">
        <f>ROUND(PRODUCT(J81,25)/14,0)</f>
        <v>7</v>
      </c>
      <c r="Q81" s="29" t="s">
        <v>230</v>
      </c>
      <c r="R81" s="30"/>
      <c r="S81" s="31"/>
      <c r="T81" s="30" t="s">
        <v>237</v>
      </c>
    </row>
    <row r="82" spans="1:20" ht="12.75">
      <c r="A82" s="26" t="s">
        <v>122</v>
      </c>
      <c r="B82" s="94" t="s">
        <v>123</v>
      </c>
      <c r="C82" s="95"/>
      <c r="D82" s="95"/>
      <c r="E82" s="95"/>
      <c r="F82" s="95"/>
      <c r="G82" s="95"/>
      <c r="H82" s="95"/>
      <c r="I82" s="96"/>
      <c r="J82" s="33">
        <v>4</v>
      </c>
      <c r="K82" s="33">
        <v>1</v>
      </c>
      <c r="L82" s="33">
        <v>2</v>
      </c>
      <c r="M82" s="33">
        <v>0</v>
      </c>
      <c r="N82" s="28">
        <f>K82+L82+M82</f>
        <v>3</v>
      </c>
      <c r="O82" s="3">
        <f>P82-N82</f>
        <v>4</v>
      </c>
      <c r="P82" s="3">
        <f>ROUND(PRODUCT(J82,25)/14,0)</f>
        <v>7</v>
      </c>
      <c r="Q82" s="29" t="s">
        <v>230</v>
      </c>
      <c r="R82" s="30"/>
      <c r="S82" s="31"/>
      <c r="T82" s="30" t="s">
        <v>237</v>
      </c>
    </row>
    <row r="83" spans="1:20" ht="12.75">
      <c r="A83" s="26" t="s">
        <v>124</v>
      </c>
      <c r="B83" s="95" t="s">
        <v>125</v>
      </c>
      <c r="C83" s="95"/>
      <c r="D83" s="95"/>
      <c r="E83" s="95"/>
      <c r="F83" s="95"/>
      <c r="G83" s="95"/>
      <c r="H83" s="95"/>
      <c r="I83" s="95"/>
      <c r="J83" s="33">
        <v>3</v>
      </c>
      <c r="K83" s="33">
        <v>1</v>
      </c>
      <c r="L83" s="33">
        <v>1</v>
      </c>
      <c r="M83" s="33">
        <v>0</v>
      </c>
      <c r="N83" s="28">
        <f>K83+L83+M83</f>
        <v>2</v>
      </c>
      <c r="O83" s="3">
        <f>P83-N83</f>
        <v>3</v>
      </c>
      <c r="P83" s="3">
        <f>ROUND(PRODUCT(J83,25)/14,0)</f>
        <v>5</v>
      </c>
      <c r="Q83" s="29"/>
      <c r="R83" s="30" t="s">
        <v>226</v>
      </c>
      <c r="S83" s="31"/>
      <c r="T83" s="30" t="s">
        <v>237</v>
      </c>
    </row>
    <row r="84" spans="1:20" ht="12.75">
      <c r="A84" s="38" t="s">
        <v>223</v>
      </c>
      <c r="B84" s="112"/>
      <c r="C84" s="113"/>
      <c r="D84" s="113"/>
      <c r="E84" s="113"/>
      <c r="F84" s="113"/>
      <c r="G84" s="113"/>
      <c r="H84" s="113"/>
      <c r="I84" s="114"/>
      <c r="J84" s="38">
        <f aca="true" t="shared" si="11" ref="J84:P84">SUM(J73:J83)</f>
        <v>36</v>
      </c>
      <c r="K84" s="38">
        <f t="shared" si="11"/>
        <v>13</v>
      </c>
      <c r="L84" s="38">
        <f t="shared" si="11"/>
        <v>11</v>
      </c>
      <c r="M84" s="38">
        <f t="shared" si="11"/>
        <v>4</v>
      </c>
      <c r="N84" s="38">
        <f t="shared" si="11"/>
        <v>28</v>
      </c>
      <c r="O84" s="38">
        <f t="shared" si="11"/>
        <v>34</v>
      </c>
      <c r="P84" s="38">
        <f t="shared" si="11"/>
        <v>62</v>
      </c>
      <c r="Q84" s="38">
        <f>COUNTIF(Q73:Q83,"E")</f>
        <v>7</v>
      </c>
      <c r="R84" s="38">
        <f>COUNTIF(R73:R83,"C")</f>
        <v>3</v>
      </c>
      <c r="S84" s="38">
        <f>COUNTIF(S73:S83,"VP")</f>
        <v>0</v>
      </c>
      <c r="T84" s="28">
        <f>COUNTA(T73:T83)</f>
        <v>10</v>
      </c>
    </row>
    <row r="85" ht="32.25" customHeight="1"/>
    <row r="86" spans="1:20" ht="18.75" customHeight="1">
      <c r="A86" s="140" t="s">
        <v>244</v>
      </c>
      <c r="B86" s="140"/>
      <c r="C86" s="140"/>
      <c r="D86" s="140"/>
      <c r="E86" s="140"/>
      <c r="F86" s="140"/>
      <c r="G86" s="140"/>
      <c r="H86" s="140"/>
      <c r="I86" s="140"/>
      <c r="J86" s="140"/>
      <c r="K86" s="140"/>
      <c r="L86" s="140"/>
      <c r="M86" s="140"/>
      <c r="N86" s="140"/>
      <c r="O86" s="140"/>
      <c r="P86" s="140"/>
      <c r="Q86" s="140"/>
      <c r="R86" s="140"/>
      <c r="S86" s="140"/>
      <c r="T86" s="140"/>
    </row>
    <row r="87" spans="1:20" ht="24.75" customHeight="1">
      <c r="A87" s="104" t="s">
        <v>225</v>
      </c>
      <c r="B87" s="106" t="s">
        <v>224</v>
      </c>
      <c r="C87" s="107"/>
      <c r="D87" s="107"/>
      <c r="E87" s="107"/>
      <c r="F87" s="107"/>
      <c r="G87" s="107"/>
      <c r="H87" s="107"/>
      <c r="I87" s="108"/>
      <c r="J87" s="115" t="s">
        <v>239</v>
      </c>
      <c r="K87" s="152" t="s">
        <v>222</v>
      </c>
      <c r="L87" s="153"/>
      <c r="M87" s="154"/>
      <c r="N87" s="152" t="s">
        <v>240</v>
      </c>
      <c r="O87" s="229"/>
      <c r="P87" s="230"/>
      <c r="Q87" s="152" t="s">
        <v>221</v>
      </c>
      <c r="R87" s="153"/>
      <c r="S87" s="154"/>
      <c r="T87" s="151" t="s">
        <v>220</v>
      </c>
    </row>
    <row r="88" spans="1:20" ht="12.75">
      <c r="A88" s="105"/>
      <c r="B88" s="109"/>
      <c r="C88" s="110"/>
      <c r="D88" s="110"/>
      <c r="E88" s="110"/>
      <c r="F88" s="110"/>
      <c r="G88" s="110"/>
      <c r="H88" s="110"/>
      <c r="I88" s="111"/>
      <c r="J88" s="116"/>
      <c r="K88" s="11" t="s">
        <v>226</v>
      </c>
      <c r="L88" s="11" t="s">
        <v>227</v>
      </c>
      <c r="M88" s="11" t="s">
        <v>228</v>
      </c>
      <c r="N88" s="11" t="s">
        <v>232</v>
      </c>
      <c r="O88" s="11" t="s">
        <v>203</v>
      </c>
      <c r="P88" s="11" t="s">
        <v>229</v>
      </c>
      <c r="Q88" s="11" t="s">
        <v>230</v>
      </c>
      <c r="R88" s="11" t="s">
        <v>226</v>
      </c>
      <c r="S88" s="11" t="s">
        <v>231</v>
      </c>
      <c r="T88" s="116"/>
    </row>
    <row r="89" spans="1:20" ht="12.75">
      <c r="A89" s="26" t="s">
        <v>29</v>
      </c>
      <c r="B89" s="95" t="s">
        <v>30</v>
      </c>
      <c r="C89" s="95"/>
      <c r="D89" s="95"/>
      <c r="E89" s="95"/>
      <c r="F89" s="95"/>
      <c r="G89" s="95"/>
      <c r="H89" s="95"/>
      <c r="I89" s="95"/>
      <c r="J89" s="33">
        <v>3</v>
      </c>
      <c r="K89" s="33">
        <v>2</v>
      </c>
      <c r="L89" s="33">
        <v>1</v>
      </c>
      <c r="M89" s="33">
        <v>0</v>
      </c>
      <c r="N89" s="28">
        <f aca="true" t="shared" si="12" ref="N89:N95">K89+L89+M89</f>
        <v>3</v>
      </c>
      <c r="O89" s="3">
        <f aca="true" t="shared" si="13" ref="O89:O95">P89-N89</f>
        <v>2</v>
      </c>
      <c r="P89" s="3">
        <f aca="true" t="shared" si="14" ref="P89:P95">ROUND(PRODUCT(J89,25)/14,0)</f>
        <v>5</v>
      </c>
      <c r="Q89" s="29" t="s">
        <v>230</v>
      </c>
      <c r="R89" s="30"/>
      <c r="S89" s="31"/>
      <c r="T89" s="30" t="s">
        <v>237</v>
      </c>
    </row>
    <row r="90" spans="1:20" ht="12.75">
      <c r="A90" s="26" t="s">
        <v>31</v>
      </c>
      <c r="B90" s="95" t="s">
        <v>32</v>
      </c>
      <c r="C90" s="95"/>
      <c r="D90" s="95"/>
      <c r="E90" s="95"/>
      <c r="F90" s="95"/>
      <c r="G90" s="95"/>
      <c r="H90" s="95"/>
      <c r="I90" s="95"/>
      <c r="J90" s="33">
        <v>3</v>
      </c>
      <c r="K90" s="33">
        <v>1</v>
      </c>
      <c r="L90" s="33">
        <v>0</v>
      </c>
      <c r="M90" s="33">
        <v>0</v>
      </c>
      <c r="N90" s="28">
        <f t="shared" si="12"/>
        <v>1</v>
      </c>
      <c r="O90" s="3">
        <f t="shared" si="13"/>
        <v>4</v>
      </c>
      <c r="P90" s="3">
        <f t="shared" si="14"/>
        <v>5</v>
      </c>
      <c r="Q90" s="29"/>
      <c r="R90" s="30" t="s">
        <v>226</v>
      </c>
      <c r="S90" s="31"/>
      <c r="T90" s="30" t="s">
        <v>237</v>
      </c>
    </row>
    <row r="91" spans="1:20" ht="12.75">
      <c r="A91" s="26" t="s">
        <v>33</v>
      </c>
      <c r="B91" s="94" t="s">
        <v>34</v>
      </c>
      <c r="C91" s="95"/>
      <c r="D91" s="95"/>
      <c r="E91" s="95"/>
      <c r="F91" s="95"/>
      <c r="G91" s="95"/>
      <c r="H91" s="95"/>
      <c r="I91" s="96"/>
      <c r="J91" s="33">
        <v>5</v>
      </c>
      <c r="K91" s="33">
        <v>3</v>
      </c>
      <c r="L91" s="33">
        <v>2</v>
      </c>
      <c r="M91" s="33">
        <v>0</v>
      </c>
      <c r="N91" s="28">
        <f t="shared" si="12"/>
        <v>5</v>
      </c>
      <c r="O91" s="3">
        <f t="shared" si="13"/>
        <v>4</v>
      </c>
      <c r="P91" s="3">
        <f t="shared" si="14"/>
        <v>9</v>
      </c>
      <c r="Q91" s="29" t="s">
        <v>230</v>
      </c>
      <c r="R91" s="30"/>
      <c r="S91" s="31"/>
      <c r="T91" s="30" t="s">
        <v>237</v>
      </c>
    </row>
    <row r="92" spans="1:20" ht="12.75">
      <c r="A92" s="26" t="s">
        <v>35</v>
      </c>
      <c r="B92" s="94" t="s">
        <v>36</v>
      </c>
      <c r="C92" s="95"/>
      <c r="D92" s="95"/>
      <c r="E92" s="95"/>
      <c r="F92" s="95"/>
      <c r="G92" s="95"/>
      <c r="H92" s="95"/>
      <c r="I92" s="96"/>
      <c r="J92" s="33">
        <v>4</v>
      </c>
      <c r="K92" s="33">
        <v>2</v>
      </c>
      <c r="L92" s="33">
        <v>2</v>
      </c>
      <c r="M92" s="33">
        <v>0</v>
      </c>
      <c r="N92" s="28">
        <f t="shared" si="12"/>
        <v>4</v>
      </c>
      <c r="O92" s="3">
        <f t="shared" si="13"/>
        <v>3</v>
      </c>
      <c r="P92" s="3">
        <f t="shared" si="14"/>
        <v>7</v>
      </c>
      <c r="Q92" s="29" t="s">
        <v>230</v>
      </c>
      <c r="R92" s="30"/>
      <c r="S92" s="31"/>
      <c r="T92" s="30" t="s">
        <v>235</v>
      </c>
    </row>
    <row r="93" spans="1:20" ht="12.75">
      <c r="A93" s="26" t="s">
        <v>37</v>
      </c>
      <c r="B93" s="95" t="s">
        <v>38</v>
      </c>
      <c r="C93" s="95"/>
      <c r="D93" s="95"/>
      <c r="E93" s="95"/>
      <c r="F93" s="95"/>
      <c r="G93" s="95"/>
      <c r="H93" s="95"/>
      <c r="I93" s="95"/>
      <c r="J93" s="33">
        <v>4</v>
      </c>
      <c r="K93" s="33">
        <v>2</v>
      </c>
      <c r="L93" s="33">
        <v>1</v>
      </c>
      <c r="M93" s="33">
        <v>0</v>
      </c>
      <c r="N93" s="28">
        <f t="shared" si="12"/>
        <v>3</v>
      </c>
      <c r="O93" s="3">
        <f t="shared" si="13"/>
        <v>4</v>
      </c>
      <c r="P93" s="3">
        <f t="shared" si="14"/>
        <v>7</v>
      </c>
      <c r="Q93" s="29"/>
      <c r="R93" s="30" t="s">
        <v>226</v>
      </c>
      <c r="S93" s="31"/>
      <c r="T93" s="30" t="s">
        <v>237</v>
      </c>
    </row>
    <row r="94" spans="1:20" ht="12.75">
      <c r="A94" s="82" t="s">
        <v>195</v>
      </c>
      <c r="B94" s="265" t="s">
        <v>196</v>
      </c>
      <c r="C94" s="265"/>
      <c r="D94" s="265"/>
      <c r="E94" s="265"/>
      <c r="F94" s="265"/>
      <c r="G94" s="265"/>
      <c r="H94" s="265"/>
      <c r="I94" s="265"/>
      <c r="J94" s="91">
        <v>3</v>
      </c>
      <c r="K94" s="91">
        <v>0</v>
      </c>
      <c r="L94" s="91">
        <v>0</v>
      </c>
      <c r="M94" s="91">
        <v>2</v>
      </c>
      <c r="N94" s="84">
        <f t="shared" si="12"/>
        <v>2</v>
      </c>
      <c r="O94" s="85">
        <f t="shared" si="13"/>
        <v>3</v>
      </c>
      <c r="P94" s="85">
        <f t="shared" si="14"/>
        <v>5</v>
      </c>
      <c r="Q94" s="86" t="s">
        <v>230</v>
      </c>
      <c r="R94" s="87"/>
      <c r="S94" s="88"/>
      <c r="T94" s="87" t="s">
        <v>238</v>
      </c>
    </row>
    <row r="95" spans="1:20" ht="12.75">
      <c r="A95" s="26" t="s">
        <v>39</v>
      </c>
      <c r="B95" s="94" t="s">
        <v>40</v>
      </c>
      <c r="C95" s="95"/>
      <c r="D95" s="95"/>
      <c r="E95" s="95"/>
      <c r="F95" s="95"/>
      <c r="G95" s="95"/>
      <c r="H95" s="95"/>
      <c r="I95" s="96"/>
      <c r="J95" s="33">
        <v>3</v>
      </c>
      <c r="K95" s="33">
        <v>0</v>
      </c>
      <c r="L95" s="33">
        <v>0</v>
      </c>
      <c r="M95" s="33">
        <v>2</v>
      </c>
      <c r="N95" s="28">
        <f t="shared" si="12"/>
        <v>2</v>
      </c>
      <c r="O95" s="3">
        <f t="shared" si="13"/>
        <v>3</v>
      </c>
      <c r="P95" s="3">
        <f t="shared" si="14"/>
        <v>5</v>
      </c>
      <c r="Q95" s="29"/>
      <c r="R95" s="30" t="s">
        <v>226</v>
      </c>
      <c r="S95" s="31"/>
      <c r="T95" s="30" t="s">
        <v>237</v>
      </c>
    </row>
    <row r="96" spans="1:20" ht="12.75">
      <c r="A96" s="101" t="s">
        <v>119</v>
      </c>
      <c r="B96" s="102"/>
      <c r="C96" s="102"/>
      <c r="D96" s="102"/>
      <c r="E96" s="102"/>
      <c r="F96" s="102"/>
      <c r="G96" s="102"/>
      <c r="H96" s="102"/>
      <c r="I96" s="102"/>
      <c r="J96" s="102"/>
      <c r="K96" s="102"/>
      <c r="L96" s="102"/>
      <c r="M96" s="102"/>
      <c r="N96" s="102"/>
      <c r="O96" s="102"/>
      <c r="P96" s="102"/>
      <c r="Q96" s="102"/>
      <c r="R96" s="102"/>
      <c r="S96" s="102"/>
      <c r="T96" s="103"/>
    </row>
    <row r="97" spans="1:20" ht="12.75">
      <c r="A97" s="26" t="s">
        <v>126</v>
      </c>
      <c r="B97" s="95" t="s">
        <v>127</v>
      </c>
      <c r="C97" s="95"/>
      <c r="D97" s="95"/>
      <c r="E97" s="95"/>
      <c r="F97" s="95"/>
      <c r="G97" s="95"/>
      <c r="H97" s="95"/>
      <c r="I97" s="95"/>
      <c r="J97" s="33">
        <v>4</v>
      </c>
      <c r="K97" s="33">
        <v>2</v>
      </c>
      <c r="L97" s="33">
        <v>2</v>
      </c>
      <c r="M97" s="33">
        <v>0</v>
      </c>
      <c r="N97" s="28">
        <f>K97+L97+M97</f>
        <v>4</v>
      </c>
      <c r="O97" s="3">
        <f>P97-N97</f>
        <v>3</v>
      </c>
      <c r="P97" s="3">
        <f>ROUND(PRODUCT(J97,25)/14,0)</f>
        <v>7</v>
      </c>
      <c r="Q97" s="29" t="s">
        <v>230</v>
      </c>
      <c r="R97" s="30"/>
      <c r="S97" s="31"/>
      <c r="T97" s="30" t="s">
        <v>237</v>
      </c>
    </row>
    <row r="98" spans="1:20" ht="12.75">
      <c r="A98" s="26" t="s">
        <v>128</v>
      </c>
      <c r="B98" s="94" t="s">
        <v>129</v>
      </c>
      <c r="C98" s="95"/>
      <c r="D98" s="95"/>
      <c r="E98" s="95"/>
      <c r="F98" s="95"/>
      <c r="G98" s="95"/>
      <c r="H98" s="95"/>
      <c r="I98" s="96"/>
      <c r="J98" s="33">
        <v>4</v>
      </c>
      <c r="K98" s="33">
        <v>1</v>
      </c>
      <c r="L98" s="33">
        <v>1</v>
      </c>
      <c r="M98" s="33">
        <v>0</v>
      </c>
      <c r="N98" s="28">
        <f>K98+L98+M98</f>
        <v>2</v>
      </c>
      <c r="O98" s="3">
        <f>P98-N98</f>
        <v>5</v>
      </c>
      <c r="P98" s="3">
        <f>ROUND(PRODUCT(J98,25)/14,0)</f>
        <v>7</v>
      </c>
      <c r="Q98" s="29" t="s">
        <v>230</v>
      </c>
      <c r="R98" s="30"/>
      <c r="S98" s="31"/>
      <c r="T98" s="30" t="s">
        <v>237</v>
      </c>
    </row>
    <row r="99" spans="1:20" ht="12.75">
      <c r="A99" s="26" t="s">
        <v>130</v>
      </c>
      <c r="B99" s="95" t="s">
        <v>131</v>
      </c>
      <c r="C99" s="95"/>
      <c r="D99" s="95"/>
      <c r="E99" s="95"/>
      <c r="F99" s="95"/>
      <c r="G99" s="95"/>
      <c r="H99" s="95"/>
      <c r="I99" s="95"/>
      <c r="J99" s="33">
        <v>3</v>
      </c>
      <c r="K99" s="33">
        <v>1</v>
      </c>
      <c r="L99" s="33">
        <v>1</v>
      </c>
      <c r="M99" s="33">
        <v>0</v>
      </c>
      <c r="N99" s="28">
        <f>K99+L99+M99</f>
        <v>2</v>
      </c>
      <c r="O99" s="3">
        <f>P99-N99</f>
        <v>3</v>
      </c>
      <c r="P99" s="3">
        <f>ROUND(PRODUCT(J99,25)/14,0)</f>
        <v>5</v>
      </c>
      <c r="Q99" s="29" t="s">
        <v>230</v>
      </c>
      <c r="R99" s="30"/>
      <c r="S99" s="31"/>
      <c r="T99" s="30" t="s">
        <v>237</v>
      </c>
    </row>
    <row r="100" spans="1:20" ht="9" customHeight="1">
      <c r="A100" s="38" t="s">
        <v>223</v>
      </c>
      <c r="B100" s="112"/>
      <c r="C100" s="113"/>
      <c r="D100" s="113"/>
      <c r="E100" s="113"/>
      <c r="F100" s="113"/>
      <c r="G100" s="113"/>
      <c r="H100" s="113"/>
      <c r="I100" s="114"/>
      <c r="J100" s="38">
        <f aca="true" t="shared" si="15" ref="J100:P100">SUM(J89:J99)</f>
        <v>36</v>
      </c>
      <c r="K100" s="38">
        <f t="shared" si="15"/>
        <v>14</v>
      </c>
      <c r="L100" s="38">
        <f t="shared" si="15"/>
        <v>10</v>
      </c>
      <c r="M100" s="38">
        <f t="shared" si="15"/>
        <v>4</v>
      </c>
      <c r="N100" s="38">
        <f t="shared" si="15"/>
        <v>28</v>
      </c>
      <c r="O100" s="38">
        <f t="shared" si="15"/>
        <v>34</v>
      </c>
      <c r="P100" s="38">
        <f t="shared" si="15"/>
        <v>62</v>
      </c>
      <c r="Q100" s="38">
        <f>COUNTIF(Q89:Q99,"E")</f>
        <v>7</v>
      </c>
      <c r="R100" s="38">
        <f>COUNTIF(R89:R99,"C")</f>
        <v>3</v>
      </c>
      <c r="S100" s="38">
        <f>COUNTIF(S89:S99,"VP")</f>
        <v>0</v>
      </c>
      <c r="T100" s="28">
        <f>COUNTA(T89:T99)</f>
        <v>10</v>
      </c>
    </row>
    <row r="102" spans="2:19" ht="12.75">
      <c r="B102" s="15"/>
      <c r="C102" s="15"/>
      <c r="D102" s="15"/>
      <c r="E102" s="15"/>
      <c r="F102" s="15"/>
      <c r="G102" s="15"/>
      <c r="M102" s="14"/>
      <c r="N102" s="14"/>
      <c r="O102" s="14"/>
      <c r="P102" s="14"/>
      <c r="Q102" s="14"/>
      <c r="R102" s="14"/>
      <c r="S102" s="14"/>
    </row>
    <row r="104" ht="18" customHeight="1"/>
    <row r="105" spans="1:20" ht="25.5" customHeight="1">
      <c r="A105" s="238" t="s">
        <v>245</v>
      </c>
      <c r="B105" s="239"/>
      <c r="C105" s="239"/>
      <c r="D105" s="239"/>
      <c r="E105" s="239"/>
      <c r="F105" s="239"/>
      <c r="G105" s="239"/>
      <c r="H105" s="239"/>
      <c r="I105" s="239"/>
      <c r="J105" s="239"/>
      <c r="K105" s="239"/>
      <c r="L105" s="239"/>
      <c r="M105" s="239"/>
      <c r="N105" s="239"/>
      <c r="O105" s="239"/>
      <c r="P105" s="239"/>
      <c r="Q105" s="239"/>
      <c r="R105" s="239"/>
      <c r="S105" s="239"/>
      <c r="T105" s="240"/>
    </row>
    <row r="106" spans="1:20" ht="12.75">
      <c r="A106" s="104" t="s">
        <v>225</v>
      </c>
      <c r="B106" s="106" t="s">
        <v>224</v>
      </c>
      <c r="C106" s="107"/>
      <c r="D106" s="107"/>
      <c r="E106" s="107"/>
      <c r="F106" s="107"/>
      <c r="G106" s="107"/>
      <c r="H106" s="107"/>
      <c r="I106" s="108"/>
      <c r="J106" s="115" t="s">
        <v>239</v>
      </c>
      <c r="K106" s="155" t="s">
        <v>222</v>
      </c>
      <c r="L106" s="156"/>
      <c r="M106" s="157"/>
      <c r="N106" s="155" t="s">
        <v>240</v>
      </c>
      <c r="O106" s="156"/>
      <c r="P106" s="157"/>
      <c r="Q106" s="155" t="s">
        <v>221</v>
      </c>
      <c r="R106" s="156"/>
      <c r="S106" s="157"/>
      <c r="T106" s="115" t="s">
        <v>220</v>
      </c>
    </row>
    <row r="107" spans="1:20" ht="12.75">
      <c r="A107" s="105"/>
      <c r="B107" s="109"/>
      <c r="C107" s="110"/>
      <c r="D107" s="110"/>
      <c r="E107" s="110"/>
      <c r="F107" s="110"/>
      <c r="G107" s="110"/>
      <c r="H107" s="110"/>
      <c r="I107" s="111"/>
      <c r="J107" s="116"/>
      <c r="K107" s="11" t="s">
        <v>226</v>
      </c>
      <c r="L107" s="11" t="s">
        <v>227</v>
      </c>
      <c r="M107" s="11" t="s">
        <v>228</v>
      </c>
      <c r="N107" s="11" t="s">
        <v>232</v>
      </c>
      <c r="O107" s="11" t="s">
        <v>203</v>
      </c>
      <c r="P107" s="11" t="s">
        <v>229</v>
      </c>
      <c r="Q107" s="11" t="s">
        <v>230</v>
      </c>
      <c r="R107" s="11" t="s">
        <v>226</v>
      </c>
      <c r="S107" s="11" t="s">
        <v>231</v>
      </c>
      <c r="T107" s="116"/>
    </row>
    <row r="108" spans="1:20" ht="25.5" customHeight="1">
      <c r="A108" s="26" t="s">
        <v>41</v>
      </c>
      <c r="B108" s="95" t="s">
        <v>42</v>
      </c>
      <c r="C108" s="95"/>
      <c r="D108" s="95"/>
      <c r="E108" s="95"/>
      <c r="F108" s="95"/>
      <c r="G108" s="95"/>
      <c r="H108" s="95"/>
      <c r="I108" s="95"/>
      <c r="J108" s="33">
        <v>6</v>
      </c>
      <c r="K108" s="33">
        <v>3</v>
      </c>
      <c r="L108" s="33">
        <v>2</v>
      </c>
      <c r="M108" s="33">
        <v>0</v>
      </c>
      <c r="N108" s="28">
        <f>K108+L108+M108</f>
        <v>5</v>
      </c>
      <c r="O108" s="3">
        <f>P108-N108</f>
        <v>6</v>
      </c>
      <c r="P108" s="3">
        <f>ROUND(PRODUCT(J108,25)/14,0)</f>
        <v>11</v>
      </c>
      <c r="Q108" s="29" t="s">
        <v>230</v>
      </c>
      <c r="R108" s="30"/>
      <c r="S108" s="31"/>
      <c r="T108" s="30" t="s">
        <v>237</v>
      </c>
    </row>
    <row r="109" spans="1:20" ht="12.75">
      <c r="A109" s="26" t="s">
        <v>43</v>
      </c>
      <c r="B109" s="227" t="s">
        <v>44</v>
      </c>
      <c r="C109" s="227"/>
      <c r="D109" s="227"/>
      <c r="E109" s="227"/>
      <c r="F109" s="227"/>
      <c r="G109" s="227"/>
      <c r="H109" s="227"/>
      <c r="I109" s="227"/>
      <c r="J109" s="51">
        <v>5</v>
      </c>
      <c r="K109" s="51">
        <v>2</v>
      </c>
      <c r="L109" s="51">
        <v>2</v>
      </c>
      <c r="M109" s="51">
        <v>0</v>
      </c>
      <c r="N109" s="28">
        <f aca="true" t="shared" si="16" ref="N109:N115">K109+L109+M109</f>
        <v>4</v>
      </c>
      <c r="O109" s="3">
        <f aca="true" t="shared" si="17" ref="O109:O115">P109-N109</f>
        <v>5</v>
      </c>
      <c r="P109" s="3">
        <f aca="true" t="shared" si="18" ref="P109:P115">ROUND(PRODUCT(J109,25)/14,0)</f>
        <v>9</v>
      </c>
      <c r="Q109" s="29" t="s">
        <v>230</v>
      </c>
      <c r="R109" s="30"/>
      <c r="S109" s="31"/>
      <c r="T109" s="30" t="s">
        <v>237</v>
      </c>
    </row>
    <row r="110" spans="1:20" ht="12.75">
      <c r="A110" s="26" t="s">
        <v>45</v>
      </c>
      <c r="B110" s="95" t="s">
        <v>46</v>
      </c>
      <c r="C110" s="95"/>
      <c r="D110" s="95"/>
      <c r="E110" s="95"/>
      <c r="F110" s="95"/>
      <c r="G110" s="95"/>
      <c r="H110" s="95"/>
      <c r="I110" s="95"/>
      <c r="J110" s="33">
        <v>4</v>
      </c>
      <c r="K110" s="33">
        <v>2</v>
      </c>
      <c r="L110" s="33">
        <v>2</v>
      </c>
      <c r="M110" s="33">
        <v>0</v>
      </c>
      <c r="N110" s="28">
        <f t="shared" si="16"/>
        <v>4</v>
      </c>
      <c r="O110" s="3">
        <f t="shared" si="17"/>
        <v>3</v>
      </c>
      <c r="P110" s="3">
        <f t="shared" si="18"/>
        <v>7</v>
      </c>
      <c r="Q110" s="29"/>
      <c r="R110" s="30" t="s">
        <v>226</v>
      </c>
      <c r="S110" s="31"/>
      <c r="T110" s="30" t="s">
        <v>237</v>
      </c>
    </row>
    <row r="111" spans="1:20" ht="12.75">
      <c r="A111" s="26" t="s">
        <v>47</v>
      </c>
      <c r="B111" s="94" t="s">
        <v>48</v>
      </c>
      <c r="C111" s="95"/>
      <c r="D111" s="95"/>
      <c r="E111" s="95"/>
      <c r="F111" s="95"/>
      <c r="G111" s="95"/>
      <c r="H111" s="95"/>
      <c r="I111" s="96"/>
      <c r="J111" s="33">
        <v>3</v>
      </c>
      <c r="K111" s="33">
        <v>0</v>
      </c>
      <c r="L111" s="33">
        <v>0</v>
      </c>
      <c r="M111" s="33">
        <v>1</v>
      </c>
      <c r="N111" s="28">
        <f t="shared" si="16"/>
        <v>1</v>
      </c>
      <c r="O111" s="3">
        <f t="shared" si="17"/>
        <v>4</v>
      </c>
      <c r="P111" s="3">
        <f t="shared" si="18"/>
        <v>5</v>
      </c>
      <c r="Q111" s="29"/>
      <c r="R111" s="30" t="s">
        <v>226</v>
      </c>
      <c r="S111" s="31"/>
      <c r="T111" s="30" t="s">
        <v>235</v>
      </c>
    </row>
    <row r="112" spans="1:20" ht="12.75">
      <c r="A112" s="26" t="s">
        <v>49</v>
      </c>
      <c r="B112" s="95" t="s">
        <v>50</v>
      </c>
      <c r="C112" s="95"/>
      <c r="D112" s="95"/>
      <c r="E112" s="95"/>
      <c r="F112" s="95"/>
      <c r="G112" s="95"/>
      <c r="H112" s="95"/>
      <c r="I112" s="95"/>
      <c r="J112" s="33">
        <v>4</v>
      </c>
      <c r="K112" s="33">
        <v>2</v>
      </c>
      <c r="L112" s="33">
        <v>2</v>
      </c>
      <c r="M112" s="33">
        <v>0</v>
      </c>
      <c r="N112" s="28">
        <f t="shared" si="16"/>
        <v>4</v>
      </c>
      <c r="O112" s="3">
        <f t="shared" si="17"/>
        <v>3</v>
      </c>
      <c r="P112" s="3">
        <f t="shared" si="18"/>
        <v>7</v>
      </c>
      <c r="Q112" s="29" t="s">
        <v>230</v>
      </c>
      <c r="R112" s="30"/>
      <c r="S112" s="31"/>
      <c r="T112" s="30" t="s">
        <v>235</v>
      </c>
    </row>
    <row r="113" spans="1:20" ht="12.75">
      <c r="A113" s="101" t="s">
        <v>18</v>
      </c>
      <c r="B113" s="102"/>
      <c r="C113" s="102"/>
      <c r="D113" s="102"/>
      <c r="E113" s="102"/>
      <c r="F113" s="102"/>
      <c r="G113" s="102"/>
      <c r="H113" s="102"/>
      <c r="I113" s="103"/>
      <c r="J113" s="254"/>
      <c r="K113" s="255"/>
      <c r="L113" s="255"/>
      <c r="M113" s="255"/>
      <c r="N113" s="255"/>
      <c r="O113" s="255"/>
      <c r="P113" s="255"/>
      <c r="Q113" s="255"/>
      <c r="R113" s="255"/>
      <c r="S113" s="255"/>
      <c r="T113" s="192"/>
    </row>
    <row r="114" spans="1:20" ht="12.75">
      <c r="A114" s="26" t="s">
        <v>132</v>
      </c>
      <c r="B114" s="95" t="s">
        <v>133</v>
      </c>
      <c r="C114" s="95"/>
      <c r="D114" s="95"/>
      <c r="E114" s="95"/>
      <c r="F114" s="95"/>
      <c r="G114" s="95"/>
      <c r="H114" s="95"/>
      <c r="I114" s="95"/>
      <c r="J114" s="33">
        <v>4</v>
      </c>
      <c r="K114" s="33">
        <v>2</v>
      </c>
      <c r="L114" s="33">
        <v>1</v>
      </c>
      <c r="M114" s="33">
        <v>0</v>
      </c>
      <c r="N114" s="28">
        <f t="shared" si="16"/>
        <v>3</v>
      </c>
      <c r="O114" s="3">
        <f t="shared" si="17"/>
        <v>4</v>
      </c>
      <c r="P114" s="3">
        <f t="shared" si="18"/>
        <v>7</v>
      </c>
      <c r="Q114" s="29" t="s">
        <v>230</v>
      </c>
      <c r="R114" s="30"/>
      <c r="S114" s="31"/>
      <c r="T114" s="30" t="s">
        <v>237</v>
      </c>
    </row>
    <row r="115" spans="1:20" ht="12.75">
      <c r="A115" s="26" t="s">
        <v>134</v>
      </c>
      <c r="B115" s="95" t="s">
        <v>135</v>
      </c>
      <c r="C115" s="95"/>
      <c r="D115" s="95"/>
      <c r="E115" s="95"/>
      <c r="F115" s="95"/>
      <c r="G115" s="95"/>
      <c r="H115" s="95"/>
      <c r="I115" s="95"/>
      <c r="J115" s="33">
        <v>4</v>
      </c>
      <c r="K115" s="33">
        <v>1</v>
      </c>
      <c r="L115" s="33">
        <v>1</v>
      </c>
      <c r="M115" s="33">
        <v>0</v>
      </c>
      <c r="N115" s="28">
        <f t="shared" si="16"/>
        <v>2</v>
      </c>
      <c r="O115" s="3">
        <f t="shared" si="17"/>
        <v>5</v>
      </c>
      <c r="P115" s="3">
        <f t="shared" si="18"/>
        <v>7</v>
      </c>
      <c r="Q115" s="29" t="s">
        <v>230</v>
      </c>
      <c r="R115" s="30"/>
      <c r="S115" s="31"/>
      <c r="T115" s="30" t="s">
        <v>237</v>
      </c>
    </row>
    <row r="116" spans="1:20" ht="12.75">
      <c r="A116" s="41" t="s">
        <v>136</v>
      </c>
      <c r="B116" s="94" t="s">
        <v>51</v>
      </c>
      <c r="C116" s="95"/>
      <c r="D116" s="95"/>
      <c r="E116" s="95"/>
      <c r="F116" s="95"/>
      <c r="G116" s="95"/>
      <c r="H116" s="95"/>
      <c r="I116" s="96"/>
      <c r="J116" s="33">
        <v>3</v>
      </c>
      <c r="K116" s="33">
        <v>1</v>
      </c>
      <c r="L116" s="33">
        <v>2</v>
      </c>
      <c r="M116" s="33">
        <v>0</v>
      </c>
      <c r="N116" s="28">
        <f>K116+L116+M116</f>
        <v>3</v>
      </c>
      <c r="O116" s="3">
        <f>P116-N116</f>
        <v>2</v>
      </c>
      <c r="P116" s="3">
        <f>ROUND(PRODUCT(J116,25)/14,0)</f>
        <v>5</v>
      </c>
      <c r="Q116" s="29"/>
      <c r="R116" s="30" t="s">
        <v>226</v>
      </c>
      <c r="S116" s="31"/>
      <c r="T116" s="30" t="s">
        <v>237</v>
      </c>
    </row>
    <row r="117" spans="1:20" ht="27.75" customHeight="1">
      <c r="A117" s="38" t="s">
        <v>223</v>
      </c>
      <c r="B117" s="112"/>
      <c r="C117" s="113"/>
      <c r="D117" s="113"/>
      <c r="E117" s="113"/>
      <c r="F117" s="113"/>
      <c r="G117" s="113"/>
      <c r="H117" s="113"/>
      <c r="I117" s="114"/>
      <c r="J117" s="38">
        <f aca="true" t="shared" si="19" ref="J117:P117">SUM(J108:J116)</f>
        <v>33</v>
      </c>
      <c r="K117" s="38">
        <f t="shared" si="19"/>
        <v>13</v>
      </c>
      <c r="L117" s="38">
        <f t="shared" si="19"/>
        <v>12</v>
      </c>
      <c r="M117" s="38">
        <f t="shared" si="19"/>
        <v>1</v>
      </c>
      <c r="N117" s="38">
        <f t="shared" si="19"/>
        <v>26</v>
      </c>
      <c r="O117" s="38">
        <f t="shared" si="19"/>
        <v>32</v>
      </c>
      <c r="P117" s="38">
        <f t="shared" si="19"/>
        <v>58</v>
      </c>
      <c r="Q117" s="38">
        <f>COUNTIF(Q108:Q116,"E")</f>
        <v>5</v>
      </c>
      <c r="R117" s="38">
        <f>COUNTIF(R108:R116,"C")</f>
        <v>3</v>
      </c>
      <c r="S117" s="38">
        <f>COUNTIF(S108:S116,"VP")</f>
        <v>0</v>
      </c>
      <c r="T117" s="28">
        <f>COUNTA(T108:T116)</f>
        <v>8</v>
      </c>
    </row>
    <row r="118" ht="19.5" customHeight="1"/>
    <row r="119" spans="1:20" ht="25.5" customHeight="1">
      <c r="A119" s="238" t="s">
        <v>246</v>
      </c>
      <c r="B119" s="239"/>
      <c r="C119" s="239"/>
      <c r="D119" s="239"/>
      <c r="E119" s="239"/>
      <c r="F119" s="239"/>
      <c r="G119" s="239"/>
      <c r="H119" s="239"/>
      <c r="I119" s="239"/>
      <c r="J119" s="239"/>
      <c r="K119" s="239"/>
      <c r="L119" s="239"/>
      <c r="M119" s="239"/>
      <c r="N119" s="239"/>
      <c r="O119" s="239"/>
      <c r="P119" s="239"/>
      <c r="Q119" s="239"/>
      <c r="R119" s="239"/>
      <c r="S119" s="239"/>
      <c r="T119" s="240"/>
    </row>
    <row r="120" spans="1:20" ht="12.75">
      <c r="A120" s="104" t="s">
        <v>225</v>
      </c>
      <c r="B120" s="106" t="s">
        <v>224</v>
      </c>
      <c r="C120" s="107"/>
      <c r="D120" s="107"/>
      <c r="E120" s="107"/>
      <c r="F120" s="107"/>
      <c r="G120" s="107"/>
      <c r="H120" s="107"/>
      <c r="I120" s="108"/>
      <c r="J120" s="115" t="s">
        <v>239</v>
      </c>
      <c r="K120" s="155" t="s">
        <v>222</v>
      </c>
      <c r="L120" s="156"/>
      <c r="M120" s="157"/>
      <c r="N120" s="155" t="s">
        <v>240</v>
      </c>
      <c r="O120" s="156"/>
      <c r="P120" s="157"/>
      <c r="Q120" s="155" t="s">
        <v>221</v>
      </c>
      <c r="R120" s="156"/>
      <c r="S120" s="157"/>
      <c r="T120" s="115" t="s">
        <v>220</v>
      </c>
    </row>
    <row r="121" spans="1:20" ht="12.75">
      <c r="A121" s="105"/>
      <c r="B121" s="109"/>
      <c r="C121" s="110"/>
      <c r="D121" s="110"/>
      <c r="E121" s="110"/>
      <c r="F121" s="110"/>
      <c r="G121" s="110"/>
      <c r="H121" s="110"/>
      <c r="I121" s="111"/>
      <c r="J121" s="116"/>
      <c r="K121" s="11" t="s">
        <v>226</v>
      </c>
      <c r="L121" s="11" t="s">
        <v>227</v>
      </c>
      <c r="M121" s="11" t="s">
        <v>228</v>
      </c>
      <c r="N121" s="11" t="s">
        <v>232</v>
      </c>
      <c r="O121" s="11" t="s">
        <v>203</v>
      </c>
      <c r="P121" s="11" t="s">
        <v>229</v>
      </c>
      <c r="Q121" s="11" t="s">
        <v>230</v>
      </c>
      <c r="R121" s="11" t="s">
        <v>226</v>
      </c>
      <c r="S121" s="11" t="s">
        <v>231</v>
      </c>
      <c r="T121" s="116"/>
    </row>
    <row r="122" spans="1:20" ht="26.25" customHeight="1">
      <c r="A122" s="26" t="s">
        <v>52</v>
      </c>
      <c r="B122" s="95" t="s">
        <v>53</v>
      </c>
      <c r="C122" s="95"/>
      <c r="D122" s="95"/>
      <c r="E122" s="95"/>
      <c r="F122" s="95"/>
      <c r="G122" s="95"/>
      <c r="H122" s="95"/>
      <c r="I122" s="95"/>
      <c r="J122" s="33">
        <v>5</v>
      </c>
      <c r="K122" s="33">
        <v>2</v>
      </c>
      <c r="L122" s="33">
        <v>2</v>
      </c>
      <c r="M122" s="33">
        <v>0</v>
      </c>
      <c r="N122" s="28">
        <f>K122+L122+M122</f>
        <v>4</v>
      </c>
      <c r="O122" s="3">
        <f>P122-N122</f>
        <v>6</v>
      </c>
      <c r="P122" s="3">
        <f>ROUND(PRODUCT(J122,25)/12,0)</f>
        <v>10</v>
      </c>
      <c r="Q122" s="29" t="s">
        <v>230</v>
      </c>
      <c r="R122" s="30"/>
      <c r="S122" s="31"/>
      <c r="T122" s="30" t="s">
        <v>237</v>
      </c>
    </row>
    <row r="123" spans="1:20" ht="12.75">
      <c r="A123" s="26" t="s">
        <v>54</v>
      </c>
      <c r="B123" s="227" t="s">
        <v>55</v>
      </c>
      <c r="C123" s="227"/>
      <c r="D123" s="227"/>
      <c r="E123" s="227"/>
      <c r="F123" s="227"/>
      <c r="G123" s="227"/>
      <c r="H123" s="227"/>
      <c r="I123" s="227"/>
      <c r="J123" s="51">
        <v>6</v>
      </c>
      <c r="K123" s="51">
        <v>3</v>
      </c>
      <c r="L123" s="51">
        <v>2</v>
      </c>
      <c r="M123" s="51">
        <v>0</v>
      </c>
      <c r="N123" s="28">
        <f aca="true" t="shared" si="20" ref="N123:N129">K123+L123+M123</f>
        <v>5</v>
      </c>
      <c r="O123" s="3">
        <f aca="true" t="shared" si="21" ref="O123:O129">P123-N123</f>
        <v>8</v>
      </c>
      <c r="P123" s="3">
        <f aca="true" t="shared" si="22" ref="P123:P130">ROUND(PRODUCT(J123,25)/12,0)</f>
        <v>13</v>
      </c>
      <c r="Q123" s="29" t="s">
        <v>230</v>
      </c>
      <c r="R123" s="30"/>
      <c r="S123" s="31"/>
      <c r="T123" s="30" t="s">
        <v>237</v>
      </c>
    </row>
    <row r="124" spans="1:20" ht="12.75">
      <c r="A124" s="26" t="s">
        <v>56</v>
      </c>
      <c r="B124" s="95" t="s">
        <v>57</v>
      </c>
      <c r="C124" s="95"/>
      <c r="D124" s="95"/>
      <c r="E124" s="95"/>
      <c r="F124" s="95"/>
      <c r="G124" s="95"/>
      <c r="H124" s="95"/>
      <c r="I124" s="95"/>
      <c r="J124" s="33">
        <v>4</v>
      </c>
      <c r="K124" s="33">
        <v>2</v>
      </c>
      <c r="L124" s="33">
        <v>2</v>
      </c>
      <c r="M124" s="33">
        <v>0</v>
      </c>
      <c r="N124" s="28">
        <f t="shared" si="20"/>
        <v>4</v>
      </c>
      <c r="O124" s="3">
        <f t="shared" si="21"/>
        <v>4</v>
      </c>
      <c r="P124" s="3">
        <f t="shared" si="22"/>
        <v>8</v>
      </c>
      <c r="Q124" s="29"/>
      <c r="R124" s="30" t="s">
        <v>226</v>
      </c>
      <c r="S124" s="31"/>
      <c r="T124" s="30" t="s">
        <v>237</v>
      </c>
    </row>
    <row r="125" spans="1:20" ht="12.75">
      <c r="A125" s="26" t="s">
        <v>58</v>
      </c>
      <c r="B125" s="94" t="s">
        <v>59</v>
      </c>
      <c r="C125" s="95"/>
      <c r="D125" s="95"/>
      <c r="E125" s="95"/>
      <c r="F125" s="95"/>
      <c r="G125" s="95"/>
      <c r="H125" s="95"/>
      <c r="I125" s="96"/>
      <c r="J125" s="33">
        <v>3</v>
      </c>
      <c r="K125" s="33">
        <v>0</v>
      </c>
      <c r="L125" s="33">
        <v>0</v>
      </c>
      <c r="M125" s="33">
        <v>1</v>
      </c>
      <c r="N125" s="28">
        <f t="shared" si="20"/>
        <v>1</v>
      </c>
      <c r="O125" s="3">
        <f t="shared" si="21"/>
        <v>5</v>
      </c>
      <c r="P125" s="3">
        <f t="shared" si="22"/>
        <v>6</v>
      </c>
      <c r="Q125" s="29"/>
      <c r="R125" s="30" t="s">
        <v>226</v>
      </c>
      <c r="S125" s="31"/>
      <c r="T125" s="30" t="s">
        <v>235</v>
      </c>
    </row>
    <row r="126" spans="1:20" ht="12.75">
      <c r="A126" s="26" t="s">
        <v>178</v>
      </c>
      <c r="B126" s="95" t="s">
        <v>60</v>
      </c>
      <c r="C126" s="95"/>
      <c r="D126" s="95"/>
      <c r="E126" s="95"/>
      <c r="F126" s="95"/>
      <c r="G126" s="95"/>
      <c r="H126" s="95"/>
      <c r="I126" s="95"/>
      <c r="J126" s="33">
        <v>4</v>
      </c>
      <c r="K126" s="33">
        <v>2</v>
      </c>
      <c r="L126" s="33">
        <v>2</v>
      </c>
      <c r="M126" s="33">
        <v>0</v>
      </c>
      <c r="N126" s="28">
        <f t="shared" si="20"/>
        <v>4</v>
      </c>
      <c r="O126" s="3">
        <f t="shared" si="21"/>
        <v>4</v>
      </c>
      <c r="P126" s="3">
        <f t="shared" si="22"/>
        <v>8</v>
      </c>
      <c r="Q126" s="29" t="s">
        <v>230</v>
      </c>
      <c r="R126" s="30"/>
      <c r="S126" s="31"/>
      <c r="T126" s="30" t="s">
        <v>235</v>
      </c>
    </row>
    <row r="127" spans="1:20" ht="12.75">
      <c r="A127" s="101" t="s">
        <v>18</v>
      </c>
      <c r="B127" s="102"/>
      <c r="C127" s="102"/>
      <c r="D127" s="102"/>
      <c r="E127" s="102"/>
      <c r="F127" s="102"/>
      <c r="G127" s="102"/>
      <c r="H127" s="102"/>
      <c r="I127" s="103"/>
      <c r="J127" s="254"/>
      <c r="K127" s="255"/>
      <c r="L127" s="255"/>
      <c r="M127" s="255"/>
      <c r="N127" s="255"/>
      <c r="O127" s="255"/>
      <c r="P127" s="255"/>
      <c r="Q127" s="255"/>
      <c r="R127" s="255"/>
      <c r="S127" s="255"/>
      <c r="T127" s="192"/>
    </row>
    <row r="128" spans="1:20" ht="12.75">
      <c r="A128" s="26" t="s">
        <v>137</v>
      </c>
      <c r="B128" s="95" t="s">
        <v>138</v>
      </c>
      <c r="C128" s="95"/>
      <c r="D128" s="95"/>
      <c r="E128" s="95"/>
      <c r="F128" s="95"/>
      <c r="G128" s="95"/>
      <c r="H128" s="95"/>
      <c r="I128" s="95"/>
      <c r="J128" s="33">
        <v>4</v>
      </c>
      <c r="K128" s="33">
        <v>1</v>
      </c>
      <c r="L128" s="33">
        <v>1</v>
      </c>
      <c r="M128" s="33">
        <v>0</v>
      </c>
      <c r="N128" s="28">
        <f t="shared" si="20"/>
        <v>2</v>
      </c>
      <c r="O128" s="3">
        <f t="shared" si="21"/>
        <v>6</v>
      </c>
      <c r="P128" s="3">
        <f t="shared" si="22"/>
        <v>8</v>
      </c>
      <c r="Q128" s="29" t="s">
        <v>230</v>
      </c>
      <c r="R128" s="30"/>
      <c r="S128" s="31"/>
      <c r="T128" s="30" t="s">
        <v>237</v>
      </c>
    </row>
    <row r="129" spans="1:20" ht="12.75">
      <c r="A129" s="26" t="s">
        <v>139</v>
      </c>
      <c r="B129" s="95" t="s">
        <v>140</v>
      </c>
      <c r="C129" s="95"/>
      <c r="D129" s="95"/>
      <c r="E129" s="95"/>
      <c r="F129" s="95"/>
      <c r="G129" s="95"/>
      <c r="H129" s="95"/>
      <c r="I129" s="95"/>
      <c r="J129" s="33">
        <v>4</v>
      </c>
      <c r="K129" s="33">
        <v>2</v>
      </c>
      <c r="L129" s="33">
        <v>1</v>
      </c>
      <c r="M129" s="33">
        <v>0</v>
      </c>
      <c r="N129" s="28">
        <f t="shared" si="20"/>
        <v>3</v>
      </c>
      <c r="O129" s="3">
        <f t="shared" si="21"/>
        <v>5</v>
      </c>
      <c r="P129" s="3">
        <f t="shared" si="22"/>
        <v>8</v>
      </c>
      <c r="Q129" s="29" t="s">
        <v>230</v>
      </c>
      <c r="R129" s="30"/>
      <c r="S129" s="31"/>
      <c r="T129" s="30" t="s">
        <v>237</v>
      </c>
    </row>
    <row r="130" spans="1:20" ht="12.75">
      <c r="A130" s="41" t="s">
        <v>141</v>
      </c>
      <c r="B130" s="94" t="s">
        <v>61</v>
      </c>
      <c r="C130" s="95"/>
      <c r="D130" s="95"/>
      <c r="E130" s="95"/>
      <c r="F130" s="95"/>
      <c r="G130" s="95"/>
      <c r="H130" s="95"/>
      <c r="I130" s="96"/>
      <c r="J130" s="33">
        <v>3</v>
      </c>
      <c r="K130" s="33">
        <v>1</v>
      </c>
      <c r="L130" s="33">
        <v>2</v>
      </c>
      <c r="M130" s="33">
        <v>0</v>
      </c>
      <c r="N130" s="28">
        <f>K130+L130+M130</f>
        <v>3</v>
      </c>
      <c r="O130" s="3">
        <f>P130-N130</f>
        <v>3</v>
      </c>
      <c r="P130" s="3">
        <f t="shared" si="22"/>
        <v>6</v>
      </c>
      <c r="Q130" s="29"/>
      <c r="R130" s="30" t="s">
        <v>226</v>
      </c>
      <c r="S130" s="31"/>
      <c r="T130" s="30" t="s">
        <v>237</v>
      </c>
    </row>
    <row r="131" spans="1:20" ht="12.75">
      <c r="A131" s="38" t="s">
        <v>223</v>
      </c>
      <c r="B131" s="112"/>
      <c r="C131" s="113"/>
      <c r="D131" s="113"/>
      <c r="E131" s="113"/>
      <c r="F131" s="113"/>
      <c r="G131" s="113"/>
      <c r="H131" s="113"/>
      <c r="I131" s="114"/>
      <c r="J131" s="38">
        <f aca="true" t="shared" si="23" ref="J131:P131">SUM(J122:J130)</f>
        <v>33</v>
      </c>
      <c r="K131" s="38">
        <f t="shared" si="23"/>
        <v>13</v>
      </c>
      <c r="L131" s="38">
        <f t="shared" si="23"/>
        <v>12</v>
      </c>
      <c r="M131" s="38">
        <f t="shared" si="23"/>
        <v>1</v>
      </c>
      <c r="N131" s="38">
        <f t="shared" si="23"/>
        <v>26</v>
      </c>
      <c r="O131" s="38">
        <f t="shared" si="23"/>
        <v>41</v>
      </c>
      <c r="P131" s="38">
        <f t="shared" si="23"/>
        <v>67</v>
      </c>
      <c r="Q131" s="38">
        <f>COUNTIF(Q122:Q130,"E")</f>
        <v>5</v>
      </c>
      <c r="R131" s="38">
        <f>COUNTIF(R122:R130,"C")</f>
        <v>3</v>
      </c>
      <c r="S131" s="38">
        <f>COUNTIF(S122:S130,"VP")</f>
        <v>0</v>
      </c>
      <c r="T131" s="28">
        <f>COUNTA(T122:T130)</f>
        <v>8</v>
      </c>
    </row>
    <row r="132" ht="3" customHeight="1"/>
    <row r="133" spans="2:19" ht="12.75" hidden="1">
      <c r="B133" s="15"/>
      <c r="C133" s="15"/>
      <c r="D133" s="15"/>
      <c r="E133" s="15"/>
      <c r="F133" s="15"/>
      <c r="G133" s="15"/>
      <c r="M133" s="14"/>
      <c r="N133" s="14"/>
      <c r="O133" s="14"/>
      <c r="P133" s="14"/>
      <c r="Q133" s="14"/>
      <c r="R133" s="14"/>
      <c r="S133" s="14"/>
    </row>
    <row r="134" spans="2:19" ht="4.5" customHeight="1">
      <c r="B134" s="14"/>
      <c r="C134" s="14"/>
      <c r="D134" s="14"/>
      <c r="E134" s="14"/>
      <c r="F134" s="14"/>
      <c r="G134" s="14"/>
      <c r="M134" s="14"/>
      <c r="N134" s="14"/>
      <c r="O134" s="14"/>
      <c r="P134" s="14"/>
      <c r="Q134" s="14"/>
      <c r="R134" s="14"/>
      <c r="S134" s="14"/>
    </row>
    <row r="135" ht="19.5" customHeight="1"/>
    <row r="136" spans="1:20" ht="27.75" customHeight="1">
      <c r="A136" s="140" t="s">
        <v>247</v>
      </c>
      <c r="B136" s="140"/>
      <c r="C136" s="140"/>
      <c r="D136" s="140"/>
      <c r="E136" s="140"/>
      <c r="F136" s="140"/>
      <c r="G136" s="140"/>
      <c r="H136" s="140"/>
      <c r="I136" s="140"/>
      <c r="J136" s="140"/>
      <c r="K136" s="140"/>
      <c r="L136" s="140"/>
      <c r="M136" s="140"/>
      <c r="N136" s="140"/>
      <c r="O136" s="140"/>
      <c r="P136" s="140"/>
      <c r="Q136" s="140"/>
      <c r="R136" s="140"/>
      <c r="S136" s="140"/>
      <c r="T136" s="140"/>
    </row>
    <row r="137" spans="1:20" ht="12.75" customHeight="1">
      <c r="A137" s="104" t="s">
        <v>225</v>
      </c>
      <c r="B137" s="106" t="s">
        <v>224</v>
      </c>
      <c r="C137" s="107"/>
      <c r="D137" s="107"/>
      <c r="E137" s="107"/>
      <c r="F137" s="107"/>
      <c r="G137" s="107"/>
      <c r="H137" s="107"/>
      <c r="I137" s="108"/>
      <c r="J137" s="115" t="s">
        <v>239</v>
      </c>
      <c r="K137" s="117" t="s">
        <v>222</v>
      </c>
      <c r="L137" s="117"/>
      <c r="M137" s="117"/>
      <c r="N137" s="117" t="s">
        <v>240</v>
      </c>
      <c r="O137" s="118"/>
      <c r="P137" s="118"/>
      <c r="Q137" s="117" t="s">
        <v>221</v>
      </c>
      <c r="R137" s="117"/>
      <c r="S137" s="117"/>
      <c r="T137" s="117" t="s">
        <v>220</v>
      </c>
    </row>
    <row r="138" spans="1:20" ht="12.75">
      <c r="A138" s="105"/>
      <c r="B138" s="109"/>
      <c r="C138" s="110"/>
      <c r="D138" s="110"/>
      <c r="E138" s="110"/>
      <c r="F138" s="110"/>
      <c r="G138" s="110"/>
      <c r="H138" s="110"/>
      <c r="I138" s="111"/>
      <c r="J138" s="116"/>
      <c r="K138" s="11" t="s">
        <v>226</v>
      </c>
      <c r="L138" s="11" t="s">
        <v>227</v>
      </c>
      <c r="M138" s="11" t="s">
        <v>228</v>
      </c>
      <c r="N138" s="11" t="s">
        <v>232</v>
      </c>
      <c r="O138" s="11" t="s">
        <v>203</v>
      </c>
      <c r="P138" s="11" t="s">
        <v>229</v>
      </c>
      <c r="Q138" s="11" t="s">
        <v>230</v>
      </c>
      <c r="R138" s="11" t="s">
        <v>226</v>
      </c>
      <c r="S138" s="11" t="s">
        <v>231</v>
      </c>
      <c r="T138" s="117"/>
    </row>
    <row r="139" spans="1:20" ht="12.75">
      <c r="A139" s="158" t="s">
        <v>300</v>
      </c>
      <c r="B139" s="159"/>
      <c r="C139" s="159"/>
      <c r="D139" s="159"/>
      <c r="E139" s="159"/>
      <c r="F139" s="159"/>
      <c r="G139" s="159"/>
      <c r="H139" s="159"/>
      <c r="I139" s="159"/>
      <c r="J139" s="159"/>
      <c r="K139" s="159"/>
      <c r="L139" s="159"/>
      <c r="M139" s="159"/>
      <c r="N139" s="159"/>
      <c r="O139" s="159"/>
      <c r="P139" s="159"/>
      <c r="Q139" s="159"/>
      <c r="R139" s="159"/>
      <c r="S139" s="159"/>
      <c r="T139" s="160"/>
    </row>
    <row r="140" spans="1:20" ht="12.75">
      <c r="A140" s="32" t="s">
        <v>62</v>
      </c>
      <c r="B140" s="98" t="s">
        <v>63</v>
      </c>
      <c r="C140" s="98"/>
      <c r="D140" s="98"/>
      <c r="E140" s="98"/>
      <c r="F140" s="98"/>
      <c r="G140" s="98"/>
      <c r="H140" s="98"/>
      <c r="I140" s="98"/>
      <c r="J140" s="33">
        <v>3</v>
      </c>
      <c r="K140" s="33">
        <v>0</v>
      </c>
      <c r="L140" s="33">
        <v>0</v>
      </c>
      <c r="M140" s="33">
        <v>2</v>
      </c>
      <c r="N140" s="3">
        <f>K140+L140+M140</f>
        <v>2</v>
      </c>
      <c r="O140" s="3">
        <f>P140-N140</f>
        <v>3</v>
      </c>
      <c r="P140" s="3">
        <f>ROUND(PRODUCT(J140,25)/14,0)</f>
        <v>5</v>
      </c>
      <c r="Q140" s="42"/>
      <c r="R140" s="42"/>
      <c r="S140" s="43" t="s">
        <v>231</v>
      </c>
      <c r="T140" s="30" t="s">
        <v>238</v>
      </c>
    </row>
    <row r="141" spans="1:20" ht="12.75">
      <c r="A141" s="32" t="s">
        <v>64</v>
      </c>
      <c r="B141" s="98" t="s">
        <v>65</v>
      </c>
      <c r="C141" s="98"/>
      <c r="D141" s="98"/>
      <c r="E141" s="98"/>
      <c r="F141" s="98"/>
      <c r="G141" s="98"/>
      <c r="H141" s="98"/>
      <c r="I141" s="98"/>
      <c r="J141" s="33">
        <v>3</v>
      </c>
      <c r="K141" s="33">
        <v>0</v>
      </c>
      <c r="L141" s="33">
        <v>0</v>
      </c>
      <c r="M141" s="33">
        <v>2</v>
      </c>
      <c r="N141" s="3">
        <f aca="true" t="shared" si="24" ref="N141:N147">K141+L141+M141</f>
        <v>2</v>
      </c>
      <c r="O141" s="3">
        <f aca="true" t="shared" si="25" ref="O141:O147">P141-N141</f>
        <v>3</v>
      </c>
      <c r="P141" s="3">
        <f aca="true" t="shared" si="26" ref="P141:P147">ROUND(PRODUCT(J141,25)/14,0)</f>
        <v>5</v>
      </c>
      <c r="Q141" s="42"/>
      <c r="R141" s="42"/>
      <c r="S141" s="43" t="s">
        <v>231</v>
      </c>
      <c r="T141" s="30" t="s">
        <v>238</v>
      </c>
    </row>
    <row r="142" spans="1:20" ht="12.75">
      <c r="A142" s="128" t="s">
        <v>69</v>
      </c>
      <c r="B142" s="129"/>
      <c r="C142" s="129"/>
      <c r="D142" s="129"/>
      <c r="E142" s="129"/>
      <c r="F142" s="129"/>
      <c r="G142" s="129"/>
      <c r="H142" s="129"/>
      <c r="I142" s="129"/>
      <c r="J142" s="129"/>
      <c r="K142" s="129"/>
      <c r="L142" s="129"/>
      <c r="M142" s="129"/>
      <c r="N142" s="129"/>
      <c r="O142" s="129"/>
      <c r="P142" s="129"/>
      <c r="Q142" s="129"/>
      <c r="R142" s="129"/>
      <c r="S142" s="129"/>
      <c r="T142" s="130"/>
    </row>
    <row r="143" spans="1:20" ht="12.75">
      <c r="A143" s="26" t="s">
        <v>66</v>
      </c>
      <c r="B143" s="95" t="s">
        <v>67</v>
      </c>
      <c r="C143" s="95"/>
      <c r="D143" s="95"/>
      <c r="E143" s="95"/>
      <c r="F143" s="95"/>
      <c r="G143" s="95"/>
      <c r="H143" s="95"/>
      <c r="I143" s="95"/>
      <c r="J143" s="27">
        <v>3</v>
      </c>
      <c r="K143" s="27">
        <v>1</v>
      </c>
      <c r="L143" s="27">
        <v>1</v>
      </c>
      <c r="M143" s="27">
        <v>0</v>
      </c>
      <c r="N143" s="3">
        <f t="shared" si="24"/>
        <v>2</v>
      </c>
      <c r="O143" s="3">
        <f t="shared" si="25"/>
        <v>3</v>
      </c>
      <c r="P143" s="3">
        <f t="shared" si="26"/>
        <v>5</v>
      </c>
      <c r="Q143" s="29" t="s">
        <v>230</v>
      </c>
      <c r="R143" s="30"/>
      <c r="S143" s="31"/>
      <c r="T143" s="30" t="s">
        <v>237</v>
      </c>
    </row>
    <row r="144" spans="1:20" ht="12.75">
      <c r="A144" s="32" t="s">
        <v>179</v>
      </c>
      <c r="B144" s="97" t="s">
        <v>68</v>
      </c>
      <c r="C144" s="98"/>
      <c r="D144" s="98"/>
      <c r="E144" s="98"/>
      <c r="F144" s="98"/>
      <c r="G144" s="98"/>
      <c r="H144" s="98"/>
      <c r="I144" s="99"/>
      <c r="J144" s="33">
        <v>3</v>
      </c>
      <c r="K144" s="33">
        <v>1</v>
      </c>
      <c r="L144" s="33">
        <v>1</v>
      </c>
      <c r="M144" s="33">
        <v>0</v>
      </c>
      <c r="N144" s="3">
        <f>K144+L144+M144</f>
        <v>2</v>
      </c>
      <c r="O144" s="3">
        <f>P144-N144</f>
        <v>3</v>
      </c>
      <c r="P144" s="3">
        <f>ROUND(PRODUCT(J144,25)/14,0)</f>
        <v>5</v>
      </c>
      <c r="Q144" s="42" t="s">
        <v>230</v>
      </c>
      <c r="R144" s="42"/>
      <c r="S144" s="43"/>
      <c r="T144" s="30" t="s">
        <v>237</v>
      </c>
    </row>
    <row r="145" spans="1:20" ht="12.75">
      <c r="A145" s="128" t="s">
        <v>76</v>
      </c>
      <c r="B145" s="129"/>
      <c r="C145" s="129"/>
      <c r="D145" s="129"/>
      <c r="E145" s="129"/>
      <c r="F145" s="129"/>
      <c r="G145" s="129"/>
      <c r="H145" s="129"/>
      <c r="I145" s="129"/>
      <c r="J145" s="129"/>
      <c r="K145" s="129"/>
      <c r="L145" s="129"/>
      <c r="M145" s="129"/>
      <c r="N145" s="129"/>
      <c r="O145" s="129"/>
      <c r="P145" s="129"/>
      <c r="Q145" s="129"/>
      <c r="R145" s="129"/>
      <c r="S145" s="129"/>
      <c r="T145" s="130"/>
    </row>
    <row r="146" spans="1:20" ht="12.75">
      <c r="A146" s="32" t="s">
        <v>70</v>
      </c>
      <c r="B146" s="95" t="s">
        <v>71</v>
      </c>
      <c r="C146" s="95"/>
      <c r="D146" s="95"/>
      <c r="E146" s="95"/>
      <c r="F146" s="95"/>
      <c r="G146" s="95"/>
      <c r="H146" s="95"/>
      <c r="I146" s="95"/>
      <c r="J146" s="39">
        <v>3</v>
      </c>
      <c r="K146" s="33">
        <v>1</v>
      </c>
      <c r="L146" s="33">
        <v>0</v>
      </c>
      <c r="M146" s="33">
        <v>0</v>
      </c>
      <c r="N146" s="3">
        <f t="shared" si="24"/>
        <v>1</v>
      </c>
      <c r="O146" s="3">
        <f t="shared" si="25"/>
        <v>4</v>
      </c>
      <c r="P146" s="3">
        <f t="shared" si="26"/>
        <v>5</v>
      </c>
      <c r="Q146" s="29"/>
      <c r="R146" s="30" t="s">
        <v>226</v>
      </c>
      <c r="S146" s="31"/>
      <c r="T146" s="30" t="s">
        <v>238</v>
      </c>
    </row>
    <row r="147" spans="1:20" ht="12.75" customHeight="1">
      <c r="A147" s="26" t="s">
        <v>180</v>
      </c>
      <c r="B147" s="97" t="s">
        <v>72</v>
      </c>
      <c r="C147" s="98"/>
      <c r="D147" s="98"/>
      <c r="E147" s="98"/>
      <c r="F147" s="98"/>
      <c r="G147" s="98"/>
      <c r="H147" s="98"/>
      <c r="I147" s="99"/>
      <c r="J147" s="33">
        <v>3</v>
      </c>
      <c r="K147" s="33">
        <v>1</v>
      </c>
      <c r="L147" s="33">
        <v>0</v>
      </c>
      <c r="M147" s="33">
        <v>0</v>
      </c>
      <c r="N147" s="3">
        <f t="shared" si="24"/>
        <v>1</v>
      </c>
      <c r="O147" s="3">
        <f t="shared" si="25"/>
        <v>4</v>
      </c>
      <c r="P147" s="3">
        <f t="shared" si="26"/>
        <v>5</v>
      </c>
      <c r="Q147" s="42"/>
      <c r="R147" s="42" t="s">
        <v>226</v>
      </c>
      <c r="S147" s="43"/>
      <c r="T147" s="44" t="s">
        <v>238</v>
      </c>
    </row>
    <row r="148" spans="1:20" ht="12.75">
      <c r="A148" s="128" t="s">
        <v>77</v>
      </c>
      <c r="B148" s="188"/>
      <c r="C148" s="188"/>
      <c r="D148" s="188"/>
      <c r="E148" s="188"/>
      <c r="F148" s="188"/>
      <c r="G148" s="188"/>
      <c r="H148" s="188"/>
      <c r="I148" s="188"/>
      <c r="J148" s="188"/>
      <c r="K148" s="188"/>
      <c r="L148" s="188"/>
      <c r="M148" s="188"/>
      <c r="N148" s="188"/>
      <c r="O148" s="188"/>
      <c r="P148" s="188"/>
      <c r="Q148" s="188"/>
      <c r="R148" s="188"/>
      <c r="S148" s="188"/>
      <c r="T148" s="189"/>
    </row>
    <row r="149" spans="1:20" ht="12.75">
      <c r="A149" s="26" t="s">
        <v>73</v>
      </c>
      <c r="B149" s="94" t="s">
        <v>74</v>
      </c>
      <c r="C149" s="95"/>
      <c r="D149" s="95"/>
      <c r="E149" s="95"/>
      <c r="F149" s="95"/>
      <c r="G149" s="95"/>
      <c r="H149" s="95"/>
      <c r="I149" s="96"/>
      <c r="J149" s="33">
        <v>3</v>
      </c>
      <c r="K149" s="33">
        <v>1</v>
      </c>
      <c r="L149" s="33">
        <v>1</v>
      </c>
      <c r="M149" s="33">
        <v>0</v>
      </c>
      <c r="N149" s="3">
        <f>K149+L149+M149</f>
        <v>2</v>
      </c>
      <c r="O149" s="3">
        <f>P149-N149</f>
        <v>3</v>
      </c>
      <c r="P149" s="3">
        <f>ROUND(PRODUCT(J149,25)/14,0)</f>
        <v>5</v>
      </c>
      <c r="Q149" s="29" t="s">
        <v>230</v>
      </c>
      <c r="R149" s="30"/>
      <c r="S149" s="31"/>
      <c r="T149" s="30" t="s">
        <v>237</v>
      </c>
    </row>
    <row r="150" spans="1:20" ht="13.5" customHeight="1">
      <c r="A150" s="26" t="s">
        <v>181</v>
      </c>
      <c r="B150" s="97" t="s">
        <v>75</v>
      </c>
      <c r="C150" s="98"/>
      <c r="D150" s="98"/>
      <c r="E150" s="98"/>
      <c r="F150" s="98"/>
      <c r="G150" s="98"/>
      <c r="H150" s="98"/>
      <c r="I150" s="99"/>
      <c r="J150" s="33">
        <v>3</v>
      </c>
      <c r="K150" s="33">
        <v>1</v>
      </c>
      <c r="L150" s="33">
        <v>1</v>
      </c>
      <c r="M150" s="33">
        <v>0</v>
      </c>
      <c r="N150" s="3">
        <f>K150+L150+M150</f>
        <v>2</v>
      </c>
      <c r="O150" s="3">
        <f>P150-N150</f>
        <v>3</v>
      </c>
      <c r="P150" s="3">
        <f aca="true" t="shared" si="27" ref="P150:P156">ROUND(PRODUCT(J150,25)/14,0)</f>
        <v>5</v>
      </c>
      <c r="Q150" s="42" t="s">
        <v>230</v>
      </c>
      <c r="R150" s="42"/>
      <c r="S150" s="43"/>
      <c r="T150" s="44" t="s">
        <v>237</v>
      </c>
    </row>
    <row r="151" spans="1:20" ht="15" customHeight="1">
      <c r="A151" s="128" t="s">
        <v>78</v>
      </c>
      <c r="B151" s="188"/>
      <c r="C151" s="188"/>
      <c r="D151" s="188"/>
      <c r="E151" s="188"/>
      <c r="F151" s="188"/>
      <c r="G151" s="188"/>
      <c r="H151" s="188"/>
      <c r="I151" s="188"/>
      <c r="J151" s="188"/>
      <c r="K151" s="188"/>
      <c r="L151" s="188"/>
      <c r="M151" s="188"/>
      <c r="N151" s="188"/>
      <c r="O151" s="188"/>
      <c r="P151" s="188"/>
      <c r="Q151" s="188"/>
      <c r="R151" s="188"/>
      <c r="S151" s="188"/>
      <c r="T151" s="189"/>
    </row>
    <row r="152" spans="1:20" ht="17.25" customHeight="1">
      <c r="A152" s="45" t="s">
        <v>79</v>
      </c>
      <c r="B152" s="98" t="s">
        <v>80</v>
      </c>
      <c r="C152" s="98"/>
      <c r="D152" s="98"/>
      <c r="E152" s="98"/>
      <c r="F152" s="98"/>
      <c r="G152" s="98"/>
      <c r="H152" s="98"/>
      <c r="I152" s="98"/>
      <c r="J152" s="33">
        <v>4</v>
      </c>
      <c r="K152" s="33">
        <v>2</v>
      </c>
      <c r="L152" s="33">
        <v>1</v>
      </c>
      <c r="M152" s="33">
        <v>0</v>
      </c>
      <c r="N152" s="3">
        <f>K152+L152+M152</f>
        <v>3</v>
      </c>
      <c r="O152" s="3">
        <f>P152-N152</f>
        <v>4</v>
      </c>
      <c r="P152" s="3">
        <f t="shared" si="27"/>
        <v>7</v>
      </c>
      <c r="Q152" s="42"/>
      <c r="R152" s="42" t="s">
        <v>226</v>
      </c>
      <c r="S152" s="43"/>
      <c r="T152" s="30" t="s">
        <v>237</v>
      </c>
    </row>
    <row r="153" spans="1:20" ht="15">
      <c r="A153" s="46" t="s">
        <v>81</v>
      </c>
      <c r="B153" s="98" t="s">
        <v>82</v>
      </c>
      <c r="C153" s="98"/>
      <c r="D153" s="98"/>
      <c r="E153" s="98"/>
      <c r="F153" s="98"/>
      <c r="G153" s="98"/>
      <c r="H153" s="98"/>
      <c r="I153" s="98"/>
      <c r="J153" s="33">
        <v>4</v>
      </c>
      <c r="K153" s="33">
        <v>2</v>
      </c>
      <c r="L153" s="33">
        <v>1</v>
      </c>
      <c r="M153" s="33">
        <v>0</v>
      </c>
      <c r="N153" s="3">
        <f>K153+L153+M153</f>
        <v>3</v>
      </c>
      <c r="O153" s="3">
        <f>P153-N153</f>
        <v>4</v>
      </c>
      <c r="P153" s="3">
        <f t="shared" si="27"/>
        <v>7</v>
      </c>
      <c r="Q153" s="42"/>
      <c r="R153" s="42" t="s">
        <v>226</v>
      </c>
      <c r="S153" s="43"/>
      <c r="T153" s="44" t="s">
        <v>237</v>
      </c>
    </row>
    <row r="154" spans="1:20" ht="12.75">
      <c r="A154" s="128" t="s">
        <v>83</v>
      </c>
      <c r="B154" s="188"/>
      <c r="C154" s="188"/>
      <c r="D154" s="188"/>
      <c r="E154" s="188"/>
      <c r="F154" s="188"/>
      <c r="G154" s="188"/>
      <c r="H154" s="188"/>
      <c r="I154" s="188"/>
      <c r="J154" s="188"/>
      <c r="K154" s="188"/>
      <c r="L154" s="188"/>
      <c r="M154" s="188"/>
      <c r="N154" s="188"/>
      <c r="O154" s="188"/>
      <c r="P154" s="188"/>
      <c r="Q154" s="188"/>
      <c r="R154" s="188"/>
      <c r="S154" s="188"/>
      <c r="T154" s="189"/>
    </row>
    <row r="155" spans="1:20" ht="12.75">
      <c r="A155" s="26" t="s">
        <v>85</v>
      </c>
      <c r="B155" s="98" t="s">
        <v>86</v>
      </c>
      <c r="C155" s="98"/>
      <c r="D155" s="98"/>
      <c r="E155" s="98"/>
      <c r="F155" s="98"/>
      <c r="G155" s="98"/>
      <c r="H155" s="98"/>
      <c r="I155" s="98"/>
      <c r="J155" s="33">
        <v>4</v>
      </c>
      <c r="K155" s="33">
        <v>2</v>
      </c>
      <c r="L155" s="33">
        <v>2</v>
      </c>
      <c r="M155" s="33">
        <v>0</v>
      </c>
      <c r="N155" s="3">
        <f>K155+L155+M155</f>
        <v>4</v>
      </c>
      <c r="O155" s="3">
        <f>P155-N155</f>
        <v>3</v>
      </c>
      <c r="P155" s="3">
        <f>ROUND(PRODUCT(J155,25)/14,0)</f>
        <v>7</v>
      </c>
      <c r="Q155" s="42"/>
      <c r="R155" s="42" t="s">
        <v>226</v>
      </c>
      <c r="S155" s="43"/>
      <c r="T155" s="44" t="s">
        <v>237</v>
      </c>
    </row>
    <row r="156" spans="1:20" ht="12.75">
      <c r="A156" s="26" t="s">
        <v>87</v>
      </c>
      <c r="B156" s="98" t="s">
        <v>88</v>
      </c>
      <c r="C156" s="98"/>
      <c r="D156" s="98"/>
      <c r="E156" s="98"/>
      <c r="F156" s="98"/>
      <c r="G156" s="98"/>
      <c r="H156" s="98"/>
      <c r="I156" s="98"/>
      <c r="J156" s="33">
        <v>4</v>
      </c>
      <c r="K156" s="33">
        <v>2</v>
      </c>
      <c r="L156" s="33">
        <v>2</v>
      </c>
      <c r="M156" s="33">
        <v>0</v>
      </c>
      <c r="N156" s="3">
        <f>K156+L156+M156</f>
        <v>4</v>
      </c>
      <c r="O156" s="3">
        <f>P156-N156</f>
        <v>3</v>
      </c>
      <c r="P156" s="3">
        <f t="shared" si="27"/>
        <v>7</v>
      </c>
      <c r="Q156" s="42"/>
      <c r="R156" s="42" t="s">
        <v>226</v>
      </c>
      <c r="S156" s="43"/>
      <c r="T156" s="44" t="s">
        <v>237</v>
      </c>
    </row>
    <row r="157" spans="1:20" ht="15" customHeight="1">
      <c r="A157" s="128" t="s">
        <v>84</v>
      </c>
      <c r="B157" s="188"/>
      <c r="C157" s="188"/>
      <c r="D157" s="188"/>
      <c r="E157" s="188"/>
      <c r="F157" s="188"/>
      <c r="G157" s="188"/>
      <c r="H157" s="188"/>
      <c r="I157" s="188"/>
      <c r="J157" s="188"/>
      <c r="K157" s="188"/>
      <c r="L157" s="188"/>
      <c r="M157" s="188"/>
      <c r="N157" s="188"/>
      <c r="O157" s="188"/>
      <c r="P157" s="188"/>
      <c r="Q157" s="188"/>
      <c r="R157" s="188"/>
      <c r="S157" s="188"/>
      <c r="T157" s="189"/>
    </row>
    <row r="158" spans="1:20" ht="12.75">
      <c r="A158" s="26" t="s">
        <v>89</v>
      </c>
      <c r="B158" s="234" t="s">
        <v>90</v>
      </c>
      <c r="C158" s="235"/>
      <c r="D158" s="235"/>
      <c r="E158" s="235"/>
      <c r="F158" s="235"/>
      <c r="G158" s="235"/>
      <c r="H158" s="235"/>
      <c r="I158" s="236"/>
      <c r="J158" s="33">
        <v>4</v>
      </c>
      <c r="K158" s="33">
        <v>2</v>
      </c>
      <c r="L158" s="33">
        <v>2</v>
      </c>
      <c r="M158" s="33">
        <v>0</v>
      </c>
      <c r="N158" s="3">
        <f>K158+L158+M158</f>
        <v>4</v>
      </c>
      <c r="O158" s="3">
        <f>P158-N158</f>
        <v>3</v>
      </c>
      <c r="P158" s="3">
        <f>ROUND(PRODUCT(J158,25)/14,0)</f>
        <v>7</v>
      </c>
      <c r="Q158" s="47" t="s">
        <v>230</v>
      </c>
      <c r="R158" s="47"/>
      <c r="S158" s="48"/>
      <c r="T158" s="49" t="s">
        <v>235</v>
      </c>
    </row>
    <row r="159" spans="1:20" ht="12.75">
      <c r="A159" s="26" t="s">
        <v>91</v>
      </c>
      <c r="B159" s="237" t="s">
        <v>92</v>
      </c>
      <c r="C159" s="237"/>
      <c r="D159" s="237"/>
      <c r="E159" s="237"/>
      <c r="F159" s="237"/>
      <c r="G159" s="237"/>
      <c r="H159" s="237"/>
      <c r="I159" s="237"/>
      <c r="J159" s="33">
        <v>4</v>
      </c>
      <c r="K159" s="33">
        <v>2</v>
      </c>
      <c r="L159" s="33">
        <v>2</v>
      </c>
      <c r="M159" s="33">
        <v>0</v>
      </c>
      <c r="N159" s="3">
        <f>K159+L159+M159</f>
        <v>4</v>
      </c>
      <c r="O159" s="3">
        <f>P159-N159</f>
        <v>3</v>
      </c>
      <c r="P159" s="3">
        <f>ROUND(PRODUCT(J159,25)/14,0)</f>
        <v>7</v>
      </c>
      <c r="Q159" s="47" t="s">
        <v>230</v>
      </c>
      <c r="R159" s="47"/>
      <c r="S159" s="48"/>
      <c r="T159" s="49" t="s">
        <v>235</v>
      </c>
    </row>
    <row r="160" spans="1:20" ht="12.75">
      <c r="A160" s="128" t="s">
        <v>93</v>
      </c>
      <c r="B160" s="188"/>
      <c r="C160" s="188"/>
      <c r="D160" s="188"/>
      <c r="E160" s="188"/>
      <c r="F160" s="188"/>
      <c r="G160" s="188"/>
      <c r="H160" s="188"/>
      <c r="I160" s="188"/>
      <c r="J160" s="188"/>
      <c r="K160" s="188"/>
      <c r="L160" s="188"/>
      <c r="M160" s="188"/>
      <c r="N160" s="188"/>
      <c r="O160" s="188"/>
      <c r="P160" s="188"/>
      <c r="Q160" s="188"/>
      <c r="R160" s="188"/>
      <c r="S160" s="188"/>
      <c r="T160" s="189"/>
    </row>
    <row r="161" spans="1:20" ht="12.75">
      <c r="A161" s="32" t="s">
        <v>148</v>
      </c>
      <c r="B161" s="99" t="s">
        <v>149</v>
      </c>
      <c r="C161" s="150"/>
      <c r="D161" s="150"/>
      <c r="E161" s="150"/>
      <c r="F161" s="150"/>
      <c r="G161" s="150"/>
      <c r="H161" s="150"/>
      <c r="I161" s="97"/>
      <c r="J161" s="33">
        <v>3</v>
      </c>
      <c r="K161" s="33">
        <v>1</v>
      </c>
      <c r="L161" s="33">
        <v>2</v>
      </c>
      <c r="M161" s="50">
        <v>0</v>
      </c>
      <c r="N161" s="3">
        <f>K161+L161+M161</f>
        <v>3</v>
      </c>
      <c r="O161" s="3">
        <f>P161-N161</f>
        <v>2</v>
      </c>
      <c r="P161" s="3">
        <f>ROUND(PRODUCT(J161,25)/14,0)</f>
        <v>5</v>
      </c>
      <c r="Q161" s="42"/>
      <c r="R161" s="42" t="s">
        <v>226</v>
      </c>
      <c r="S161" s="43"/>
      <c r="T161" s="30" t="s">
        <v>237</v>
      </c>
    </row>
    <row r="162" spans="1:20" ht="12.75">
      <c r="A162" s="32" t="s">
        <v>150</v>
      </c>
      <c r="B162" s="97" t="s">
        <v>151</v>
      </c>
      <c r="C162" s="98"/>
      <c r="D162" s="98"/>
      <c r="E162" s="98"/>
      <c r="F162" s="98"/>
      <c r="G162" s="98"/>
      <c r="H162" s="98"/>
      <c r="I162" s="99"/>
      <c r="J162" s="33">
        <v>3</v>
      </c>
      <c r="K162" s="33">
        <v>1</v>
      </c>
      <c r="L162" s="33">
        <v>2</v>
      </c>
      <c r="M162" s="50">
        <v>0</v>
      </c>
      <c r="N162" s="3">
        <f>K162+L162+M162</f>
        <v>3</v>
      </c>
      <c r="O162" s="3">
        <f>P162-N162</f>
        <v>2</v>
      </c>
      <c r="P162" s="3">
        <f>ROUND(PRODUCT(J162,25)/14,0)</f>
        <v>5</v>
      </c>
      <c r="Q162" s="42"/>
      <c r="R162" s="42" t="s">
        <v>226</v>
      </c>
      <c r="S162" s="43"/>
      <c r="T162" s="30" t="s">
        <v>237</v>
      </c>
    </row>
    <row r="163" spans="1:20" ht="12.75">
      <c r="A163" s="32" t="s">
        <v>152</v>
      </c>
      <c r="B163" s="98" t="s">
        <v>153</v>
      </c>
      <c r="C163" s="98"/>
      <c r="D163" s="98"/>
      <c r="E163" s="98"/>
      <c r="F163" s="98"/>
      <c r="G163" s="98"/>
      <c r="H163" s="98"/>
      <c r="I163" s="98"/>
      <c r="J163" s="33">
        <v>3</v>
      </c>
      <c r="K163" s="33">
        <v>1</v>
      </c>
      <c r="L163" s="33">
        <v>2</v>
      </c>
      <c r="M163" s="50">
        <v>0</v>
      </c>
      <c r="N163" s="3">
        <f>K163+L163+M163</f>
        <v>3</v>
      </c>
      <c r="O163" s="3">
        <f>P163-N163</f>
        <v>2</v>
      </c>
      <c r="P163" s="3">
        <f>ROUND(PRODUCT(J163,25)/14,0)</f>
        <v>5</v>
      </c>
      <c r="Q163" s="42"/>
      <c r="R163" s="42" t="s">
        <v>226</v>
      </c>
      <c r="S163" s="43"/>
      <c r="T163" s="30" t="s">
        <v>237</v>
      </c>
    </row>
    <row r="164" spans="1:20" ht="12.75">
      <c r="A164" s="128" t="s">
        <v>94</v>
      </c>
      <c r="B164" s="129"/>
      <c r="C164" s="129"/>
      <c r="D164" s="129"/>
      <c r="E164" s="129"/>
      <c r="F164" s="129"/>
      <c r="G164" s="129"/>
      <c r="H164" s="129"/>
      <c r="I164" s="129"/>
      <c r="J164" s="129"/>
      <c r="K164" s="129"/>
      <c r="L164" s="129"/>
      <c r="M164" s="129"/>
      <c r="N164" s="129"/>
      <c r="O164" s="129"/>
      <c r="P164" s="129"/>
      <c r="Q164" s="129"/>
      <c r="R164" s="129"/>
      <c r="S164" s="129"/>
      <c r="T164" s="130"/>
    </row>
    <row r="165" spans="1:20" ht="15" customHeight="1">
      <c r="A165" s="51" t="s">
        <v>97</v>
      </c>
      <c r="B165" s="264" t="s">
        <v>98</v>
      </c>
      <c r="C165" s="264"/>
      <c r="D165" s="264"/>
      <c r="E165" s="264"/>
      <c r="F165" s="264"/>
      <c r="G165" s="264"/>
      <c r="H165" s="264"/>
      <c r="I165" s="264"/>
      <c r="J165" s="51">
        <v>4</v>
      </c>
      <c r="K165" s="51">
        <v>2</v>
      </c>
      <c r="L165" s="51">
        <v>2</v>
      </c>
      <c r="M165" s="51">
        <v>0</v>
      </c>
      <c r="N165" s="3">
        <f>K165+L165+M165</f>
        <v>4</v>
      </c>
      <c r="O165" s="3">
        <f>P165-N165</f>
        <v>4</v>
      </c>
      <c r="P165" s="3">
        <f>ROUND(PRODUCT(J165,25)/12,0)</f>
        <v>8</v>
      </c>
      <c r="Q165" s="47"/>
      <c r="R165" s="47" t="s">
        <v>226</v>
      </c>
      <c r="S165" s="48"/>
      <c r="T165" s="52" t="s">
        <v>237</v>
      </c>
    </row>
    <row r="166" spans="1:20" ht="24.75" customHeight="1">
      <c r="A166" s="51" t="s">
        <v>99</v>
      </c>
      <c r="B166" s="251" t="s">
        <v>100</v>
      </c>
      <c r="C166" s="251"/>
      <c r="D166" s="251"/>
      <c r="E166" s="251"/>
      <c r="F166" s="251"/>
      <c r="G166" s="251"/>
      <c r="H166" s="251"/>
      <c r="I166" s="251"/>
      <c r="J166" s="51">
        <v>4</v>
      </c>
      <c r="K166" s="51">
        <v>2</v>
      </c>
      <c r="L166" s="51">
        <v>2</v>
      </c>
      <c r="M166" s="51">
        <v>0</v>
      </c>
      <c r="N166" s="3">
        <f>K166+L166+M166</f>
        <v>4</v>
      </c>
      <c r="O166" s="3">
        <f>P166-N166</f>
        <v>4</v>
      </c>
      <c r="P166" s="3">
        <f>ROUND(PRODUCT(J166,25)/12,0)</f>
        <v>8</v>
      </c>
      <c r="Q166" s="47"/>
      <c r="R166" s="47" t="s">
        <v>226</v>
      </c>
      <c r="S166" s="48"/>
      <c r="T166" s="52" t="s">
        <v>237</v>
      </c>
    </row>
    <row r="167" spans="1:20" ht="12.75">
      <c r="A167" s="128" t="s">
        <v>95</v>
      </c>
      <c r="B167" s="129"/>
      <c r="C167" s="129"/>
      <c r="D167" s="129"/>
      <c r="E167" s="129"/>
      <c r="F167" s="129"/>
      <c r="G167" s="129"/>
      <c r="H167" s="129"/>
      <c r="I167" s="129"/>
      <c r="J167" s="129"/>
      <c r="K167" s="129"/>
      <c r="L167" s="129"/>
      <c r="M167" s="129"/>
      <c r="N167" s="129"/>
      <c r="O167" s="129"/>
      <c r="P167" s="129"/>
      <c r="Q167" s="129"/>
      <c r="R167" s="129"/>
      <c r="S167" s="129"/>
      <c r="T167" s="130"/>
    </row>
    <row r="168" spans="1:20" ht="12.75">
      <c r="A168" s="26" t="s">
        <v>101</v>
      </c>
      <c r="B168" s="95" t="s">
        <v>102</v>
      </c>
      <c r="C168" s="95"/>
      <c r="D168" s="95"/>
      <c r="E168" s="95"/>
      <c r="F168" s="95"/>
      <c r="G168" s="95"/>
      <c r="H168" s="95"/>
      <c r="I168" s="95"/>
      <c r="J168" s="33">
        <v>4</v>
      </c>
      <c r="K168" s="33">
        <v>2</v>
      </c>
      <c r="L168" s="33">
        <v>2</v>
      </c>
      <c r="M168" s="33">
        <v>0</v>
      </c>
      <c r="N168" s="3">
        <f>K168+L168+M168</f>
        <v>4</v>
      </c>
      <c r="O168" s="3">
        <f>P168-N168</f>
        <v>4</v>
      </c>
      <c r="P168" s="3">
        <f>ROUND(PRODUCT(J168,25)/12,0)</f>
        <v>8</v>
      </c>
      <c r="Q168" s="47" t="s">
        <v>230</v>
      </c>
      <c r="R168" s="47"/>
      <c r="S168" s="48"/>
      <c r="T168" s="52" t="s">
        <v>235</v>
      </c>
    </row>
    <row r="169" spans="1:20" ht="12.75">
      <c r="A169" s="53" t="s">
        <v>182</v>
      </c>
      <c r="B169" s="94" t="s">
        <v>103</v>
      </c>
      <c r="C169" s="95"/>
      <c r="D169" s="95"/>
      <c r="E169" s="95"/>
      <c r="F169" s="95"/>
      <c r="G169" s="95"/>
      <c r="H169" s="95"/>
      <c r="I169" s="96"/>
      <c r="J169" s="30">
        <v>4</v>
      </c>
      <c r="K169" s="30">
        <v>2</v>
      </c>
      <c r="L169" s="30">
        <v>2</v>
      </c>
      <c r="M169" s="30">
        <v>0</v>
      </c>
      <c r="N169" s="3">
        <f>K169+L169+M169</f>
        <v>4</v>
      </c>
      <c r="O169" s="3">
        <f>P169-N169</f>
        <v>4</v>
      </c>
      <c r="P169" s="3">
        <f>ROUND(PRODUCT(J169,25)/12,0)</f>
        <v>8</v>
      </c>
      <c r="Q169" s="47" t="s">
        <v>230</v>
      </c>
      <c r="R169" s="47"/>
      <c r="S169" s="48"/>
      <c r="T169" s="52" t="s">
        <v>235</v>
      </c>
    </row>
    <row r="170" spans="1:20" ht="12.75">
      <c r="A170" s="128" t="s">
        <v>96</v>
      </c>
      <c r="B170" s="129"/>
      <c r="C170" s="129"/>
      <c r="D170" s="129"/>
      <c r="E170" s="129"/>
      <c r="F170" s="129"/>
      <c r="G170" s="129"/>
      <c r="H170" s="129"/>
      <c r="I170" s="129"/>
      <c r="J170" s="129"/>
      <c r="K170" s="129"/>
      <c r="L170" s="129"/>
      <c r="M170" s="129"/>
      <c r="N170" s="129"/>
      <c r="O170" s="129"/>
      <c r="P170" s="129"/>
      <c r="Q170" s="129"/>
      <c r="R170" s="129"/>
      <c r="S170" s="129"/>
      <c r="T170" s="130"/>
    </row>
    <row r="171" spans="1:20" ht="12.75">
      <c r="A171" s="26" t="s">
        <v>142</v>
      </c>
      <c r="B171" s="97" t="s">
        <v>143</v>
      </c>
      <c r="C171" s="98"/>
      <c r="D171" s="98"/>
      <c r="E171" s="98"/>
      <c r="F171" s="98"/>
      <c r="G171" s="98"/>
      <c r="H171" s="98"/>
      <c r="I171" s="99"/>
      <c r="J171" s="33">
        <v>3</v>
      </c>
      <c r="K171" s="51">
        <v>1</v>
      </c>
      <c r="L171" s="51">
        <v>2</v>
      </c>
      <c r="M171" s="51">
        <v>0</v>
      </c>
      <c r="N171" s="3">
        <f>K171+L171+M171</f>
        <v>3</v>
      </c>
      <c r="O171" s="3">
        <f>P171-N171</f>
        <v>3</v>
      </c>
      <c r="P171" s="3">
        <f>ROUND(PRODUCT(J171,25)/12,0)</f>
        <v>6</v>
      </c>
      <c r="Q171" s="42"/>
      <c r="R171" s="42" t="s">
        <v>226</v>
      </c>
      <c r="S171" s="43"/>
      <c r="T171" s="30" t="s">
        <v>235</v>
      </c>
    </row>
    <row r="172" spans="1:20" ht="12.75">
      <c r="A172" s="26" t="s">
        <v>144</v>
      </c>
      <c r="B172" s="97" t="s">
        <v>145</v>
      </c>
      <c r="C172" s="98"/>
      <c r="D172" s="98"/>
      <c r="E172" s="98"/>
      <c r="F172" s="98"/>
      <c r="G172" s="98"/>
      <c r="H172" s="98"/>
      <c r="I172" s="99"/>
      <c r="J172" s="33">
        <v>3</v>
      </c>
      <c r="K172" s="51">
        <v>1</v>
      </c>
      <c r="L172" s="51">
        <v>2</v>
      </c>
      <c r="M172" s="51">
        <v>0</v>
      </c>
      <c r="N172" s="3">
        <f>K172+L172+M172</f>
        <v>3</v>
      </c>
      <c r="O172" s="3">
        <f>P172-N172</f>
        <v>3</v>
      </c>
      <c r="P172" s="3">
        <f>ROUND(PRODUCT(J172,25)/12,0)</f>
        <v>6</v>
      </c>
      <c r="Q172" s="42"/>
      <c r="R172" s="42" t="s">
        <v>226</v>
      </c>
      <c r="S172" s="43"/>
      <c r="T172" s="30" t="s">
        <v>237</v>
      </c>
    </row>
    <row r="173" spans="1:20" ht="13.5" customHeight="1">
      <c r="A173" s="26" t="s">
        <v>146</v>
      </c>
      <c r="B173" s="97" t="s">
        <v>147</v>
      </c>
      <c r="C173" s="98"/>
      <c r="D173" s="98"/>
      <c r="E173" s="98"/>
      <c r="F173" s="98"/>
      <c r="G173" s="98"/>
      <c r="H173" s="98"/>
      <c r="I173" s="99"/>
      <c r="J173" s="33">
        <v>3</v>
      </c>
      <c r="K173" s="51">
        <v>1</v>
      </c>
      <c r="L173" s="51">
        <v>2</v>
      </c>
      <c r="M173" s="51">
        <v>0</v>
      </c>
      <c r="N173" s="3">
        <f>K173+L173+M173</f>
        <v>3</v>
      </c>
      <c r="O173" s="3">
        <f>P173-N173</f>
        <v>3</v>
      </c>
      <c r="P173" s="3">
        <f>ROUND(PRODUCT(J173,25)/12,0)</f>
        <v>6</v>
      </c>
      <c r="Q173" s="42"/>
      <c r="R173" s="42" t="s">
        <v>226</v>
      </c>
      <c r="S173" s="43"/>
      <c r="T173" s="30" t="s">
        <v>237</v>
      </c>
    </row>
    <row r="174" spans="1:20" ht="27.75" customHeight="1">
      <c r="A174" s="147" t="s">
        <v>304</v>
      </c>
      <c r="B174" s="148"/>
      <c r="C174" s="148"/>
      <c r="D174" s="148"/>
      <c r="E174" s="148"/>
      <c r="F174" s="148"/>
      <c r="G174" s="148"/>
      <c r="H174" s="148"/>
      <c r="I174" s="149"/>
      <c r="J174" s="5">
        <f>SUM(J140,J143,J146,J149,J152,J155,J158,J161,J165,J168,J171)</f>
        <v>38</v>
      </c>
      <c r="K174" s="5">
        <f aca="true" t="shared" si="28" ref="K174:P174">SUM(K140,K143,K146,K149,K152,K155,K158,K161,K165,K168,K171)</f>
        <v>15</v>
      </c>
      <c r="L174" s="5">
        <f t="shared" si="28"/>
        <v>15</v>
      </c>
      <c r="M174" s="5">
        <f t="shared" si="28"/>
        <v>2</v>
      </c>
      <c r="N174" s="5">
        <f t="shared" si="28"/>
        <v>32</v>
      </c>
      <c r="O174" s="5">
        <f t="shared" si="28"/>
        <v>36</v>
      </c>
      <c r="P174" s="5">
        <f t="shared" si="28"/>
        <v>68</v>
      </c>
      <c r="Q174" s="5">
        <f>COUNTIF(Q140,"E")+COUNTIF(Q143,"E")+COUNTIF(Q146,"E")+COUNTIF(Q149,"E")+COUNTIF(Q152,"E")+COUNTIF(Q155,"E")+COUNTIF(Q158,"E")+COUNTIF(Q161,"E")+COUNTIF(Q165,"E")+COUNTIF(Q168,"E")+COUNTIF(Q171,"E")</f>
        <v>4</v>
      </c>
      <c r="R174" s="5">
        <f>COUNTIF(R140,"C")+COUNTIF(R143,"C")+COUNTIF(R146,"C")+COUNTIF(R149,"C")+COUNTIF(R152,"C")+COUNTIF(R155,"C")+COUNTIF(R158,"C")+COUNTIF(R161,"C")+COUNTIF(R165,"C")+COUNTIF(R168,"C")+COUNTIF(R171,"C")</f>
        <v>6</v>
      </c>
      <c r="S174" s="5">
        <f>COUNTIF(S140,"VP")+COUNTIF(S143,"VP")+COUNTIF(S146,"VP")+COUNTIF(S149,"VP")+COUNTIF(S152,"VP")+COUNTIF(S155,"VP")+COUNTIF(S158,"VP")+COUNTIF(S161,"VP")+COUNTIF(S165,"VP")+COUNTIF(S168,"VP")+COUNTIF(S171,"VP")</f>
        <v>1</v>
      </c>
      <c r="T174" s="54">
        <f>COUNTA(T140,T143,T146,T149,T152,T155,T158,T161,T165,T168,T171)</f>
        <v>11</v>
      </c>
    </row>
    <row r="175" spans="1:20" ht="21.75" customHeight="1">
      <c r="A175" s="131" t="s">
        <v>249</v>
      </c>
      <c r="B175" s="132"/>
      <c r="C175" s="132"/>
      <c r="D175" s="132"/>
      <c r="E175" s="132"/>
      <c r="F175" s="132"/>
      <c r="G175" s="132"/>
      <c r="H175" s="132"/>
      <c r="I175" s="132"/>
      <c r="J175" s="133"/>
      <c r="K175" s="5">
        <f aca="true" t="shared" si="29" ref="K175:P175">SUM(K140,K143,K146,K149,K152,K155,K158,K161)*14+SUM(K165,K168,K171)*12</f>
        <v>200</v>
      </c>
      <c r="L175" s="5">
        <f t="shared" si="29"/>
        <v>198</v>
      </c>
      <c r="M175" s="5">
        <f t="shared" si="29"/>
        <v>28</v>
      </c>
      <c r="N175" s="5">
        <f t="shared" si="29"/>
        <v>426</v>
      </c>
      <c r="O175" s="5">
        <f t="shared" si="29"/>
        <v>482</v>
      </c>
      <c r="P175" s="5">
        <f t="shared" si="29"/>
        <v>908</v>
      </c>
      <c r="Q175" s="141"/>
      <c r="R175" s="142"/>
      <c r="S175" s="142"/>
      <c r="T175" s="143"/>
    </row>
    <row r="176" spans="1:20" ht="23.25" customHeight="1">
      <c r="A176" s="134"/>
      <c r="B176" s="135"/>
      <c r="C176" s="135"/>
      <c r="D176" s="135"/>
      <c r="E176" s="135"/>
      <c r="F176" s="135"/>
      <c r="G176" s="135"/>
      <c r="H176" s="135"/>
      <c r="I176" s="135"/>
      <c r="J176" s="136"/>
      <c r="K176" s="137">
        <f>SUM(K175:M175)</f>
        <v>426</v>
      </c>
      <c r="L176" s="138"/>
      <c r="M176" s="139"/>
      <c r="N176" s="137">
        <f>SUM(N175:O175)</f>
        <v>908</v>
      </c>
      <c r="O176" s="138"/>
      <c r="P176" s="139"/>
      <c r="Q176" s="144"/>
      <c r="R176" s="145"/>
      <c r="S176" s="145"/>
      <c r="T176" s="146"/>
    </row>
    <row r="177" spans="1:20" ht="23.25" customHeight="1">
      <c r="A177" s="119" t="s">
        <v>303</v>
      </c>
      <c r="B177" s="120"/>
      <c r="C177" s="120"/>
      <c r="D177" s="120"/>
      <c r="E177" s="120"/>
      <c r="F177" s="120"/>
      <c r="G177" s="120"/>
      <c r="H177" s="120"/>
      <c r="I177" s="120"/>
      <c r="J177" s="121"/>
      <c r="K177" s="125">
        <f>T174/SUM(T51,T66,T84,T100,T117,T131)</f>
        <v>0.2</v>
      </c>
      <c r="L177" s="126"/>
      <c r="M177" s="126"/>
      <c r="N177" s="126"/>
      <c r="O177" s="126"/>
      <c r="P177" s="126"/>
      <c r="Q177" s="126"/>
      <c r="R177" s="126"/>
      <c r="S177" s="126"/>
      <c r="T177" s="127"/>
    </row>
    <row r="178" spans="1:20" ht="19.5" customHeight="1">
      <c r="A178" s="122" t="s">
        <v>5</v>
      </c>
      <c r="B178" s="123"/>
      <c r="C178" s="123"/>
      <c r="D178" s="123"/>
      <c r="E178" s="123"/>
      <c r="F178" s="123"/>
      <c r="G178" s="123"/>
      <c r="H178" s="123"/>
      <c r="I178" s="123"/>
      <c r="J178" s="124"/>
      <c r="K178" s="125">
        <f>K176/(SUM(N51,N66,N84,N100,N117)*14+N131*12)</f>
        <v>0.18983957219251338</v>
      </c>
      <c r="L178" s="126"/>
      <c r="M178" s="126"/>
      <c r="N178" s="126"/>
      <c r="O178" s="126"/>
      <c r="P178" s="126"/>
      <c r="Q178" s="126"/>
      <c r="R178" s="126"/>
      <c r="S178" s="126"/>
      <c r="T178" s="127"/>
    </row>
    <row r="179" spans="2:19" ht="25.5" customHeight="1">
      <c r="B179" s="14"/>
      <c r="C179" s="14"/>
      <c r="D179" s="14"/>
      <c r="E179" s="14"/>
      <c r="F179" s="14"/>
      <c r="G179" s="14"/>
      <c r="M179" s="14"/>
      <c r="N179" s="14"/>
      <c r="O179" s="14"/>
      <c r="P179" s="14"/>
      <c r="Q179" s="14"/>
      <c r="R179" s="14"/>
      <c r="S179" s="14"/>
    </row>
    <row r="180" spans="1:20" ht="27.75" customHeight="1">
      <c r="A180" s="140" t="s">
        <v>250</v>
      </c>
      <c r="B180" s="140"/>
      <c r="C180" s="140"/>
      <c r="D180" s="140"/>
      <c r="E180" s="140"/>
      <c r="F180" s="140"/>
      <c r="G180" s="140"/>
      <c r="H180" s="140"/>
      <c r="I180" s="140"/>
      <c r="J180" s="140"/>
      <c r="K180" s="140"/>
      <c r="L180" s="140"/>
      <c r="M180" s="140"/>
      <c r="N180" s="140"/>
      <c r="O180" s="140"/>
      <c r="P180" s="140"/>
      <c r="Q180" s="140"/>
      <c r="R180" s="140"/>
      <c r="S180" s="140"/>
      <c r="T180" s="140"/>
    </row>
    <row r="181" spans="1:20" ht="13.5" customHeight="1">
      <c r="A181" s="104" t="s">
        <v>225</v>
      </c>
      <c r="B181" s="106" t="s">
        <v>224</v>
      </c>
      <c r="C181" s="107"/>
      <c r="D181" s="107"/>
      <c r="E181" s="107"/>
      <c r="F181" s="107"/>
      <c r="G181" s="107"/>
      <c r="H181" s="107"/>
      <c r="I181" s="108"/>
      <c r="J181" s="115" t="s">
        <v>239</v>
      </c>
      <c r="K181" s="117" t="s">
        <v>222</v>
      </c>
      <c r="L181" s="117"/>
      <c r="M181" s="117"/>
      <c r="N181" s="117" t="s">
        <v>240</v>
      </c>
      <c r="O181" s="118"/>
      <c r="P181" s="118"/>
      <c r="Q181" s="117" t="s">
        <v>221</v>
      </c>
      <c r="R181" s="117"/>
      <c r="S181" s="117"/>
      <c r="T181" s="117" t="s">
        <v>220</v>
      </c>
    </row>
    <row r="182" spans="1:20" ht="12.75">
      <c r="A182" s="105"/>
      <c r="B182" s="109"/>
      <c r="C182" s="110"/>
      <c r="D182" s="110"/>
      <c r="E182" s="110"/>
      <c r="F182" s="110"/>
      <c r="G182" s="110"/>
      <c r="H182" s="110"/>
      <c r="I182" s="111"/>
      <c r="J182" s="116"/>
      <c r="K182" s="11" t="s">
        <v>226</v>
      </c>
      <c r="L182" s="11" t="s">
        <v>227</v>
      </c>
      <c r="M182" s="11" t="s">
        <v>228</v>
      </c>
      <c r="N182" s="11" t="s">
        <v>232</v>
      </c>
      <c r="O182" s="11" t="s">
        <v>203</v>
      </c>
      <c r="P182" s="11" t="s">
        <v>229</v>
      </c>
      <c r="Q182" s="11" t="s">
        <v>230</v>
      </c>
      <c r="R182" s="11" t="s">
        <v>226</v>
      </c>
      <c r="S182" s="11" t="s">
        <v>231</v>
      </c>
      <c r="T182" s="117"/>
    </row>
    <row r="183" spans="1:20" ht="12.75">
      <c r="A183" s="163" t="s">
        <v>251</v>
      </c>
      <c r="B183" s="163"/>
      <c r="C183" s="163"/>
      <c r="D183" s="163"/>
      <c r="E183" s="163"/>
      <c r="F183" s="163"/>
      <c r="G183" s="163"/>
      <c r="H183" s="163"/>
      <c r="I183" s="163"/>
      <c r="J183" s="163"/>
      <c r="K183" s="163"/>
      <c r="L183" s="163"/>
      <c r="M183" s="163"/>
      <c r="N183" s="163"/>
      <c r="O183" s="163"/>
      <c r="P183" s="163"/>
      <c r="Q183" s="163"/>
      <c r="R183" s="163"/>
      <c r="S183" s="163"/>
      <c r="T183" s="163"/>
    </row>
    <row r="184" spans="1:20" ht="12.75" customHeight="1">
      <c r="A184" s="55" t="s">
        <v>104</v>
      </c>
      <c r="B184" s="150" t="s">
        <v>105</v>
      </c>
      <c r="C184" s="150"/>
      <c r="D184" s="150"/>
      <c r="E184" s="150"/>
      <c r="F184" s="150"/>
      <c r="G184" s="150"/>
      <c r="H184" s="150"/>
      <c r="I184" s="150"/>
      <c r="J184" s="76">
        <v>3</v>
      </c>
      <c r="K184" s="76">
        <v>0</v>
      </c>
      <c r="L184" s="76">
        <v>0</v>
      </c>
      <c r="M184" s="76">
        <v>2</v>
      </c>
      <c r="N184" s="3">
        <f>K184+L184+M184</f>
        <v>2</v>
      </c>
      <c r="O184" s="3">
        <f>P184-N184</f>
        <v>3</v>
      </c>
      <c r="P184" s="3">
        <f>ROUND(PRODUCT(J184,25)/14,0)</f>
        <v>5</v>
      </c>
      <c r="Q184" s="42"/>
      <c r="R184" s="42"/>
      <c r="S184" s="43" t="s">
        <v>231</v>
      </c>
      <c r="T184" s="30" t="s">
        <v>238</v>
      </c>
    </row>
    <row r="185" spans="1:20" ht="12.75" customHeight="1">
      <c r="A185" s="128" t="s">
        <v>252</v>
      </c>
      <c r="B185" s="129"/>
      <c r="C185" s="129"/>
      <c r="D185" s="129"/>
      <c r="E185" s="129"/>
      <c r="F185" s="129"/>
      <c r="G185" s="129"/>
      <c r="H185" s="129"/>
      <c r="I185" s="129"/>
      <c r="J185" s="129"/>
      <c r="K185" s="129"/>
      <c r="L185" s="129"/>
      <c r="M185" s="129"/>
      <c r="N185" s="129"/>
      <c r="O185" s="129"/>
      <c r="P185" s="129"/>
      <c r="Q185" s="129"/>
      <c r="R185" s="129"/>
      <c r="S185" s="129"/>
      <c r="T185" s="130"/>
    </row>
    <row r="186" spans="1:20" ht="12.75" customHeight="1">
      <c r="A186" s="55" t="s">
        <v>106</v>
      </c>
      <c r="B186" s="150" t="s">
        <v>105</v>
      </c>
      <c r="C186" s="150"/>
      <c r="D186" s="150"/>
      <c r="E186" s="150"/>
      <c r="F186" s="150"/>
      <c r="G186" s="150"/>
      <c r="H186" s="150"/>
      <c r="I186" s="150"/>
      <c r="J186" s="56">
        <v>3</v>
      </c>
      <c r="K186" s="76">
        <v>0</v>
      </c>
      <c r="L186" s="76">
        <v>0</v>
      </c>
      <c r="M186" s="76">
        <v>2</v>
      </c>
      <c r="N186" s="3">
        <f>K186+L186+M186</f>
        <v>2</v>
      </c>
      <c r="O186" s="3">
        <f>P186-N186</f>
        <v>3</v>
      </c>
      <c r="P186" s="3">
        <f>ROUND(PRODUCT(J186,25)/14,0)</f>
        <v>5</v>
      </c>
      <c r="Q186" s="42"/>
      <c r="R186" s="42"/>
      <c r="S186" s="43" t="s">
        <v>231</v>
      </c>
      <c r="T186" s="30" t="s">
        <v>238</v>
      </c>
    </row>
    <row r="187" spans="1:20" ht="12.75" customHeight="1">
      <c r="A187" s="128" t="s">
        <v>253</v>
      </c>
      <c r="B187" s="129"/>
      <c r="C187" s="129"/>
      <c r="D187" s="129"/>
      <c r="E187" s="129"/>
      <c r="F187" s="129"/>
      <c r="G187" s="129"/>
      <c r="H187" s="129"/>
      <c r="I187" s="129"/>
      <c r="J187" s="129"/>
      <c r="K187" s="129"/>
      <c r="L187" s="129"/>
      <c r="M187" s="129"/>
      <c r="N187" s="129"/>
      <c r="O187" s="129"/>
      <c r="P187" s="129"/>
      <c r="Q187" s="129"/>
      <c r="R187" s="129"/>
      <c r="S187" s="129"/>
      <c r="T187" s="130"/>
    </row>
    <row r="188" spans="1:20" ht="12.75" customHeight="1">
      <c r="A188" s="57" t="s">
        <v>154</v>
      </c>
      <c r="B188" s="97" t="s">
        <v>155</v>
      </c>
      <c r="C188" s="98"/>
      <c r="D188" s="98"/>
      <c r="E188" s="98"/>
      <c r="F188" s="98"/>
      <c r="G188" s="98"/>
      <c r="H188" s="98"/>
      <c r="I188" s="99"/>
      <c r="J188" s="56">
        <v>3</v>
      </c>
      <c r="K188" s="76">
        <v>0</v>
      </c>
      <c r="L188" s="76">
        <v>0</v>
      </c>
      <c r="M188" s="76">
        <v>2</v>
      </c>
      <c r="N188" s="3">
        <f>K188+L188+M188</f>
        <v>2</v>
      </c>
      <c r="O188" s="3">
        <f>P188-N188</f>
        <v>3</v>
      </c>
      <c r="P188" s="3">
        <f>ROUND(PRODUCT(J188,25)/14,0)</f>
        <v>5</v>
      </c>
      <c r="Q188" s="42"/>
      <c r="R188" s="42"/>
      <c r="S188" s="43" t="s">
        <v>231</v>
      </c>
      <c r="T188" s="30" t="s">
        <v>238</v>
      </c>
    </row>
    <row r="189" spans="1:20" ht="12.75">
      <c r="A189" s="128" t="s">
        <v>254</v>
      </c>
      <c r="B189" s="188"/>
      <c r="C189" s="188"/>
      <c r="D189" s="188"/>
      <c r="E189" s="188"/>
      <c r="F189" s="188"/>
      <c r="G189" s="188"/>
      <c r="H189" s="188"/>
      <c r="I189" s="188"/>
      <c r="J189" s="188"/>
      <c r="K189" s="188"/>
      <c r="L189" s="188"/>
      <c r="M189" s="188"/>
      <c r="N189" s="188"/>
      <c r="O189" s="188"/>
      <c r="P189" s="188"/>
      <c r="Q189" s="188"/>
      <c r="R189" s="188"/>
      <c r="S189" s="188"/>
      <c r="T189" s="189"/>
    </row>
    <row r="190" spans="1:20" ht="24" customHeight="1">
      <c r="A190" s="57" t="s">
        <v>154</v>
      </c>
      <c r="B190" s="97" t="s">
        <v>155</v>
      </c>
      <c r="C190" s="98"/>
      <c r="D190" s="98"/>
      <c r="E190" s="98"/>
      <c r="F190" s="98"/>
      <c r="G190" s="98"/>
      <c r="H190" s="98"/>
      <c r="I190" s="99"/>
      <c r="J190" s="56">
        <v>3</v>
      </c>
      <c r="K190" s="76">
        <v>0</v>
      </c>
      <c r="L190" s="76">
        <v>0</v>
      </c>
      <c r="M190" s="76">
        <v>2</v>
      </c>
      <c r="N190" s="3">
        <f>K190+L190+M190</f>
        <v>2</v>
      </c>
      <c r="O190" s="3">
        <f>P190-N190</f>
        <v>3</v>
      </c>
      <c r="P190" s="3">
        <f>ROUND(PRODUCT(J190,25)/14,0)</f>
        <v>5</v>
      </c>
      <c r="Q190" s="42"/>
      <c r="R190" s="42"/>
      <c r="S190" s="43" t="s">
        <v>231</v>
      </c>
      <c r="T190" s="30" t="s">
        <v>238</v>
      </c>
    </row>
    <row r="191" spans="1:20" ht="26.25" customHeight="1">
      <c r="A191" s="147" t="s">
        <v>305</v>
      </c>
      <c r="B191" s="148"/>
      <c r="C191" s="148"/>
      <c r="D191" s="148"/>
      <c r="E191" s="148"/>
      <c r="F191" s="148"/>
      <c r="G191" s="148"/>
      <c r="H191" s="148"/>
      <c r="I191" s="149"/>
      <c r="J191" s="5">
        <f aca="true" t="shared" si="30" ref="J191:P191">SUM(J184:J184,J186:J186,J188:J188,J190:J190)</f>
        <v>12</v>
      </c>
      <c r="K191" s="5">
        <f t="shared" si="30"/>
        <v>0</v>
      </c>
      <c r="L191" s="5">
        <f t="shared" si="30"/>
        <v>0</v>
      </c>
      <c r="M191" s="5">
        <f t="shared" si="30"/>
        <v>8</v>
      </c>
      <c r="N191" s="5">
        <f t="shared" si="30"/>
        <v>8</v>
      </c>
      <c r="O191" s="5">
        <f t="shared" si="30"/>
        <v>12</v>
      </c>
      <c r="P191" s="5">
        <f t="shared" si="30"/>
        <v>20</v>
      </c>
      <c r="Q191" s="5">
        <f>COUNTIF(Q184:Q184,"E")+COUNTIF(Q186:Q186,"E")+COUNTIF(Q188:Q188,"E")+COUNTIF(Q190:Q190,"E")</f>
        <v>0</v>
      </c>
      <c r="R191" s="5">
        <f>COUNTIF(R184:R184,"C")+COUNTIF(R186:R186,"C")+COUNTIF(R188:R188,"C")+COUNTIF(R190:R190,"C")</f>
        <v>0</v>
      </c>
      <c r="S191" s="5">
        <f>COUNTIF(S184:S184,"VP")+COUNTIF(S186:S186,"VP")+COUNTIF(S188:S188,"VP")+COUNTIF(S190:S190,"VP")</f>
        <v>4</v>
      </c>
      <c r="T191" s="54">
        <f>COUNTA(T184:T184,T186:T186,T188:T188,T190:T190)</f>
        <v>4</v>
      </c>
    </row>
    <row r="192" spans="1:20" ht="18" customHeight="1">
      <c r="A192" s="131" t="s">
        <v>249</v>
      </c>
      <c r="B192" s="132"/>
      <c r="C192" s="132"/>
      <c r="D192" s="132"/>
      <c r="E192" s="132"/>
      <c r="F192" s="132"/>
      <c r="G192" s="132"/>
      <c r="H192" s="132"/>
      <c r="I192" s="132"/>
      <c r="J192" s="133"/>
      <c r="K192" s="5">
        <f aca="true" t="shared" si="31" ref="K192:P192">SUM(K184:K184,K186:K186,K188:K188,K190:K190)*14</f>
        <v>0</v>
      </c>
      <c r="L192" s="5">
        <f t="shared" si="31"/>
        <v>0</v>
      </c>
      <c r="M192" s="5">
        <f t="shared" si="31"/>
        <v>112</v>
      </c>
      <c r="N192" s="5">
        <f t="shared" si="31"/>
        <v>112</v>
      </c>
      <c r="O192" s="5">
        <f t="shared" si="31"/>
        <v>168</v>
      </c>
      <c r="P192" s="5">
        <f t="shared" si="31"/>
        <v>280</v>
      </c>
      <c r="Q192" s="193"/>
      <c r="R192" s="194"/>
      <c r="S192" s="194"/>
      <c r="T192" s="195"/>
    </row>
    <row r="193" spans="1:20" ht="22.5" customHeight="1">
      <c r="A193" s="134"/>
      <c r="B193" s="135"/>
      <c r="C193" s="135"/>
      <c r="D193" s="135"/>
      <c r="E193" s="135"/>
      <c r="F193" s="135"/>
      <c r="G193" s="135"/>
      <c r="H193" s="135"/>
      <c r="I193" s="135"/>
      <c r="J193" s="136"/>
      <c r="K193" s="137">
        <f>SUM(K192:M192)</f>
        <v>112</v>
      </c>
      <c r="L193" s="138"/>
      <c r="M193" s="139"/>
      <c r="N193" s="137">
        <f>SUM(N192:O192)</f>
        <v>280</v>
      </c>
      <c r="O193" s="138"/>
      <c r="P193" s="139"/>
      <c r="Q193" s="196"/>
      <c r="R193" s="197"/>
      <c r="S193" s="197"/>
      <c r="T193" s="198"/>
    </row>
    <row r="194" spans="1:20" ht="22.5" customHeight="1">
      <c r="A194" s="119" t="s">
        <v>303</v>
      </c>
      <c r="B194" s="120"/>
      <c r="C194" s="120"/>
      <c r="D194" s="120"/>
      <c r="E194" s="120"/>
      <c r="F194" s="120"/>
      <c r="G194" s="120"/>
      <c r="H194" s="120"/>
      <c r="I194" s="120"/>
      <c r="J194" s="121"/>
      <c r="K194" s="125">
        <f>T191/SUM(T51,T66,T84,T100,T117,T131)</f>
        <v>0.07272727272727272</v>
      </c>
      <c r="L194" s="126"/>
      <c r="M194" s="126"/>
      <c r="N194" s="126"/>
      <c r="O194" s="126"/>
      <c r="P194" s="126"/>
      <c r="Q194" s="126"/>
      <c r="R194" s="126"/>
      <c r="S194" s="126"/>
      <c r="T194" s="127"/>
    </row>
    <row r="195" spans="1:20" ht="15" customHeight="1">
      <c r="A195" s="122" t="s">
        <v>4</v>
      </c>
      <c r="B195" s="123"/>
      <c r="C195" s="123"/>
      <c r="D195" s="123"/>
      <c r="E195" s="123"/>
      <c r="F195" s="123"/>
      <c r="G195" s="123"/>
      <c r="H195" s="123"/>
      <c r="I195" s="123"/>
      <c r="J195" s="124"/>
      <c r="K195" s="125">
        <f>K193/(SUM(N51,N66,N84,N100,N117)*14+N131*12)</f>
        <v>0.049910873440285206</v>
      </c>
      <c r="L195" s="126"/>
      <c r="M195" s="126"/>
      <c r="N195" s="126"/>
      <c r="O195" s="126"/>
      <c r="P195" s="126"/>
      <c r="Q195" s="126"/>
      <c r="R195" s="126"/>
      <c r="S195" s="126"/>
      <c r="T195" s="127"/>
    </row>
    <row r="196" spans="1:20" ht="16.5" customHeight="1">
      <c r="A196" s="58"/>
      <c r="B196" s="58"/>
      <c r="C196" s="58"/>
      <c r="D196" s="58"/>
      <c r="E196" s="58"/>
      <c r="F196" s="58"/>
      <c r="G196" s="58"/>
      <c r="H196" s="58"/>
      <c r="I196" s="58"/>
      <c r="J196" s="58"/>
      <c r="K196" s="59"/>
      <c r="L196" s="59"/>
      <c r="M196" s="59"/>
      <c r="N196" s="60"/>
      <c r="O196" s="60"/>
      <c r="P196" s="60"/>
      <c r="Q196" s="60"/>
      <c r="R196" s="60"/>
      <c r="S196" s="60"/>
      <c r="T196" s="60"/>
    </row>
    <row r="197" spans="1:20" ht="28.5" customHeight="1">
      <c r="A197" s="222" t="s">
        <v>257</v>
      </c>
      <c r="B197" s="263"/>
      <c r="C197" s="263"/>
      <c r="D197" s="263"/>
      <c r="E197" s="263"/>
      <c r="F197" s="263"/>
      <c r="G197" s="263"/>
      <c r="H197" s="263"/>
      <c r="I197" s="263"/>
      <c r="J197" s="263"/>
      <c r="K197" s="263"/>
      <c r="L197" s="263"/>
      <c r="M197" s="263"/>
      <c r="N197" s="263"/>
      <c r="O197" s="263"/>
      <c r="P197" s="263"/>
      <c r="Q197" s="263"/>
      <c r="R197" s="263"/>
      <c r="S197" s="263"/>
      <c r="T197" s="263"/>
    </row>
    <row r="198" spans="1:20" ht="30" customHeight="1">
      <c r="A198" s="213" t="s">
        <v>260</v>
      </c>
      <c r="B198" s="214"/>
      <c r="C198" s="214"/>
      <c r="D198" s="214"/>
      <c r="E198" s="214"/>
      <c r="F198" s="214"/>
      <c r="G198" s="214"/>
      <c r="H198" s="214"/>
      <c r="I198" s="214"/>
      <c r="J198" s="214"/>
      <c r="K198" s="214"/>
      <c r="L198" s="214"/>
      <c r="M198" s="214"/>
      <c r="N198" s="214"/>
      <c r="O198" s="214"/>
      <c r="P198" s="214"/>
      <c r="Q198" s="214"/>
      <c r="R198" s="214"/>
      <c r="S198" s="214"/>
      <c r="T198" s="214"/>
    </row>
    <row r="199" spans="1:20" ht="12.75">
      <c r="A199" s="213" t="s">
        <v>225</v>
      </c>
      <c r="B199" s="213" t="s">
        <v>224</v>
      </c>
      <c r="C199" s="213"/>
      <c r="D199" s="213"/>
      <c r="E199" s="213"/>
      <c r="F199" s="213"/>
      <c r="G199" s="213"/>
      <c r="H199" s="213"/>
      <c r="I199" s="213"/>
      <c r="J199" s="207" t="s">
        <v>239</v>
      </c>
      <c r="K199" s="207" t="s">
        <v>222</v>
      </c>
      <c r="L199" s="207"/>
      <c r="M199" s="207"/>
      <c r="N199" s="207" t="s">
        <v>240</v>
      </c>
      <c r="O199" s="207"/>
      <c r="P199" s="207"/>
      <c r="Q199" s="207" t="s">
        <v>221</v>
      </c>
      <c r="R199" s="207"/>
      <c r="S199" s="207"/>
      <c r="T199" s="207" t="s">
        <v>220</v>
      </c>
    </row>
    <row r="200" spans="1:20" ht="12.75">
      <c r="A200" s="213"/>
      <c r="B200" s="213"/>
      <c r="C200" s="213"/>
      <c r="D200" s="213"/>
      <c r="E200" s="213"/>
      <c r="F200" s="213"/>
      <c r="G200" s="213"/>
      <c r="H200" s="213"/>
      <c r="I200" s="213"/>
      <c r="J200" s="207"/>
      <c r="K200" s="61" t="s">
        <v>226</v>
      </c>
      <c r="L200" s="61" t="s">
        <v>227</v>
      </c>
      <c r="M200" s="61" t="s">
        <v>228</v>
      </c>
      <c r="N200" s="61" t="s">
        <v>232</v>
      </c>
      <c r="O200" s="61" t="s">
        <v>203</v>
      </c>
      <c r="P200" s="61" t="s">
        <v>229</v>
      </c>
      <c r="Q200" s="61" t="s">
        <v>230</v>
      </c>
      <c r="R200" s="61" t="s">
        <v>226</v>
      </c>
      <c r="S200" s="61" t="s">
        <v>231</v>
      </c>
      <c r="T200" s="207"/>
    </row>
    <row r="201" spans="1:20" ht="15" customHeight="1">
      <c r="A201" s="112" t="s">
        <v>258</v>
      </c>
      <c r="B201" s="113"/>
      <c r="C201" s="113"/>
      <c r="D201" s="113"/>
      <c r="E201" s="113"/>
      <c r="F201" s="113"/>
      <c r="G201" s="113"/>
      <c r="H201" s="113"/>
      <c r="I201" s="113"/>
      <c r="J201" s="113"/>
      <c r="K201" s="113"/>
      <c r="L201" s="113"/>
      <c r="M201" s="113"/>
      <c r="N201" s="113"/>
      <c r="O201" s="113"/>
      <c r="P201" s="113"/>
      <c r="Q201" s="113"/>
      <c r="R201" s="113"/>
      <c r="S201" s="113"/>
      <c r="T201" s="114"/>
    </row>
    <row r="202" spans="1:20" ht="12.75">
      <c r="A202" s="62" t="str">
        <f aca="true" t="shared" si="32" ref="A202:A208">IF(ISNA(INDEX($A$37:$T$193,MATCH($B202,$B$37:$B$193,0),1)),"",INDEX($A$37:$T$193,MATCH($B202,$B$37:$B$193,0),1))</f>
        <v>LLM1001</v>
      </c>
      <c r="B202" s="100" t="s">
        <v>10</v>
      </c>
      <c r="C202" s="100"/>
      <c r="D202" s="100"/>
      <c r="E202" s="100"/>
      <c r="F202" s="100"/>
      <c r="G202" s="100"/>
      <c r="H202" s="100"/>
      <c r="I202" s="100"/>
      <c r="J202" s="3">
        <f aca="true" t="shared" si="33" ref="J202:J208">IF(ISNA(INDEX($A$37:$T$193,MATCH($B202,$B$37:$B$193,0),10)),"",INDEX($A$37:$T$193,MATCH($B202,$B$37:$B$193,0),10))</f>
        <v>4</v>
      </c>
      <c r="K202" s="3">
        <f aca="true" t="shared" si="34" ref="K202:K208">IF(ISNA(INDEX($A$37:$T$193,MATCH($B202,$B$37:$B$193,0),11)),"",INDEX($A$37:$T$193,MATCH($B202,$B$37:$B$193,0),11))</f>
        <v>2</v>
      </c>
      <c r="L202" s="3">
        <f aca="true" t="shared" si="35" ref="L202:L208">IF(ISNA(INDEX($A$37:$T$193,MATCH($B202,$B$37:$B$193,0),12)),"",INDEX($A$37:$T$193,MATCH($B202,$B$37:$B$193,0),12))</f>
        <v>1</v>
      </c>
      <c r="M202" s="3">
        <f aca="true" t="shared" si="36" ref="M202:M208">IF(ISNA(INDEX($A$37:$T$193,MATCH($B202,$B$37:$B$193,0),13)),"",INDEX($A$37:$T$193,MATCH($B202,$B$37:$B$193,0),13))</f>
        <v>0</v>
      </c>
      <c r="N202" s="3">
        <f aca="true" t="shared" si="37" ref="N202:N208">IF(ISNA(INDEX($A$37:$T$193,MATCH($B202,$B$37:$B$193,0),14)),"",INDEX($A$37:$T$193,MATCH($B202,$B$37:$B$193,0),14))</f>
        <v>3</v>
      </c>
      <c r="O202" s="3">
        <f aca="true" t="shared" si="38" ref="O202:O208">IF(ISNA(INDEX($A$37:$T$193,MATCH($B202,$B$37:$B$193,0),15)),"",INDEX($A$37:$T$193,MATCH($B202,$B$37:$B$193,0),15))</f>
        <v>4</v>
      </c>
      <c r="P202" s="3">
        <f aca="true" t="shared" si="39" ref="P202:P208">IF(ISNA(INDEX($A$37:$T$193,MATCH($B202,$B$37:$B$193,0),16)),"",INDEX($A$37:$T$193,MATCH($B202,$B$37:$B$193,0),16))</f>
        <v>7</v>
      </c>
      <c r="Q202" s="63" t="str">
        <f aca="true" t="shared" si="40" ref="Q202:Q208">IF(ISNA(INDEX($A$37:$T$193,MATCH($B202,$B$37:$B$193,0),17)),"",INDEX($A$37:$T$193,MATCH($B202,$B$37:$B$193,0),17))</f>
        <v>E</v>
      </c>
      <c r="R202" s="63">
        <f aca="true" t="shared" si="41" ref="R202:R208">IF(ISNA(INDEX($A$37:$T$193,MATCH($B202,$B$37:$B$193,0),18)),"",INDEX($A$37:$T$193,MATCH($B202,$B$37:$B$193,0),18))</f>
        <v>0</v>
      </c>
      <c r="S202" s="63">
        <f aca="true" t="shared" si="42" ref="S202:S208">IF(ISNA(INDEX($A$37:$T$193,MATCH($B202,$B$37:$B$193,0),19)),"",INDEX($A$37:$T$193,MATCH($B202,$B$37:$B$193,0),19))</f>
        <v>0</v>
      </c>
      <c r="T202" s="63" t="str">
        <f aca="true" t="shared" si="43" ref="T202:T208">IF(ISNA(INDEX($A$37:$T$193,MATCH($B202,$B$37:$B$193,0),20)),"",INDEX($A$37:$T$193,MATCH($B202,$B$37:$B$193,0),20))</f>
        <v>DF</v>
      </c>
    </row>
    <row r="203" spans="1:20" ht="12.75">
      <c r="A203" s="62" t="str">
        <f t="shared" si="32"/>
        <v>LLM2007</v>
      </c>
      <c r="B203" s="100" t="s">
        <v>17</v>
      </c>
      <c r="C203" s="100"/>
      <c r="D203" s="100"/>
      <c r="E203" s="100"/>
      <c r="F203" s="100"/>
      <c r="G203" s="100"/>
      <c r="H203" s="100"/>
      <c r="I203" s="100"/>
      <c r="J203" s="3">
        <f t="shared" si="33"/>
        <v>4</v>
      </c>
      <c r="K203" s="3">
        <f t="shared" si="34"/>
        <v>2</v>
      </c>
      <c r="L203" s="3">
        <f t="shared" si="35"/>
        <v>1</v>
      </c>
      <c r="M203" s="3">
        <f t="shared" si="36"/>
        <v>0</v>
      </c>
      <c r="N203" s="3">
        <f t="shared" si="37"/>
        <v>3</v>
      </c>
      <c r="O203" s="3">
        <f t="shared" si="38"/>
        <v>4</v>
      </c>
      <c r="P203" s="3">
        <f t="shared" si="39"/>
        <v>7</v>
      </c>
      <c r="Q203" s="63" t="str">
        <f t="shared" si="40"/>
        <v>E</v>
      </c>
      <c r="R203" s="63">
        <f t="shared" si="41"/>
        <v>0</v>
      </c>
      <c r="S203" s="63">
        <f t="shared" si="42"/>
        <v>0</v>
      </c>
      <c r="T203" s="63" t="str">
        <f t="shared" si="43"/>
        <v>DF</v>
      </c>
    </row>
    <row r="204" spans="1:20" ht="12.75">
      <c r="A204" s="62" t="str">
        <f t="shared" si="32"/>
        <v>LLM3010</v>
      </c>
      <c r="B204" s="100" t="s">
        <v>26</v>
      </c>
      <c r="C204" s="100"/>
      <c r="D204" s="100"/>
      <c r="E204" s="100"/>
      <c r="F204" s="100"/>
      <c r="G204" s="100"/>
      <c r="H204" s="100"/>
      <c r="I204" s="100"/>
      <c r="J204" s="3">
        <f t="shared" si="33"/>
        <v>4</v>
      </c>
      <c r="K204" s="3">
        <f t="shared" si="34"/>
        <v>2</v>
      </c>
      <c r="L204" s="3">
        <f t="shared" si="35"/>
        <v>2</v>
      </c>
      <c r="M204" s="3">
        <f t="shared" si="36"/>
        <v>0</v>
      </c>
      <c r="N204" s="3">
        <f t="shared" si="37"/>
        <v>4</v>
      </c>
      <c r="O204" s="3">
        <f t="shared" si="38"/>
        <v>3</v>
      </c>
      <c r="P204" s="3">
        <f t="shared" si="39"/>
        <v>7</v>
      </c>
      <c r="Q204" s="63" t="str">
        <f t="shared" si="40"/>
        <v>E</v>
      </c>
      <c r="R204" s="63">
        <f t="shared" si="41"/>
        <v>0</v>
      </c>
      <c r="S204" s="63">
        <f t="shared" si="42"/>
        <v>0</v>
      </c>
      <c r="T204" s="63" t="str">
        <f t="shared" si="43"/>
        <v>DF</v>
      </c>
    </row>
    <row r="205" spans="1:20" ht="12.75">
      <c r="A205" s="62" t="str">
        <f t="shared" si="32"/>
        <v>LLM4013</v>
      </c>
      <c r="B205" s="100" t="s">
        <v>36</v>
      </c>
      <c r="C205" s="100"/>
      <c r="D205" s="100"/>
      <c r="E205" s="100"/>
      <c r="F205" s="100"/>
      <c r="G205" s="100"/>
      <c r="H205" s="100"/>
      <c r="I205" s="100"/>
      <c r="J205" s="3">
        <f t="shared" si="33"/>
        <v>4</v>
      </c>
      <c r="K205" s="3">
        <f t="shared" si="34"/>
        <v>2</v>
      </c>
      <c r="L205" s="3">
        <f t="shared" si="35"/>
        <v>2</v>
      </c>
      <c r="M205" s="3">
        <f t="shared" si="36"/>
        <v>0</v>
      </c>
      <c r="N205" s="3">
        <f t="shared" si="37"/>
        <v>4</v>
      </c>
      <c r="O205" s="3">
        <f t="shared" si="38"/>
        <v>3</v>
      </c>
      <c r="P205" s="3">
        <f t="shared" si="39"/>
        <v>7</v>
      </c>
      <c r="Q205" s="63" t="str">
        <f t="shared" si="40"/>
        <v>E</v>
      </c>
      <c r="R205" s="63">
        <f t="shared" si="41"/>
        <v>0</v>
      </c>
      <c r="S205" s="63">
        <f t="shared" si="42"/>
        <v>0</v>
      </c>
      <c r="T205" s="63" t="str">
        <f t="shared" si="43"/>
        <v>DF</v>
      </c>
    </row>
    <row r="206" spans="1:20" ht="12.75">
      <c r="A206" s="62" t="str">
        <f t="shared" si="32"/>
        <v>LLT2205</v>
      </c>
      <c r="B206" s="100" t="s">
        <v>116</v>
      </c>
      <c r="C206" s="100"/>
      <c r="D206" s="100"/>
      <c r="E206" s="100"/>
      <c r="F206" s="100"/>
      <c r="G206" s="100"/>
      <c r="H206" s="100"/>
      <c r="I206" s="100"/>
      <c r="J206" s="3">
        <f t="shared" si="33"/>
        <v>4</v>
      </c>
      <c r="K206" s="3">
        <f t="shared" si="34"/>
        <v>2</v>
      </c>
      <c r="L206" s="3">
        <f t="shared" si="35"/>
        <v>0</v>
      </c>
      <c r="M206" s="3">
        <f t="shared" si="36"/>
        <v>1</v>
      </c>
      <c r="N206" s="3">
        <f t="shared" si="37"/>
        <v>3</v>
      </c>
      <c r="O206" s="3">
        <f t="shared" si="38"/>
        <v>4</v>
      </c>
      <c r="P206" s="3">
        <f t="shared" si="39"/>
        <v>7</v>
      </c>
      <c r="Q206" s="63" t="str">
        <f t="shared" si="40"/>
        <v>E</v>
      </c>
      <c r="R206" s="63">
        <f t="shared" si="41"/>
        <v>0</v>
      </c>
      <c r="S206" s="63">
        <f t="shared" si="42"/>
        <v>0</v>
      </c>
      <c r="T206" s="63" t="str">
        <f t="shared" si="43"/>
        <v>DF</v>
      </c>
    </row>
    <row r="207" spans="1:20" ht="12.75">
      <c r="A207" s="62" t="str">
        <f t="shared" si="32"/>
        <v>LLY5024</v>
      </c>
      <c r="B207" s="100" t="s">
        <v>48</v>
      </c>
      <c r="C207" s="100"/>
      <c r="D207" s="100"/>
      <c r="E207" s="100"/>
      <c r="F207" s="100"/>
      <c r="G207" s="100"/>
      <c r="H207" s="100"/>
      <c r="I207" s="100"/>
      <c r="J207" s="3">
        <f t="shared" si="33"/>
        <v>3</v>
      </c>
      <c r="K207" s="3">
        <f t="shared" si="34"/>
        <v>0</v>
      </c>
      <c r="L207" s="3">
        <f t="shared" si="35"/>
        <v>0</v>
      </c>
      <c r="M207" s="3">
        <f t="shared" si="36"/>
        <v>1</v>
      </c>
      <c r="N207" s="3">
        <f t="shared" si="37"/>
        <v>1</v>
      </c>
      <c r="O207" s="3">
        <f t="shared" si="38"/>
        <v>4</v>
      </c>
      <c r="P207" s="3">
        <f t="shared" si="39"/>
        <v>5</v>
      </c>
      <c r="Q207" s="63">
        <f t="shared" si="40"/>
        <v>0</v>
      </c>
      <c r="R207" s="63" t="str">
        <f t="shared" si="41"/>
        <v>C</v>
      </c>
      <c r="S207" s="63">
        <f t="shared" si="42"/>
        <v>0</v>
      </c>
      <c r="T207" s="63" t="str">
        <f t="shared" si="43"/>
        <v>DF</v>
      </c>
    </row>
    <row r="208" spans="1:20" ht="12.75">
      <c r="A208" s="62" t="str">
        <f t="shared" si="32"/>
        <v>LLX5003</v>
      </c>
      <c r="B208" s="100" t="s">
        <v>50</v>
      </c>
      <c r="C208" s="100"/>
      <c r="D208" s="100"/>
      <c r="E208" s="100"/>
      <c r="F208" s="100"/>
      <c r="G208" s="100"/>
      <c r="H208" s="100"/>
      <c r="I208" s="100"/>
      <c r="J208" s="3">
        <f t="shared" si="33"/>
        <v>4</v>
      </c>
      <c r="K208" s="3">
        <f t="shared" si="34"/>
        <v>2</v>
      </c>
      <c r="L208" s="3">
        <f t="shared" si="35"/>
        <v>2</v>
      </c>
      <c r="M208" s="3">
        <f t="shared" si="36"/>
        <v>0</v>
      </c>
      <c r="N208" s="3">
        <f t="shared" si="37"/>
        <v>4</v>
      </c>
      <c r="O208" s="3">
        <f t="shared" si="38"/>
        <v>3</v>
      </c>
      <c r="P208" s="3">
        <f t="shared" si="39"/>
        <v>7</v>
      </c>
      <c r="Q208" s="63" t="str">
        <f t="shared" si="40"/>
        <v>E</v>
      </c>
      <c r="R208" s="63">
        <f t="shared" si="41"/>
        <v>0</v>
      </c>
      <c r="S208" s="63">
        <f t="shared" si="42"/>
        <v>0</v>
      </c>
      <c r="T208" s="63" t="str">
        <f t="shared" si="43"/>
        <v>DF</v>
      </c>
    </row>
    <row r="209" spans="1:20" ht="12.75">
      <c r="A209" s="38" t="s">
        <v>223</v>
      </c>
      <c r="B209" s="164"/>
      <c r="C209" s="165"/>
      <c r="D209" s="165"/>
      <c r="E209" s="165"/>
      <c r="F209" s="165"/>
      <c r="G209" s="165"/>
      <c r="H209" s="165"/>
      <c r="I209" s="166"/>
      <c r="J209" s="5">
        <f>IF(ISNA(SUM(J202:J208)),"",SUM(J202:J208))</f>
        <v>27</v>
      </c>
      <c r="K209" s="5">
        <f aca="true" t="shared" si="44" ref="K209:P209">SUM(K202:K208)</f>
        <v>12</v>
      </c>
      <c r="L209" s="5">
        <f t="shared" si="44"/>
        <v>8</v>
      </c>
      <c r="M209" s="5">
        <f t="shared" si="44"/>
        <v>2</v>
      </c>
      <c r="N209" s="5">
        <f t="shared" si="44"/>
        <v>22</v>
      </c>
      <c r="O209" s="5">
        <f t="shared" si="44"/>
        <v>25</v>
      </c>
      <c r="P209" s="5">
        <f t="shared" si="44"/>
        <v>47</v>
      </c>
      <c r="Q209" s="38">
        <f>COUNTIF(Q202:Q208,"E")</f>
        <v>6</v>
      </c>
      <c r="R209" s="38">
        <f>COUNTIF(R202:R208,"C")</f>
        <v>1</v>
      </c>
      <c r="S209" s="38">
        <f>COUNTIF(S202:S208,"VP")</f>
        <v>0</v>
      </c>
      <c r="T209" s="28">
        <f>COUNTA(T202:T208)</f>
        <v>7</v>
      </c>
    </row>
    <row r="210" spans="1:20" ht="12.75" customHeight="1">
      <c r="A210" s="112" t="s">
        <v>272</v>
      </c>
      <c r="B210" s="113"/>
      <c r="C210" s="113"/>
      <c r="D210" s="113"/>
      <c r="E210" s="113"/>
      <c r="F210" s="113"/>
      <c r="G210" s="113"/>
      <c r="H210" s="113"/>
      <c r="I210" s="113"/>
      <c r="J210" s="113"/>
      <c r="K210" s="113"/>
      <c r="L210" s="113"/>
      <c r="M210" s="113"/>
      <c r="N210" s="113"/>
      <c r="O210" s="113"/>
      <c r="P210" s="113"/>
      <c r="Q210" s="113"/>
      <c r="R210" s="113"/>
      <c r="S210" s="113"/>
      <c r="T210" s="114"/>
    </row>
    <row r="211" spans="1:20" ht="12.75" customHeight="1">
      <c r="A211" s="62" t="str">
        <f>IF(ISNA(INDEX($A$37:$T$193,MATCH($B211,$B$37:$B$193,0),1)),"",INDEX($A$37:$T$193,MATCH($B211,$B$37:$B$193,0),1))</f>
        <v>LLX6002</v>
      </c>
      <c r="B211" s="100" t="s">
        <v>60</v>
      </c>
      <c r="C211" s="100"/>
      <c r="D211" s="100"/>
      <c r="E211" s="100"/>
      <c r="F211" s="100"/>
      <c r="G211" s="100"/>
      <c r="H211" s="100"/>
      <c r="I211" s="100"/>
      <c r="J211" s="3">
        <f>IF(ISNA(INDEX($A$37:$T$193,MATCH($B211,$B$37:$B$193,0),10)),"",INDEX($A$37:$T$193,MATCH($B211,$B$37:$B$193,0),10))</f>
        <v>4</v>
      </c>
      <c r="K211" s="3">
        <f>IF(ISNA(INDEX($A$37:$T$193,MATCH($B211,$B$37:$B$193,0),11)),"",INDEX($A$37:$T$193,MATCH($B211,$B$37:$B$193,0),11))</f>
        <v>2</v>
      </c>
      <c r="L211" s="3">
        <f>IF(ISNA(INDEX($A$37:$T$193,MATCH($B211,$B$37:$B$193,0),12)),"",INDEX($A$37:$T$193,MATCH($B211,$B$37:$B$193,0),12))</f>
        <v>2</v>
      </c>
      <c r="M211" s="3">
        <f>IF(ISNA(INDEX($A$37:$T$193,MATCH($B211,$B$37:$B$193,0),13)),"",INDEX($A$37:$T$193,MATCH($B211,$B$37:$B$193,0),13))</f>
        <v>0</v>
      </c>
      <c r="N211" s="3">
        <f>IF(ISNA(INDEX($A$37:$T$193,MATCH($B211,$B$37:$B$193,0),14)),"",INDEX($A$37:$T$193,MATCH($B211,$B$37:$B$193,0),14))</f>
        <v>4</v>
      </c>
      <c r="O211" s="3">
        <f>IF(ISNA(INDEX($A$37:$T$193,MATCH($B211,$B$37:$B$193,0),15)),"",INDEX($A$37:$T$193,MATCH($B211,$B$37:$B$193,0),15))</f>
        <v>4</v>
      </c>
      <c r="P211" s="3">
        <f>IF(ISNA(INDEX($A$37:$T$193,MATCH($B211,$B$37:$B$193,0),16)),"",INDEX($A$37:$T$193,MATCH($B211,$B$37:$B$193,0),16))</f>
        <v>8</v>
      </c>
      <c r="Q211" s="63" t="str">
        <f>IF(ISNA(INDEX($A$37:$T$193,MATCH($B211,$B$37:$B$193,0),17)),"",INDEX($A$37:$T$193,MATCH($B211,$B$37:$B$193,0),17))</f>
        <v>E</v>
      </c>
      <c r="R211" s="63">
        <f>IF(ISNA(INDEX($A$37:$T$193,MATCH($B211,$B$37:$B$193,0),18)),"",INDEX($A$37:$T$193,MATCH($B211,$B$37:$B$193,0),18))</f>
        <v>0</v>
      </c>
      <c r="S211" s="63">
        <f>IF(ISNA(INDEX($A$37:$T$193,MATCH($B211,$B$37:$B$193,0),19)),"",INDEX($A$37:$T$193,MATCH($B211,$B$37:$B$193,0),19))</f>
        <v>0</v>
      </c>
      <c r="T211" s="63" t="str">
        <f>IF(ISNA(INDEX($A$37:$T$193,MATCH($B211,$B$37:$B$193,0),20)),"",INDEX($A$37:$T$193,MATCH($B211,$B$37:$B$193,0),20))</f>
        <v>DF</v>
      </c>
    </row>
    <row r="212" spans="1:20" ht="12.75">
      <c r="A212" s="62" t="str">
        <f>IF(ISNA(INDEX($A$37:$T$193,MATCH($B212,$B$37:$B$193,0),1)),"",INDEX($A$37:$T$193,MATCH($B212,$B$37:$B$193,0),1))</f>
        <v>LLY6024</v>
      </c>
      <c r="B212" s="100" t="s">
        <v>59</v>
      </c>
      <c r="C212" s="100"/>
      <c r="D212" s="100"/>
      <c r="E212" s="100"/>
      <c r="F212" s="100"/>
      <c r="G212" s="100"/>
      <c r="H212" s="100"/>
      <c r="I212" s="100"/>
      <c r="J212" s="3">
        <f>IF(ISNA(INDEX($A$37:$T$193,MATCH($B212,$B$37:$B$193,0),10)),"",INDEX($A$37:$T$193,MATCH($B212,$B$37:$B$193,0),10))</f>
        <v>3</v>
      </c>
      <c r="K212" s="3">
        <f>IF(ISNA(INDEX($A$37:$T$193,MATCH($B212,$B$37:$B$193,0),11)),"",INDEX($A$37:$T$193,MATCH($B212,$B$37:$B$193,0),11))</f>
        <v>0</v>
      </c>
      <c r="L212" s="3">
        <f>IF(ISNA(INDEX($A$37:$T$193,MATCH($B212,$B$37:$B$193,0),12)),"",INDEX($A$37:$T$193,MATCH($B212,$B$37:$B$193,0),12))</f>
        <v>0</v>
      </c>
      <c r="M212" s="3">
        <f>IF(ISNA(INDEX($A$37:$T$193,MATCH($B212,$B$37:$B$193,0),13)),"",INDEX($A$37:$T$193,MATCH($B212,$B$37:$B$193,0),13))</f>
        <v>1</v>
      </c>
      <c r="N212" s="3">
        <f>IF(ISNA(INDEX($A$37:$T$193,MATCH($B212,$B$37:$B$193,0),14)),"",INDEX($A$37:$T$193,MATCH($B212,$B$37:$B$193,0),14))</f>
        <v>1</v>
      </c>
      <c r="O212" s="3">
        <f>IF(ISNA(INDEX($A$37:$T$193,MATCH($B212,$B$37:$B$193,0),15)),"",INDEX($A$37:$T$193,MATCH($B212,$B$37:$B$193,0),15))</f>
        <v>5</v>
      </c>
      <c r="P212" s="3">
        <f>IF(ISNA(INDEX($A$37:$T$193,MATCH($B212,$B$37:$B$193,0),16)),"",INDEX($A$37:$T$193,MATCH($B212,$B$37:$B$193,0),16))</f>
        <v>6</v>
      </c>
      <c r="Q212" s="63">
        <f>IF(ISNA(INDEX($A$37:$T$193,MATCH($B212,$B$37:$B$193,0),17)),"",INDEX($A$37:$T$193,MATCH($B212,$B$37:$B$193,0),17))</f>
        <v>0</v>
      </c>
      <c r="R212" s="63" t="str">
        <f>IF(ISNA(INDEX($A$37:$T$193,MATCH($B212,$B$37:$B$193,0),18)),"",INDEX($A$37:$T$193,MATCH($B212,$B$37:$B$193,0),18))</f>
        <v>C</v>
      </c>
      <c r="S212" s="63">
        <f>IF(ISNA(INDEX($A$37:$T$193,MATCH($B212,$B$37:$B$193,0),19)),"",INDEX($A$37:$T$193,MATCH($B212,$B$37:$B$193,0),19))</f>
        <v>0</v>
      </c>
      <c r="T212" s="63" t="str">
        <f>IF(ISNA(INDEX($A$37:$T$193,MATCH($B212,$B$37:$B$193,0),20)),"",INDEX($A$37:$T$193,MATCH($B212,$B$37:$B$193,0),20))</f>
        <v>DF</v>
      </c>
    </row>
    <row r="213" spans="1:20" ht="26.25" customHeight="1">
      <c r="A213" s="38" t="s">
        <v>223</v>
      </c>
      <c r="B213" s="213"/>
      <c r="C213" s="213"/>
      <c r="D213" s="213"/>
      <c r="E213" s="213"/>
      <c r="F213" s="213"/>
      <c r="G213" s="213"/>
      <c r="H213" s="213"/>
      <c r="I213" s="213"/>
      <c r="J213" s="5">
        <f>SUM(J211:J212)</f>
        <v>7</v>
      </c>
      <c r="K213" s="5">
        <f aca="true" t="shared" si="45" ref="K213:P213">SUM(K211:K212)</f>
        <v>2</v>
      </c>
      <c r="L213" s="5">
        <f t="shared" si="45"/>
        <v>2</v>
      </c>
      <c r="M213" s="5">
        <f t="shared" si="45"/>
        <v>1</v>
      </c>
      <c r="N213" s="5">
        <f t="shared" si="45"/>
        <v>5</v>
      </c>
      <c r="O213" s="5">
        <f t="shared" si="45"/>
        <v>9</v>
      </c>
      <c r="P213" s="5">
        <f t="shared" si="45"/>
        <v>14</v>
      </c>
      <c r="Q213" s="38">
        <f>COUNTIF(Q211:Q212,"E")</f>
        <v>1</v>
      </c>
      <c r="R213" s="38">
        <f>COUNTIF(R211:R212,"C")</f>
        <v>1</v>
      </c>
      <c r="S213" s="38">
        <f>COUNTIF(S211:S212,"VP")</f>
        <v>0</v>
      </c>
      <c r="T213" s="28">
        <f>COUNTA(T211:T212)</f>
        <v>2</v>
      </c>
    </row>
    <row r="214" spans="1:20" ht="24.75" customHeight="1">
      <c r="A214" s="147" t="s">
        <v>305</v>
      </c>
      <c r="B214" s="148"/>
      <c r="C214" s="148"/>
      <c r="D214" s="148"/>
      <c r="E214" s="148"/>
      <c r="F214" s="148"/>
      <c r="G214" s="148"/>
      <c r="H214" s="148"/>
      <c r="I214" s="149"/>
      <c r="J214" s="5">
        <f aca="true" t="shared" si="46" ref="J214:T214">SUM(J209,J213)</f>
        <v>34</v>
      </c>
      <c r="K214" s="5">
        <f t="shared" si="46"/>
        <v>14</v>
      </c>
      <c r="L214" s="5">
        <f t="shared" si="46"/>
        <v>10</v>
      </c>
      <c r="M214" s="5">
        <f t="shared" si="46"/>
        <v>3</v>
      </c>
      <c r="N214" s="5">
        <f t="shared" si="46"/>
        <v>27</v>
      </c>
      <c r="O214" s="5">
        <f t="shared" si="46"/>
        <v>34</v>
      </c>
      <c r="P214" s="5">
        <f t="shared" si="46"/>
        <v>61</v>
      </c>
      <c r="Q214" s="5">
        <f t="shared" si="46"/>
        <v>7</v>
      </c>
      <c r="R214" s="5">
        <f t="shared" si="46"/>
        <v>2</v>
      </c>
      <c r="S214" s="5">
        <f t="shared" si="46"/>
        <v>0</v>
      </c>
      <c r="T214" s="54">
        <f t="shared" si="46"/>
        <v>9</v>
      </c>
    </row>
    <row r="215" spans="1:20" ht="18.75" customHeight="1">
      <c r="A215" s="131" t="s">
        <v>249</v>
      </c>
      <c r="B215" s="132"/>
      <c r="C215" s="132"/>
      <c r="D215" s="132"/>
      <c r="E215" s="132"/>
      <c r="F215" s="132"/>
      <c r="G215" s="132"/>
      <c r="H215" s="132"/>
      <c r="I215" s="132"/>
      <c r="J215" s="133"/>
      <c r="K215" s="5">
        <f aca="true" t="shared" si="47" ref="K215:P215">K209*14+K213*12</f>
        <v>192</v>
      </c>
      <c r="L215" s="5">
        <f t="shared" si="47"/>
        <v>136</v>
      </c>
      <c r="M215" s="5">
        <f t="shared" si="47"/>
        <v>40</v>
      </c>
      <c r="N215" s="5">
        <f t="shared" si="47"/>
        <v>368</v>
      </c>
      <c r="O215" s="5">
        <f t="shared" si="47"/>
        <v>458</v>
      </c>
      <c r="P215" s="5">
        <f t="shared" si="47"/>
        <v>826</v>
      </c>
      <c r="Q215" s="193"/>
      <c r="R215" s="194"/>
      <c r="S215" s="194"/>
      <c r="T215" s="195"/>
    </row>
    <row r="216" spans="1:20" ht="23.25" customHeight="1">
      <c r="A216" s="134"/>
      <c r="B216" s="135"/>
      <c r="C216" s="135"/>
      <c r="D216" s="135"/>
      <c r="E216" s="135"/>
      <c r="F216" s="135"/>
      <c r="G216" s="135"/>
      <c r="H216" s="135"/>
      <c r="I216" s="135"/>
      <c r="J216" s="136"/>
      <c r="K216" s="137">
        <f>SUM(K215:M215)</f>
        <v>368</v>
      </c>
      <c r="L216" s="138"/>
      <c r="M216" s="139"/>
      <c r="N216" s="137">
        <f>SUM(N215:O215)</f>
        <v>826</v>
      </c>
      <c r="O216" s="138"/>
      <c r="P216" s="139"/>
      <c r="Q216" s="196"/>
      <c r="R216" s="197"/>
      <c r="S216" s="197"/>
      <c r="T216" s="198"/>
    </row>
    <row r="217" spans="1:20" ht="23.25" customHeight="1">
      <c r="A217" s="119" t="s">
        <v>303</v>
      </c>
      <c r="B217" s="120"/>
      <c r="C217" s="120"/>
      <c r="D217" s="120"/>
      <c r="E217" s="120"/>
      <c r="F217" s="120"/>
      <c r="G217" s="120"/>
      <c r="H217" s="120"/>
      <c r="I217" s="120"/>
      <c r="J217" s="121"/>
      <c r="K217" s="125">
        <f>T214/SUM(T51,T66,T84,T100,T117,T131)</f>
        <v>0.16363636363636364</v>
      </c>
      <c r="L217" s="126"/>
      <c r="M217" s="126"/>
      <c r="N217" s="126"/>
      <c r="O217" s="126"/>
      <c r="P217" s="126"/>
      <c r="Q217" s="126"/>
      <c r="R217" s="126"/>
      <c r="S217" s="126"/>
      <c r="T217" s="127"/>
    </row>
    <row r="218" spans="1:20" ht="20.25" customHeight="1">
      <c r="A218" s="122" t="s">
        <v>4</v>
      </c>
      <c r="B218" s="123"/>
      <c r="C218" s="123"/>
      <c r="D218" s="123"/>
      <c r="E218" s="123"/>
      <c r="F218" s="123"/>
      <c r="G218" s="123"/>
      <c r="H218" s="123"/>
      <c r="I218" s="123"/>
      <c r="J218" s="124"/>
      <c r="K218" s="125">
        <f>K216/(SUM(N51,N66,N84,N100,N117)*14+N131*12)</f>
        <v>0.16399286987522282</v>
      </c>
      <c r="L218" s="126"/>
      <c r="M218" s="126"/>
      <c r="N218" s="126"/>
      <c r="O218" s="126"/>
      <c r="P218" s="126"/>
      <c r="Q218" s="126"/>
      <c r="R218" s="126"/>
      <c r="S218" s="126"/>
      <c r="T218" s="127"/>
    </row>
    <row r="219" spans="1:20" ht="126.75" customHeight="1" hidden="1">
      <c r="A219" s="64"/>
      <c r="B219" s="64"/>
      <c r="C219" s="64"/>
      <c r="D219" s="64"/>
      <c r="E219" s="64"/>
      <c r="F219" s="64"/>
      <c r="G219" s="64"/>
      <c r="H219" s="64"/>
      <c r="I219" s="64"/>
      <c r="J219" s="64"/>
      <c r="K219" s="64"/>
      <c r="L219" s="64"/>
      <c r="M219" s="64"/>
      <c r="N219" s="64"/>
      <c r="O219" s="64"/>
      <c r="P219" s="64"/>
      <c r="Q219" s="64"/>
      <c r="R219" s="64"/>
      <c r="S219" s="64"/>
      <c r="T219" s="64"/>
    </row>
    <row r="220" spans="2:19" ht="26.25" customHeight="1">
      <c r="B220" s="15"/>
      <c r="C220" s="15"/>
      <c r="D220" s="15"/>
      <c r="E220" s="15"/>
      <c r="F220" s="15"/>
      <c r="G220" s="15"/>
      <c r="M220" s="14"/>
      <c r="N220" s="14"/>
      <c r="O220" s="14"/>
      <c r="P220" s="14"/>
      <c r="Q220" s="14"/>
      <c r="R220" s="14"/>
      <c r="S220" s="14"/>
    </row>
    <row r="221" spans="1:20" ht="30" customHeight="1">
      <c r="A221" s="213" t="s">
        <v>261</v>
      </c>
      <c r="B221" s="214"/>
      <c r="C221" s="214"/>
      <c r="D221" s="214"/>
      <c r="E221" s="214"/>
      <c r="F221" s="214"/>
      <c r="G221" s="214"/>
      <c r="H221" s="214"/>
      <c r="I221" s="214"/>
      <c r="J221" s="214"/>
      <c r="K221" s="214"/>
      <c r="L221" s="214"/>
      <c r="M221" s="214"/>
      <c r="N221" s="214"/>
      <c r="O221" s="214"/>
      <c r="P221" s="214"/>
      <c r="Q221" s="214"/>
      <c r="R221" s="214"/>
      <c r="S221" s="214"/>
      <c r="T221" s="214"/>
    </row>
    <row r="222" spans="1:20" ht="18.75" customHeight="1">
      <c r="A222" s="213" t="s">
        <v>225</v>
      </c>
      <c r="B222" s="213" t="s">
        <v>224</v>
      </c>
      <c r="C222" s="213"/>
      <c r="D222" s="213"/>
      <c r="E222" s="213"/>
      <c r="F222" s="213"/>
      <c r="G222" s="213"/>
      <c r="H222" s="213"/>
      <c r="I222" s="213"/>
      <c r="J222" s="207" t="s">
        <v>239</v>
      </c>
      <c r="K222" s="207" t="s">
        <v>222</v>
      </c>
      <c r="L222" s="207"/>
      <c r="M222" s="207"/>
      <c r="N222" s="207" t="s">
        <v>240</v>
      </c>
      <c r="O222" s="207"/>
      <c r="P222" s="207"/>
      <c r="Q222" s="207" t="s">
        <v>221</v>
      </c>
      <c r="R222" s="207"/>
      <c r="S222" s="207"/>
      <c r="T222" s="207" t="s">
        <v>220</v>
      </c>
    </row>
    <row r="223" spans="1:20" ht="12.75">
      <c r="A223" s="213"/>
      <c r="B223" s="213"/>
      <c r="C223" s="213"/>
      <c r="D223" s="213"/>
      <c r="E223" s="213"/>
      <c r="F223" s="213"/>
      <c r="G223" s="213"/>
      <c r="H223" s="213"/>
      <c r="I223" s="213"/>
      <c r="J223" s="207"/>
      <c r="K223" s="61" t="s">
        <v>226</v>
      </c>
      <c r="L223" s="61" t="s">
        <v>227</v>
      </c>
      <c r="M223" s="61" t="s">
        <v>228</v>
      </c>
      <c r="N223" s="61" t="s">
        <v>232</v>
      </c>
      <c r="O223" s="61" t="s">
        <v>203</v>
      </c>
      <c r="P223" s="61" t="s">
        <v>229</v>
      </c>
      <c r="Q223" s="61" t="s">
        <v>230</v>
      </c>
      <c r="R223" s="61" t="s">
        <v>226</v>
      </c>
      <c r="S223" s="61" t="s">
        <v>231</v>
      </c>
      <c r="T223" s="207"/>
    </row>
    <row r="224" spans="1:20" ht="29.25" customHeight="1">
      <c r="A224" s="112" t="s">
        <v>258</v>
      </c>
      <c r="B224" s="113"/>
      <c r="C224" s="113"/>
      <c r="D224" s="113"/>
      <c r="E224" s="113"/>
      <c r="F224" s="113"/>
      <c r="G224" s="113"/>
      <c r="H224" s="113"/>
      <c r="I224" s="113"/>
      <c r="J224" s="113"/>
      <c r="K224" s="113"/>
      <c r="L224" s="113"/>
      <c r="M224" s="113"/>
      <c r="N224" s="113"/>
      <c r="O224" s="113"/>
      <c r="P224" s="113"/>
      <c r="Q224" s="113"/>
      <c r="R224" s="113"/>
      <c r="S224" s="113"/>
      <c r="T224" s="114"/>
    </row>
    <row r="225" spans="1:20" ht="27" customHeight="1">
      <c r="A225" s="62" t="str">
        <f aca="true" t="shared" si="48" ref="A225:A256">IF(ISNA(INDEX($A$37:$T$193,MATCH($B225,$B$37:$B$193,0),1)),"",INDEX($A$37:$T$193,MATCH($B225,$B$37:$B$193,0),1))</f>
        <v>LLM1124</v>
      </c>
      <c r="B225" s="218" t="s">
        <v>174</v>
      </c>
      <c r="C225" s="218"/>
      <c r="D225" s="218"/>
      <c r="E225" s="218"/>
      <c r="F225" s="218"/>
      <c r="G225" s="218"/>
      <c r="H225" s="218"/>
      <c r="I225" s="218"/>
      <c r="J225" s="3">
        <f aca="true" t="shared" si="49" ref="J225:J256">IF(ISNA(INDEX($A$37:$T$193,MATCH($B225,$B$37:$B$193,0),10)),"",INDEX($A$37:$T$193,MATCH($B225,$B$37:$B$193,0),10))</f>
        <v>5</v>
      </c>
      <c r="K225" s="3">
        <f aca="true" t="shared" si="50" ref="K225:K256">IF(ISNA(INDEX($A$37:$T$193,MATCH($B225,$B$37:$B$193,0),11)),"",INDEX($A$37:$T$193,MATCH($B225,$B$37:$B$193,0),11))</f>
        <v>3</v>
      </c>
      <c r="L225" s="3">
        <f aca="true" t="shared" si="51" ref="L225:L256">IF(ISNA(INDEX($A$37:$T$193,MATCH($B225,$B$37:$B$193,0),12)),"",INDEX($A$37:$T$193,MATCH($B225,$B$37:$B$193,0),12))</f>
        <v>2</v>
      </c>
      <c r="M225" s="3">
        <f aca="true" t="shared" si="52" ref="M225:M256">IF(ISNA(INDEX($A$37:$T$193,MATCH($B225,$B$37:$B$193,0),13)),"",INDEX($A$37:$T$193,MATCH($B225,$B$37:$B$193,0),13))</f>
        <v>1</v>
      </c>
      <c r="N225" s="3">
        <f aca="true" t="shared" si="53" ref="N225:N256">IF(ISNA(INDEX($A$37:$T$193,MATCH($B225,$B$37:$B$193,0),14)),"",INDEX($A$37:$T$193,MATCH($B225,$B$37:$B$193,0),14))</f>
        <v>6</v>
      </c>
      <c r="O225" s="3">
        <f aca="true" t="shared" si="54" ref="O225:O256">IF(ISNA(INDEX($A$37:$T$193,MATCH($B225,$B$37:$B$193,0),15)),"",INDEX($A$37:$T$193,MATCH($B225,$B$37:$B$193,0),15))</f>
        <v>3</v>
      </c>
      <c r="P225" s="3">
        <f aca="true" t="shared" si="55" ref="P225:P256">IF(ISNA(INDEX($A$37:$T$193,MATCH($B225,$B$37:$B$193,0),16)),"",INDEX($A$37:$T$193,MATCH($B225,$B$37:$B$193,0),16))</f>
        <v>9</v>
      </c>
      <c r="Q225" s="63" t="str">
        <f aca="true" t="shared" si="56" ref="Q225:Q256">IF(ISNA(INDEX($A$37:$T$193,MATCH($B225,$B$37:$B$193,0),17)),"",INDEX($A$37:$T$193,MATCH($B225,$B$37:$B$193,0),17))</f>
        <v>E</v>
      </c>
      <c r="R225" s="63">
        <f aca="true" t="shared" si="57" ref="R225:R256">IF(ISNA(INDEX($A$37:$T$193,MATCH($B225,$B$37:$B$193,0),18)),"",INDEX($A$37:$T$193,MATCH($B225,$B$37:$B$193,0),18))</f>
        <v>0</v>
      </c>
      <c r="S225" s="63">
        <f aca="true" t="shared" si="58" ref="S225:S256">IF(ISNA(INDEX($A$37:$T$193,MATCH($B225,$B$37:$B$193,0),19)),"",INDEX($A$37:$T$193,MATCH($B225,$B$37:$B$193,0),19))</f>
        <v>0</v>
      </c>
      <c r="T225" s="63" t="str">
        <f aca="true" t="shared" si="59" ref="T225:T256">IF(ISNA(INDEX($A$37:$T$193,MATCH($B225,$B$37:$B$193,0),20)),"",INDEX($A$37:$T$193,MATCH($B225,$B$37:$B$193,0),20))</f>
        <v>DS</v>
      </c>
    </row>
    <row r="226" spans="1:20" ht="12.75" customHeight="1">
      <c r="A226" s="62" t="str">
        <f t="shared" si="48"/>
        <v>LLX1002</v>
      </c>
      <c r="B226" s="100" t="s">
        <v>297</v>
      </c>
      <c r="C226" s="100"/>
      <c r="D226" s="100"/>
      <c r="E226" s="100"/>
      <c r="F226" s="100"/>
      <c r="G226" s="100"/>
      <c r="H226" s="100"/>
      <c r="I226" s="100"/>
      <c r="J226" s="3">
        <f t="shared" si="49"/>
        <v>3</v>
      </c>
      <c r="K226" s="3">
        <f t="shared" si="50"/>
        <v>1</v>
      </c>
      <c r="L226" s="3">
        <f t="shared" si="51"/>
        <v>1</v>
      </c>
      <c r="M226" s="3">
        <f t="shared" si="52"/>
        <v>0</v>
      </c>
      <c r="N226" s="3">
        <f t="shared" si="53"/>
        <v>2</v>
      </c>
      <c r="O226" s="3">
        <f t="shared" si="54"/>
        <v>3</v>
      </c>
      <c r="P226" s="3">
        <f t="shared" si="55"/>
        <v>5</v>
      </c>
      <c r="Q226" s="63" t="str">
        <f t="shared" si="56"/>
        <v>E</v>
      </c>
      <c r="R226" s="63">
        <f t="shared" si="57"/>
        <v>0</v>
      </c>
      <c r="S226" s="63">
        <f t="shared" si="58"/>
        <v>0</v>
      </c>
      <c r="T226" s="63" t="str">
        <f t="shared" si="59"/>
        <v>DS</v>
      </c>
    </row>
    <row r="227" spans="1:20" ht="13.5" customHeight="1">
      <c r="A227" s="62" t="str">
        <f t="shared" si="48"/>
        <v>LLM1168</v>
      </c>
      <c r="B227" s="100" t="s">
        <v>8</v>
      </c>
      <c r="C227" s="100"/>
      <c r="D227" s="100"/>
      <c r="E227" s="100"/>
      <c r="F227" s="100"/>
      <c r="G227" s="100"/>
      <c r="H227" s="100"/>
      <c r="I227" s="100"/>
      <c r="J227" s="3">
        <f t="shared" si="49"/>
        <v>4</v>
      </c>
      <c r="K227" s="3">
        <f t="shared" si="50"/>
        <v>2</v>
      </c>
      <c r="L227" s="3">
        <f t="shared" si="51"/>
        <v>2</v>
      </c>
      <c r="M227" s="3">
        <f t="shared" si="52"/>
        <v>0</v>
      </c>
      <c r="N227" s="3">
        <f t="shared" si="53"/>
        <v>4</v>
      </c>
      <c r="O227" s="3">
        <f t="shared" si="54"/>
        <v>3</v>
      </c>
      <c r="P227" s="3">
        <f t="shared" si="55"/>
        <v>7</v>
      </c>
      <c r="Q227" s="63" t="str">
        <f t="shared" si="56"/>
        <v>E</v>
      </c>
      <c r="R227" s="63">
        <f t="shared" si="57"/>
        <v>0</v>
      </c>
      <c r="S227" s="63">
        <f t="shared" si="58"/>
        <v>0</v>
      </c>
      <c r="T227" s="63" t="str">
        <f t="shared" si="59"/>
        <v>DS</v>
      </c>
    </row>
    <row r="228" spans="1:20" ht="12.75">
      <c r="A228" s="62" t="str">
        <f t="shared" si="48"/>
        <v>LLT1201</v>
      </c>
      <c r="B228" s="100" t="s">
        <v>109</v>
      </c>
      <c r="C228" s="100"/>
      <c r="D228" s="100"/>
      <c r="E228" s="100"/>
      <c r="F228" s="100"/>
      <c r="G228" s="100"/>
      <c r="H228" s="100"/>
      <c r="I228" s="100"/>
      <c r="J228" s="3">
        <f t="shared" si="49"/>
        <v>4</v>
      </c>
      <c r="K228" s="3">
        <f t="shared" si="50"/>
        <v>2</v>
      </c>
      <c r="L228" s="3">
        <f t="shared" si="51"/>
        <v>1</v>
      </c>
      <c r="M228" s="3">
        <f t="shared" si="52"/>
        <v>0</v>
      </c>
      <c r="N228" s="3">
        <f t="shared" si="53"/>
        <v>3</v>
      </c>
      <c r="O228" s="3">
        <f t="shared" si="54"/>
        <v>4</v>
      </c>
      <c r="P228" s="3">
        <f t="shared" si="55"/>
        <v>7</v>
      </c>
      <c r="Q228" s="63" t="str">
        <f t="shared" si="56"/>
        <v>E</v>
      </c>
      <c r="R228" s="63">
        <f t="shared" si="57"/>
        <v>0</v>
      </c>
      <c r="S228" s="63">
        <f t="shared" si="58"/>
        <v>0</v>
      </c>
      <c r="T228" s="63" t="str">
        <f t="shared" si="59"/>
        <v>DS</v>
      </c>
    </row>
    <row r="229" spans="1:20" ht="13.5" customHeight="1">
      <c r="A229" s="62" t="str">
        <f t="shared" si="48"/>
        <v>LLT1202</v>
      </c>
      <c r="B229" s="100" t="s">
        <v>111</v>
      </c>
      <c r="C229" s="100"/>
      <c r="D229" s="100"/>
      <c r="E229" s="100"/>
      <c r="F229" s="100"/>
      <c r="G229" s="100"/>
      <c r="H229" s="100"/>
      <c r="I229" s="100"/>
      <c r="J229" s="3">
        <f t="shared" si="49"/>
        <v>4</v>
      </c>
      <c r="K229" s="3">
        <f t="shared" si="50"/>
        <v>2</v>
      </c>
      <c r="L229" s="3">
        <f t="shared" si="51"/>
        <v>0</v>
      </c>
      <c r="M229" s="3">
        <f t="shared" si="52"/>
        <v>0</v>
      </c>
      <c r="N229" s="3">
        <f t="shared" si="53"/>
        <v>2</v>
      </c>
      <c r="O229" s="3">
        <f t="shared" si="54"/>
        <v>5</v>
      </c>
      <c r="P229" s="3">
        <f t="shared" si="55"/>
        <v>7</v>
      </c>
      <c r="Q229" s="63" t="str">
        <f t="shared" si="56"/>
        <v>E</v>
      </c>
      <c r="R229" s="63">
        <f t="shared" si="57"/>
        <v>0</v>
      </c>
      <c r="S229" s="63">
        <f t="shared" si="58"/>
        <v>0</v>
      </c>
      <c r="T229" s="63" t="str">
        <f t="shared" si="59"/>
        <v>DS</v>
      </c>
    </row>
    <row r="230" spans="1:20" ht="12" customHeight="1">
      <c r="A230" s="62" t="str">
        <f t="shared" si="48"/>
        <v>LLT1203</v>
      </c>
      <c r="B230" s="100" t="s">
        <v>68</v>
      </c>
      <c r="C230" s="100"/>
      <c r="D230" s="100"/>
      <c r="E230" s="100"/>
      <c r="F230" s="100"/>
      <c r="G230" s="100"/>
      <c r="H230" s="100"/>
      <c r="I230" s="100"/>
      <c r="J230" s="3">
        <f t="shared" si="49"/>
        <v>3</v>
      </c>
      <c r="K230" s="3">
        <f t="shared" si="50"/>
        <v>1</v>
      </c>
      <c r="L230" s="3">
        <f t="shared" si="51"/>
        <v>1</v>
      </c>
      <c r="M230" s="3">
        <f t="shared" si="52"/>
        <v>0</v>
      </c>
      <c r="N230" s="3">
        <f t="shared" si="53"/>
        <v>2</v>
      </c>
      <c r="O230" s="3">
        <f t="shared" si="54"/>
        <v>3</v>
      </c>
      <c r="P230" s="3">
        <f t="shared" si="55"/>
        <v>5</v>
      </c>
      <c r="Q230" s="63">
        <f t="shared" si="56"/>
        <v>0</v>
      </c>
      <c r="R230" s="63" t="str">
        <f t="shared" si="57"/>
        <v>C</v>
      </c>
      <c r="S230" s="63">
        <f t="shared" si="58"/>
        <v>0</v>
      </c>
      <c r="T230" s="63" t="str">
        <f t="shared" si="59"/>
        <v>DS</v>
      </c>
    </row>
    <row r="231" spans="1:20" ht="15.75" customHeight="1">
      <c r="A231" s="62" t="str">
        <f t="shared" si="48"/>
        <v>LLM2124</v>
      </c>
      <c r="B231" s="100" t="s">
        <v>13</v>
      </c>
      <c r="C231" s="100"/>
      <c r="D231" s="100"/>
      <c r="E231" s="100"/>
      <c r="F231" s="100"/>
      <c r="G231" s="100"/>
      <c r="H231" s="100"/>
      <c r="I231" s="100"/>
      <c r="J231" s="3">
        <f t="shared" si="49"/>
        <v>6</v>
      </c>
      <c r="K231" s="3">
        <f t="shared" si="50"/>
        <v>3</v>
      </c>
      <c r="L231" s="3">
        <f t="shared" si="51"/>
        <v>2</v>
      </c>
      <c r="M231" s="3">
        <f t="shared" si="52"/>
        <v>0</v>
      </c>
      <c r="N231" s="3">
        <f t="shared" si="53"/>
        <v>5</v>
      </c>
      <c r="O231" s="3">
        <f t="shared" si="54"/>
        <v>6</v>
      </c>
      <c r="P231" s="3">
        <f t="shared" si="55"/>
        <v>11</v>
      </c>
      <c r="Q231" s="63" t="str">
        <f t="shared" si="56"/>
        <v>E</v>
      </c>
      <c r="R231" s="63">
        <f t="shared" si="57"/>
        <v>0</v>
      </c>
      <c r="S231" s="63">
        <f t="shared" si="58"/>
        <v>0</v>
      </c>
      <c r="T231" s="63" t="str">
        <f t="shared" si="59"/>
        <v>DS</v>
      </c>
    </row>
    <row r="232" spans="1:20" ht="15" customHeight="1">
      <c r="A232" s="62" t="str">
        <f t="shared" si="48"/>
        <v>LLM2161</v>
      </c>
      <c r="B232" s="100" t="s">
        <v>15</v>
      </c>
      <c r="C232" s="100"/>
      <c r="D232" s="100"/>
      <c r="E232" s="100"/>
      <c r="F232" s="100"/>
      <c r="G232" s="100"/>
      <c r="H232" s="100"/>
      <c r="I232" s="100"/>
      <c r="J232" s="3">
        <f t="shared" si="49"/>
        <v>6</v>
      </c>
      <c r="K232" s="3">
        <f t="shared" si="50"/>
        <v>4</v>
      </c>
      <c r="L232" s="3">
        <f t="shared" si="51"/>
        <v>3</v>
      </c>
      <c r="M232" s="3">
        <f t="shared" si="52"/>
        <v>0</v>
      </c>
      <c r="N232" s="3">
        <f t="shared" si="53"/>
        <v>7</v>
      </c>
      <c r="O232" s="3">
        <f t="shared" si="54"/>
        <v>4</v>
      </c>
      <c r="P232" s="3">
        <f t="shared" si="55"/>
        <v>11</v>
      </c>
      <c r="Q232" s="63" t="str">
        <f t="shared" si="56"/>
        <v>E</v>
      </c>
      <c r="R232" s="63">
        <f t="shared" si="57"/>
        <v>0</v>
      </c>
      <c r="S232" s="63">
        <f t="shared" si="58"/>
        <v>0</v>
      </c>
      <c r="T232" s="63" t="str">
        <f t="shared" si="59"/>
        <v>DS</v>
      </c>
    </row>
    <row r="233" spans="1:20" ht="13.5" customHeight="1">
      <c r="A233" s="62" t="str">
        <f t="shared" si="48"/>
        <v>LLT2204</v>
      </c>
      <c r="B233" s="100" t="s">
        <v>114</v>
      </c>
      <c r="C233" s="100"/>
      <c r="D233" s="100"/>
      <c r="E233" s="100"/>
      <c r="F233" s="100"/>
      <c r="G233" s="100"/>
      <c r="H233" s="100"/>
      <c r="I233" s="100"/>
      <c r="J233" s="3">
        <f t="shared" si="49"/>
        <v>4</v>
      </c>
      <c r="K233" s="3">
        <f t="shared" si="50"/>
        <v>2</v>
      </c>
      <c r="L233" s="3">
        <f t="shared" si="51"/>
        <v>1</v>
      </c>
      <c r="M233" s="3">
        <f t="shared" si="52"/>
        <v>0</v>
      </c>
      <c r="N233" s="3">
        <f t="shared" si="53"/>
        <v>3</v>
      </c>
      <c r="O233" s="3">
        <f t="shared" si="54"/>
        <v>4</v>
      </c>
      <c r="P233" s="3">
        <f t="shared" si="55"/>
        <v>7</v>
      </c>
      <c r="Q233" s="63" t="str">
        <f t="shared" si="56"/>
        <v>E</v>
      </c>
      <c r="R233" s="63">
        <f t="shared" si="57"/>
        <v>0</v>
      </c>
      <c r="S233" s="63">
        <f t="shared" si="58"/>
        <v>0</v>
      </c>
      <c r="T233" s="63" t="str">
        <f t="shared" si="59"/>
        <v>DS</v>
      </c>
    </row>
    <row r="234" spans="1:20" ht="14.25" customHeight="1">
      <c r="A234" s="62" t="str">
        <f t="shared" si="48"/>
        <v>LLT2206</v>
      </c>
      <c r="B234" s="100" t="s">
        <v>118</v>
      </c>
      <c r="C234" s="100"/>
      <c r="D234" s="100"/>
      <c r="E234" s="100"/>
      <c r="F234" s="100"/>
      <c r="G234" s="100"/>
      <c r="H234" s="100"/>
      <c r="I234" s="100"/>
      <c r="J234" s="3">
        <f t="shared" si="49"/>
        <v>3</v>
      </c>
      <c r="K234" s="3">
        <f t="shared" si="50"/>
        <v>1</v>
      </c>
      <c r="L234" s="3">
        <f t="shared" si="51"/>
        <v>1</v>
      </c>
      <c r="M234" s="3">
        <f t="shared" si="52"/>
        <v>0</v>
      </c>
      <c r="N234" s="3">
        <f t="shared" si="53"/>
        <v>2</v>
      </c>
      <c r="O234" s="3">
        <f t="shared" si="54"/>
        <v>3</v>
      </c>
      <c r="P234" s="3">
        <f t="shared" si="55"/>
        <v>5</v>
      </c>
      <c r="Q234" s="63">
        <f t="shared" si="56"/>
        <v>0</v>
      </c>
      <c r="R234" s="63" t="str">
        <f t="shared" si="57"/>
        <v>C</v>
      </c>
      <c r="S234" s="63">
        <f t="shared" si="58"/>
        <v>0</v>
      </c>
      <c r="T234" s="63" t="str">
        <f t="shared" si="59"/>
        <v>DS</v>
      </c>
    </row>
    <row r="235" spans="1:20" ht="15" customHeight="1">
      <c r="A235" s="62" t="str">
        <f t="shared" si="48"/>
        <v>LLM3124</v>
      </c>
      <c r="B235" s="100" t="s">
        <v>20</v>
      </c>
      <c r="C235" s="100"/>
      <c r="D235" s="100"/>
      <c r="E235" s="100"/>
      <c r="F235" s="100"/>
      <c r="G235" s="100"/>
      <c r="H235" s="100"/>
      <c r="I235" s="100"/>
      <c r="J235" s="3">
        <f t="shared" si="49"/>
        <v>4</v>
      </c>
      <c r="K235" s="3">
        <f t="shared" si="50"/>
        <v>2</v>
      </c>
      <c r="L235" s="3">
        <f t="shared" si="51"/>
        <v>1</v>
      </c>
      <c r="M235" s="3">
        <f t="shared" si="52"/>
        <v>0</v>
      </c>
      <c r="N235" s="3">
        <f t="shared" si="53"/>
        <v>3</v>
      </c>
      <c r="O235" s="3">
        <f t="shared" si="54"/>
        <v>4</v>
      </c>
      <c r="P235" s="3">
        <f t="shared" si="55"/>
        <v>7</v>
      </c>
      <c r="Q235" s="63">
        <f t="shared" si="56"/>
        <v>0</v>
      </c>
      <c r="R235" s="63" t="str">
        <f t="shared" si="57"/>
        <v>C</v>
      </c>
      <c r="S235" s="63">
        <f t="shared" si="58"/>
        <v>0</v>
      </c>
      <c r="T235" s="63" t="str">
        <f t="shared" si="59"/>
        <v>DS</v>
      </c>
    </row>
    <row r="236" spans="1:20" ht="12.75">
      <c r="A236" s="62" t="str">
        <f t="shared" si="48"/>
        <v>LLM3126</v>
      </c>
      <c r="B236" s="100" t="s">
        <v>22</v>
      </c>
      <c r="C236" s="100"/>
      <c r="D236" s="100"/>
      <c r="E236" s="100"/>
      <c r="F236" s="100"/>
      <c r="G236" s="100"/>
      <c r="H236" s="100"/>
      <c r="I236" s="100"/>
      <c r="J236" s="3">
        <f t="shared" si="49"/>
        <v>4</v>
      </c>
      <c r="K236" s="3">
        <f t="shared" si="50"/>
        <v>2</v>
      </c>
      <c r="L236" s="3">
        <f t="shared" si="51"/>
        <v>1</v>
      </c>
      <c r="M236" s="3">
        <f t="shared" si="52"/>
        <v>0</v>
      </c>
      <c r="N236" s="3">
        <f t="shared" si="53"/>
        <v>3</v>
      </c>
      <c r="O236" s="3">
        <f t="shared" si="54"/>
        <v>4</v>
      </c>
      <c r="P236" s="3">
        <f t="shared" si="55"/>
        <v>7</v>
      </c>
      <c r="Q236" s="63" t="str">
        <f t="shared" si="56"/>
        <v>E</v>
      </c>
      <c r="R236" s="63">
        <f t="shared" si="57"/>
        <v>0</v>
      </c>
      <c r="S236" s="63">
        <f t="shared" si="58"/>
        <v>0</v>
      </c>
      <c r="T236" s="63" t="str">
        <f t="shared" si="59"/>
        <v>DS</v>
      </c>
    </row>
    <row r="237" spans="1:20" ht="12.75">
      <c r="A237" s="62" t="str">
        <f t="shared" si="48"/>
        <v>LLM3161</v>
      </c>
      <c r="B237" s="100" t="s">
        <v>24</v>
      </c>
      <c r="C237" s="100"/>
      <c r="D237" s="100"/>
      <c r="E237" s="100"/>
      <c r="F237" s="100"/>
      <c r="G237" s="100"/>
      <c r="H237" s="100"/>
      <c r="I237" s="100"/>
      <c r="J237" s="3">
        <f t="shared" si="49"/>
        <v>4</v>
      </c>
      <c r="K237" s="3">
        <f t="shared" si="50"/>
        <v>2</v>
      </c>
      <c r="L237" s="3">
        <f t="shared" si="51"/>
        <v>2</v>
      </c>
      <c r="M237" s="3">
        <f t="shared" si="52"/>
        <v>0</v>
      </c>
      <c r="N237" s="3">
        <f t="shared" si="53"/>
        <v>4</v>
      </c>
      <c r="O237" s="3">
        <f t="shared" si="54"/>
        <v>3</v>
      </c>
      <c r="P237" s="3">
        <f t="shared" si="55"/>
        <v>7</v>
      </c>
      <c r="Q237" s="63" t="str">
        <f t="shared" si="56"/>
        <v>E</v>
      </c>
      <c r="R237" s="63">
        <f t="shared" si="57"/>
        <v>0</v>
      </c>
      <c r="S237" s="63">
        <f t="shared" si="58"/>
        <v>0</v>
      </c>
      <c r="T237" s="63" t="str">
        <f t="shared" si="59"/>
        <v>DS</v>
      </c>
    </row>
    <row r="238" spans="1:20" ht="12.75">
      <c r="A238" s="62" t="str">
        <f t="shared" si="48"/>
        <v>LLX3002</v>
      </c>
      <c r="B238" s="100" t="s">
        <v>299</v>
      </c>
      <c r="C238" s="100"/>
      <c r="D238" s="100"/>
      <c r="E238" s="100"/>
      <c r="F238" s="100"/>
      <c r="G238" s="100"/>
      <c r="H238" s="100"/>
      <c r="I238" s="100"/>
      <c r="J238" s="3">
        <f t="shared" si="49"/>
        <v>3</v>
      </c>
      <c r="K238" s="3">
        <f t="shared" si="50"/>
        <v>1</v>
      </c>
      <c r="L238" s="3">
        <f t="shared" si="51"/>
        <v>1</v>
      </c>
      <c r="M238" s="3">
        <f t="shared" si="52"/>
        <v>0</v>
      </c>
      <c r="N238" s="3">
        <f t="shared" si="53"/>
        <v>2</v>
      </c>
      <c r="O238" s="3">
        <f t="shared" si="54"/>
        <v>3</v>
      </c>
      <c r="P238" s="3">
        <f t="shared" si="55"/>
        <v>5</v>
      </c>
      <c r="Q238" s="63" t="str">
        <f t="shared" si="56"/>
        <v>E</v>
      </c>
      <c r="R238" s="63">
        <f t="shared" si="57"/>
        <v>0</v>
      </c>
      <c r="S238" s="63">
        <f t="shared" si="58"/>
        <v>0</v>
      </c>
      <c r="T238" s="63" t="str">
        <f t="shared" si="59"/>
        <v>DS</v>
      </c>
    </row>
    <row r="239" spans="1:20" ht="12.75">
      <c r="A239" s="62" t="str">
        <f t="shared" si="48"/>
        <v>LLY3024</v>
      </c>
      <c r="B239" s="100" t="s">
        <v>28</v>
      </c>
      <c r="C239" s="100"/>
      <c r="D239" s="100"/>
      <c r="E239" s="100"/>
      <c r="F239" s="100"/>
      <c r="G239" s="100"/>
      <c r="H239" s="100"/>
      <c r="I239" s="100"/>
      <c r="J239" s="3">
        <f t="shared" si="49"/>
        <v>3</v>
      </c>
      <c r="K239" s="3">
        <f t="shared" si="50"/>
        <v>0</v>
      </c>
      <c r="L239" s="3">
        <f t="shared" si="51"/>
        <v>0</v>
      </c>
      <c r="M239" s="3">
        <f t="shared" si="52"/>
        <v>2</v>
      </c>
      <c r="N239" s="3">
        <f t="shared" si="53"/>
        <v>2</v>
      </c>
      <c r="O239" s="3">
        <f t="shared" si="54"/>
        <v>3</v>
      </c>
      <c r="P239" s="3">
        <f t="shared" si="55"/>
        <v>5</v>
      </c>
      <c r="Q239" s="63">
        <f t="shared" si="56"/>
        <v>0</v>
      </c>
      <c r="R239" s="63" t="str">
        <f t="shared" si="57"/>
        <v>C</v>
      </c>
      <c r="S239" s="63">
        <f t="shared" si="58"/>
        <v>0</v>
      </c>
      <c r="T239" s="63" t="str">
        <f t="shared" si="59"/>
        <v>DS</v>
      </c>
    </row>
    <row r="240" spans="1:20" ht="11.25" customHeight="1">
      <c r="A240" s="62" t="str">
        <f t="shared" si="48"/>
        <v>LLT3207</v>
      </c>
      <c r="B240" s="100" t="s">
        <v>121</v>
      </c>
      <c r="C240" s="100"/>
      <c r="D240" s="100"/>
      <c r="E240" s="100"/>
      <c r="F240" s="100"/>
      <c r="G240" s="100"/>
      <c r="H240" s="100"/>
      <c r="I240" s="100"/>
      <c r="J240" s="3">
        <f t="shared" si="49"/>
        <v>4</v>
      </c>
      <c r="K240" s="3">
        <f t="shared" si="50"/>
        <v>2</v>
      </c>
      <c r="L240" s="3">
        <f t="shared" si="51"/>
        <v>1</v>
      </c>
      <c r="M240" s="3">
        <f t="shared" si="52"/>
        <v>0</v>
      </c>
      <c r="N240" s="3">
        <f t="shared" si="53"/>
        <v>3</v>
      </c>
      <c r="O240" s="3">
        <f t="shared" si="54"/>
        <v>4</v>
      </c>
      <c r="P240" s="3">
        <f t="shared" si="55"/>
        <v>7</v>
      </c>
      <c r="Q240" s="63" t="str">
        <f t="shared" si="56"/>
        <v>E</v>
      </c>
      <c r="R240" s="63">
        <f t="shared" si="57"/>
        <v>0</v>
      </c>
      <c r="S240" s="63">
        <f t="shared" si="58"/>
        <v>0</v>
      </c>
      <c r="T240" s="63" t="str">
        <f t="shared" si="59"/>
        <v>DS</v>
      </c>
    </row>
    <row r="241" spans="1:20" ht="12.75">
      <c r="A241" s="62" t="str">
        <f t="shared" si="48"/>
        <v>LLT3208</v>
      </c>
      <c r="B241" s="100" t="s">
        <v>123</v>
      </c>
      <c r="C241" s="100"/>
      <c r="D241" s="100"/>
      <c r="E241" s="100"/>
      <c r="F241" s="100"/>
      <c r="G241" s="100"/>
      <c r="H241" s="100"/>
      <c r="I241" s="100"/>
      <c r="J241" s="3">
        <f t="shared" si="49"/>
        <v>4</v>
      </c>
      <c r="K241" s="3">
        <f t="shared" si="50"/>
        <v>1</v>
      </c>
      <c r="L241" s="3">
        <f t="shared" si="51"/>
        <v>2</v>
      </c>
      <c r="M241" s="3">
        <f t="shared" si="52"/>
        <v>0</v>
      </c>
      <c r="N241" s="3">
        <f t="shared" si="53"/>
        <v>3</v>
      </c>
      <c r="O241" s="3">
        <f t="shared" si="54"/>
        <v>4</v>
      </c>
      <c r="P241" s="3">
        <f t="shared" si="55"/>
        <v>7</v>
      </c>
      <c r="Q241" s="63" t="str">
        <f t="shared" si="56"/>
        <v>E</v>
      </c>
      <c r="R241" s="63">
        <f t="shared" si="57"/>
        <v>0</v>
      </c>
      <c r="S241" s="63">
        <f t="shared" si="58"/>
        <v>0</v>
      </c>
      <c r="T241" s="63" t="str">
        <f t="shared" si="59"/>
        <v>DS</v>
      </c>
    </row>
    <row r="242" spans="1:20" ht="12" customHeight="1">
      <c r="A242" s="62" t="str">
        <f t="shared" si="48"/>
        <v>LLT3209</v>
      </c>
      <c r="B242" s="100" t="s">
        <v>125</v>
      </c>
      <c r="C242" s="100"/>
      <c r="D242" s="100"/>
      <c r="E242" s="100"/>
      <c r="F242" s="100"/>
      <c r="G242" s="100"/>
      <c r="H242" s="100"/>
      <c r="I242" s="100"/>
      <c r="J242" s="3">
        <f t="shared" si="49"/>
        <v>3</v>
      </c>
      <c r="K242" s="3">
        <f t="shared" si="50"/>
        <v>1</v>
      </c>
      <c r="L242" s="3">
        <f t="shared" si="51"/>
        <v>1</v>
      </c>
      <c r="M242" s="3">
        <f t="shared" si="52"/>
        <v>0</v>
      </c>
      <c r="N242" s="3">
        <f t="shared" si="53"/>
        <v>2</v>
      </c>
      <c r="O242" s="3">
        <f t="shared" si="54"/>
        <v>3</v>
      </c>
      <c r="P242" s="3">
        <f t="shared" si="55"/>
        <v>5</v>
      </c>
      <c r="Q242" s="63">
        <f t="shared" si="56"/>
        <v>0</v>
      </c>
      <c r="R242" s="63" t="str">
        <f t="shared" si="57"/>
        <v>C</v>
      </c>
      <c r="S242" s="63">
        <f t="shared" si="58"/>
        <v>0</v>
      </c>
      <c r="T242" s="63" t="str">
        <f t="shared" si="59"/>
        <v>DS</v>
      </c>
    </row>
    <row r="243" spans="1:20" ht="12.75">
      <c r="A243" s="62" t="str">
        <f t="shared" si="48"/>
        <v>LLM4124</v>
      </c>
      <c r="B243" s="100" t="s">
        <v>30</v>
      </c>
      <c r="C243" s="100"/>
      <c r="D243" s="100"/>
      <c r="E243" s="100"/>
      <c r="F243" s="100"/>
      <c r="G243" s="100"/>
      <c r="H243" s="100"/>
      <c r="I243" s="100"/>
      <c r="J243" s="3">
        <f t="shared" si="49"/>
        <v>3</v>
      </c>
      <c r="K243" s="3">
        <f t="shared" si="50"/>
        <v>2</v>
      </c>
      <c r="L243" s="3">
        <f t="shared" si="51"/>
        <v>1</v>
      </c>
      <c r="M243" s="3">
        <f t="shared" si="52"/>
        <v>0</v>
      </c>
      <c r="N243" s="3">
        <f t="shared" si="53"/>
        <v>3</v>
      </c>
      <c r="O243" s="3">
        <f t="shared" si="54"/>
        <v>2</v>
      </c>
      <c r="P243" s="3">
        <f t="shared" si="55"/>
        <v>5</v>
      </c>
      <c r="Q243" s="63" t="str">
        <f t="shared" si="56"/>
        <v>E</v>
      </c>
      <c r="R243" s="63">
        <f t="shared" si="57"/>
        <v>0</v>
      </c>
      <c r="S243" s="63">
        <f t="shared" si="58"/>
        <v>0</v>
      </c>
      <c r="T243" s="63" t="str">
        <f t="shared" si="59"/>
        <v>DS</v>
      </c>
    </row>
    <row r="244" spans="1:20" ht="13.5" customHeight="1">
      <c r="A244" s="62" t="str">
        <f t="shared" si="48"/>
        <v>LLM4127</v>
      </c>
      <c r="B244" s="100" t="s">
        <v>32</v>
      </c>
      <c r="C244" s="100"/>
      <c r="D244" s="100"/>
      <c r="E244" s="100"/>
      <c r="F244" s="100"/>
      <c r="G244" s="100"/>
      <c r="H244" s="100"/>
      <c r="I244" s="100"/>
      <c r="J244" s="3">
        <f t="shared" si="49"/>
        <v>3</v>
      </c>
      <c r="K244" s="3">
        <f t="shared" si="50"/>
        <v>1</v>
      </c>
      <c r="L244" s="3">
        <f t="shared" si="51"/>
        <v>0</v>
      </c>
      <c r="M244" s="3">
        <f t="shared" si="52"/>
        <v>0</v>
      </c>
      <c r="N244" s="3">
        <f t="shared" si="53"/>
        <v>1</v>
      </c>
      <c r="O244" s="3">
        <f t="shared" si="54"/>
        <v>4</v>
      </c>
      <c r="P244" s="3">
        <f t="shared" si="55"/>
        <v>5</v>
      </c>
      <c r="Q244" s="63">
        <f t="shared" si="56"/>
        <v>0</v>
      </c>
      <c r="R244" s="63" t="str">
        <f t="shared" si="57"/>
        <v>C</v>
      </c>
      <c r="S244" s="63">
        <f t="shared" si="58"/>
        <v>0</v>
      </c>
      <c r="T244" s="63" t="str">
        <f t="shared" si="59"/>
        <v>DS</v>
      </c>
    </row>
    <row r="245" spans="1:20" ht="12.75">
      <c r="A245" s="62" t="str">
        <f t="shared" si="48"/>
        <v>LLM4161</v>
      </c>
      <c r="B245" s="100" t="s">
        <v>34</v>
      </c>
      <c r="C245" s="100"/>
      <c r="D245" s="100"/>
      <c r="E245" s="100"/>
      <c r="F245" s="100"/>
      <c r="G245" s="100"/>
      <c r="H245" s="100"/>
      <c r="I245" s="100"/>
      <c r="J245" s="3">
        <f t="shared" si="49"/>
        <v>5</v>
      </c>
      <c r="K245" s="3">
        <f t="shared" si="50"/>
        <v>3</v>
      </c>
      <c r="L245" s="3">
        <f t="shared" si="51"/>
        <v>2</v>
      </c>
      <c r="M245" s="3">
        <f t="shared" si="52"/>
        <v>0</v>
      </c>
      <c r="N245" s="3">
        <f t="shared" si="53"/>
        <v>5</v>
      </c>
      <c r="O245" s="3">
        <f t="shared" si="54"/>
        <v>4</v>
      </c>
      <c r="P245" s="3">
        <f t="shared" si="55"/>
        <v>9</v>
      </c>
      <c r="Q245" s="63" t="str">
        <f t="shared" si="56"/>
        <v>E</v>
      </c>
      <c r="R245" s="63">
        <f t="shared" si="57"/>
        <v>0</v>
      </c>
      <c r="S245" s="63">
        <f t="shared" si="58"/>
        <v>0</v>
      </c>
      <c r="T245" s="63" t="str">
        <f t="shared" si="59"/>
        <v>DS</v>
      </c>
    </row>
    <row r="246" spans="1:20" ht="11.25" customHeight="1">
      <c r="A246" s="62" t="str">
        <f t="shared" si="48"/>
        <v>LLX4104</v>
      </c>
      <c r="B246" s="100" t="s">
        <v>38</v>
      </c>
      <c r="C246" s="100"/>
      <c r="D246" s="100"/>
      <c r="E246" s="100"/>
      <c r="F246" s="100"/>
      <c r="G246" s="100"/>
      <c r="H246" s="100"/>
      <c r="I246" s="100"/>
      <c r="J246" s="3">
        <f t="shared" si="49"/>
        <v>4</v>
      </c>
      <c r="K246" s="3">
        <f t="shared" si="50"/>
        <v>2</v>
      </c>
      <c r="L246" s="3">
        <f t="shared" si="51"/>
        <v>1</v>
      </c>
      <c r="M246" s="3">
        <f t="shared" si="52"/>
        <v>0</v>
      </c>
      <c r="N246" s="3">
        <f t="shared" si="53"/>
        <v>3</v>
      </c>
      <c r="O246" s="3">
        <f t="shared" si="54"/>
        <v>4</v>
      </c>
      <c r="P246" s="3">
        <f t="shared" si="55"/>
        <v>7</v>
      </c>
      <c r="Q246" s="63">
        <f t="shared" si="56"/>
        <v>0</v>
      </c>
      <c r="R246" s="63" t="str">
        <f t="shared" si="57"/>
        <v>C</v>
      </c>
      <c r="S246" s="63">
        <f t="shared" si="58"/>
        <v>0</v>
      </c>
      <c r="T246" s="63" t="str">
        <f t="shared" si="59"/>
        <v>DS</v>
      </c>
    </row>
    <row r="247" spans="1:20" ht="12.75">
      <c r="A247" s="62" t="str">
        <f t="shared" si="48"/>
        <v>LLY4024</v>
      </c>
      <c r="B247" s="100" t="s">
        <v>40</v>
      </c>
      <c r="C247" s="100"/>
      <c r="D247" s="100"/>
      <c r="E247" s="100"/>
      <c r="F247" s="100"/>
      <c r="G247" s="100"/>
      <c r="H247" s="100"/>
      <c r="I247" s="100"/>
      <c r="J247" s="3">
        <f t="shared" si="49"/>
        <v>3</v>
      </c>
      <c r="K247" s="3">
        <f t="shared" si="50"/>
        <v>0</v>
      </c>
      <c r="L247" s="3">
        <f t="shared" si="51"/>
        <v>0</v>
      </c>
      <c r="M247" s="3">
        <f t="shared" si="52"/>
        <v>2</v>
      </c>
      <c r="N247" s="3">
        <f t="shared" si="53"/>
        <v>2</v>
      </c>
      <c r="O247" s="3">
        <f t="shared" si="54"/>
        <v>3</v>
      </c>
      <c r="P247" s="3">
        <f t="shared" si="55"/>
        <v>5</v>
      </c>
      <c r="Q247" s="63">
        <f t="shared" si="56"/>
        <v>0</v>
      </c>
      <c r="R247" s="63" t="str">
        <f t="shared" si="57"/>
        <v>C</v>
      </c>
      <c r="S247" s="63">
        <f t="shared" si="58"/>
        <v>0</v>
      </c>
      <c r="T247" s="63" t="str">
        <f t="shared" si="59"/>
        <v>DS</v>
      </c>
    </row>
    <row r="248" spans="1:20" ht="12.75">
      <c r="A248" s="62" t="str">
        <f t="shared" si="48"/>
        <v>LLT4210</v>
      </c>
      <c r="B248" s="100" t="s">
        <v>127</v>
      </c>
      <c r="C248" s="100"/>
      <c r="D248" s="100"/>
      <c r="E248" s="100"/>
      <c r="F248" s="100"/>
      <c r="G248" s="100"/>
      <c r="H248" s="100"/>
      <c r="I248" s="100"/>
      <c r="J248" s="3">
        <f t="shared" si="49"/>
        <v>4</v>
      </c>
      <c r="K248" s="3">
        <f t="shared" si="50"/>
        <v>2</v>
      </c>
      <c r="L248" s="3">
        <f t="shared" si="51"/>
        <v>2</v>
      </c>
      <c r="M248" s="3">
        <f t="shared" si="52"/>
        <v>0</v>
      </c>
      <c r="N248" s="3">
        <f t="shared" si="53"/>
        <v>4</v>
      </c>
      <c r="O248" s="3">
        <f t="shared" si="54"/>
        <v>3</v>
      </c>
      <c r="P248" s="3">
        <f t="shared" si="55"/>
        <v>7</v>
      </c>
      <c r="Q248" s="63" t="str">
        <f t="shared" si="56"/>
        <v>E</v>
      </c>
      <c r="R248" s="63">
        <f t="shared" si="57"/>
        <v>0</v>
      </c>
      <c r="S248" s="63">
        <f t="shared" si="58"/>
        <v>0</v>
      </c>
      <c r="T248" s="63" t="str">
        <f t="shared" si="59"/>
        <v>DS</v>
      </c>
    </row>
    <row r="249" spans="1:20" ht="15" customHeight="1">
      <c r="A249" s="62" t="str">
        <f t="shared" si="48"/>
        <v>LLT4211</v>
      </c>
      <c r="B249" s="100" t="s">
        <v>129</v>
      </c>
      <c r="C249" s="100"/>
      <c r="D249" s="100"/>
      <c r="E249" s="100"/>
      <c r="F249" s="100"/>
      <c r="G249" s="100"/>
      <c r="H249" s="100"/>
      <c r="I249" s="100"/>
      <c r="J249" s="3">
        <f t="shared" si="49"/>
        <v>4</v>
      </c>
      <c r="K249" s="3">
        <f t="shared" si="50"/>
        <v>1</v>
      </c>
      <c r="L249" s="3">
        <f t="shared" si="51"/>
        <v>1</v>
      </c>
      <c r="M249" s="3">
        <f t="shared" si="52"/>
        <v>0</v>
      </c>
      <c r="N249" s="3">
        <f t="shared" si="53"/>
        <v>2</v>
      </c>
      <c r="O249" s="3">
        <f t="shared" si="54"/>
        <v>5</v>
      </c>
      <c r="P249" s="3">
        <f t="shared" si="55"/>
        <v>7</v>
      </c>
      <c r="Q249" s="63" t="str">
        <f t="shared" si="56"/>
        <v>E</v>
      </c>
      <c r="R249" s="63">
        <f t="shared" si="57"/>
        <v>0</v>
      </c>
      <c r="S249" s="63">
        <f t="shared" si="58"/>
        <v>0</v>
      </c>
      <c r="T249" s="63" t="str">
        <f t="shared" si="59"/>
        <v>DS</v>
      </c>
    </row>
    <row r="250" spans="1:20" ht="12.75">
      <c r="A250" s="62" t="str">
        <f t="shared" si="48"/>
        <v>LLT4212</v>
      </c>
      <c r="B250" s="100" t="s">
        <v>131</v>
      </c>
      <c r="C250" s="100"/>
      <c r="D250" s="100"/>
      <c r="E250" s="100"/>
      <c r="F250" s="100"/>
      <c r="G250" s="100"/>
      <c r="H250" s="100"/>
      <c r="I250" s="100"/>
      <c r="J250" s="3">
        <f t="shared" si="49"/>
        <v>3</v>
      </c>
      <c r="K250" s="3">
        <f t="shared" si="50"/>
        <v>1</v>
      </c>
      <c r="L250" s="3">
        <f t="shared" si="51"/>
        <v>1</v>
      </c>
      <c r="M250" s="3">
        <f t="shared" si="52"/>
        <v>0</v>
      </c>
      <c r="N250" s="3">
        <f t="shared" si="53"/>
        <v>2</v>
      </c>
      <c r="O250" s="3">
        <f t="shared" si="54"/>
        <v>3</v>
      </c>
      <c r="P250" s="3">
        <f t="shared" si="55"/>
        <v>5</v>
      </c>
      <c r="Q250" s="63" t="str">
        <f t="shared" si="56"/>
        <v>E</v>
      </c>
      <c r="R250" s="63">
        <f t="shared" si="57"/>
        <v>0</v>
      </c>
      <c r="S250" s="63">
        <f t="shared" si="58"/>
        <v>0</v>
      </c>
      <c r="T250" s="63" t="str">
        <f t="shared" si="59"/>
        <v>DS</v>
      </c>
    </row>
    <row r="251" spans="1:20" ht="15" customHeight="1">
      <c r="A251" s="62" t="str">
        <f t="shared" si="48"/>
        <v>LLM5124</v>
      </c>
      <c r="B251" s="100" t="s">
        <v>42</v>
      </c>
      <c r="C251" s="100"/>
      <c r="D251" s="100"/>
      <c r="E251" s="100"/>
      <c r="F251" s="100"/>
      <c r="G251" s="100"/>
      <c r="H251" s="100"/>
      <c r="I251" s="100"/>
      <c r="J251" s="3">
        <f t="shared" si="49"/>
        <v>6</v>
      </c>
      <c r="K251" s="3">
        <f t="shared" si="50"/>
        <v>3</v>
      </c>
      <c r="L251" s="3">
        <f t="shared" si="51"/>
        <v>2</v>
      </c>
      <c r="M251" s="3">
        <f t="shared" si="52"/>
        <v>0</v>
      </c>
      <c r="N251" s="3">
        <f t="shared" si="53"/>
        <v>5</v>
      </c>
      <c r="O251" s="3">
        <f t="shared" si="54"/>
        <v>6</v>
      </c>
      <c r="P251" s="3">
        <f t="shared" si="55"/>
        <v>11</v>
      </c>
      <c r="Q251" s="63" t="str">
        <f t="shared" si="56"/>
        <v>E</v>
      </c>
      <c r="R251" s="63">
        <f t="shared" si="57"/>
        <v>0</v>
      </c>
      <c r="S251" s="63">
        <f t="shared" si="58"/>
        <v>0</v>
      </c>
      <c r="T251" s="63" t="str">
        <f t="shared" si="59"/>
        <v>DS</v>
      </c>
    </row>
    <row r="252" spans="1:20" ht="24.75" customHeight="1">
      <c r="A252" s="62" t="str">
        <f t="shared" si="48"/>
        <v>LLM5161</v>
      </c>
      <c r="B252" s="248" t="s">
        <v>44</v>
      </c>
      <c r="C252" s="249"/>
      <c r="D252" s="249"/>
      <c r="E252" s="249"/>
      <c r="F252" s="249"/>
      <c r="G252" s="249"/>
      <c r="H252" s="249"/>
      <c r="I252" s="250"/>
      <c r="J252" s="3">
        <f t="shared" si="49"/>
        <v>5</v>
      </c>
      <c r="K252" s="3">
        <f t="shared" si="50"/>
        <v>2</v>
      </c>
      <c r="L252" s="3">
        <f t="shared" si="51"/>
        <v>2</v>
      </c>
      <c r="M252" s="3">
        <f t="shared" si="52"/>
        <v>0</v>
      </c>
      <c r="N252" s="3">
        <f t="shared" si="53"/>
        <v>4</v>
      </c>
      <c r="O252" s="3">
        <f t="shared" si="54"/>
        <v>5</v>
      </c>
      <c r="P252" s="3">
        <f t="shared" si="55"/>
        <v>9</v>
      </c>
      <c r="Q252" s="63" t="str">
        <f t="shared" si="56"/>
        <v>E</v>
      </c>
      <c r="R252" s="63">
        <f t="shared" si="57"/>
        <v>0</v>
      </c>
      <c r="S252" s="63">
        <f t="shared" si="58"/>
        <v>0</v>
      </c>
      <c r="T252" s="63" t="str">
        <f t="shared" si="59"/>
        <v>DS</v>
      </c>
    </row>
    <row r="253" spans="1:20" ht="12.75">
      <c r="A253" s="62" t="str">
        <f t="shared" si="48"/>
        <v>LLX5104</v>
      </c>
      <c r="B253" s="100" t="s">
        <v>46</v>
      </c>
      <c r="C253" s="100"/>
      <c r="D253" s="100"/>
      <c r="E253" s="100"/>
      <c r="F253" s="100"/>
      <c r="G253" s="100"/>
      <c r="H253" s="100"/>
      <c r="I253" s="100"/>
      <c r="J253" s="3">
        <f t="shared" si="49"/>
        <v>4</v>
      </c>
      <c r="K253" s="3">
        <f t="shared" si="50"/>
        <v>2</v>
      </c>
      <c r="L253" s="3">
        <f t="shared" si="51"/>
        <v>2</v>
      </c>
      <c r="M253" s="3">
        <f t="shared" si="52"/>
        <v>0</v>
      </c>
      <c r="N253" s="3">
        <f t="shared" si="53"/>
        <v>4</v>
      </c>
      <c r="O253" s="3">
        <f t="shared" si="54"/>
        <v>3</v>
      </c>
      <c r="P253" s="3">
        <f t="shared" si="55"/>
        <v>7</v>
      </c>
      <c r="Q253" s="63">
        <f t="shared" si="56"/>
        <v>0</v>
      </c>
      <c r="R253" s="63" t="str">
        <f t="shared" si="57"/>
        <v>C</v>
      </c>
      <c r="S253" s="63">
        <f t="shared" si="58"/>
        <v>0</v>
      </c>
      <c r="T253" s="63" t="str">
        <f t="shared" si="59"/>
        <v>DS</v>
      </c>
    </row>
    <row r="254" spans="1:20" ht="11.25" customHeight="1">
      <c r="A254" s="62" t="str">
        <f t="shared" si="48"/>
        <v>LLT5213</v>
      </c>
      <c r="B254" s="100" t="s">
        <v>133</v>
      </c>
      <c r="C254" s="100"/>
      <c r="D254" s="100"/>
      <c r="E254" s="100"/>
      <c r="F254" s="100"/>
      <c r="G254" s="100"/>
      <c r="H254" s="100"/>
      <c r="I254" s="100"/>
      <c r="J254" s="3">
        <f t="shared" si="49"/>
        <v>4</v>
      </c>
      <c r="K254" s="3">
        <f t="shared" si="50"/>
        <v>2</v>
      </c>
      <c r="L254" s="3">
        <f t="shared" si="51"/>
        <v>1</v>
      </c>
      <c r="M254" s="3">
        <f t="shared" si="52"/>
        <v>0</v>
      </c>
      <c r="N254" s="3">
        <f t="shared" si="53"/>
        <v>3</v>
      </c>
      <c r="O254" s="3">
        <f t="shared" si="54"/>
        <v>4</v>
      </c>
      <c r="P254" s="3">
        <f t="shared" si="55"/>
        <v>7</v>
      </c>
      <c r="Q254" s="63" t="str">
        <f t="shared" si="56"/>
        <v>E</v>
      </c>
      <c r="R254" s="63">
        <f t="shared" si="57"/>
        <v>0</v>
      </c>
      <c r="S254" s="63">
        <f t="shared" si="58"/>
        <v>0</v>
      </c>
      <c r="T254" s="63" t="str">
        <f t="shared" si="59"/>
        <v>DS</v>
      </c>
    </row>
    <row r="255" spans="1:20" ht="11.25" customHeight="1">
      <c r="A255" s="62" t="str">
        <f t="shared" si="48"/>
        <v>LLT5214</v>
      </c>
      <c r="B255" s="100" t="s">
        <v>135</v>
      </c>
      <c r="C255" s="100"/>
      <c r="D255" s="100"/>
      <c r="E255" s="100"/>
      <c r="F255" s="100"/>
      <c r="G255" s="100"/>
      <c r="H255" s="100"/>
      <c r="I255" s="100"/>
      <c r="J255" s="3">
        <f t="shared" si="49"/>
        <v>4</v>
      </c>
      <c r="K255" s="3">
        <f t="shared" si="50"/>
        <v>1</v>
      </c>
      <c r="L255" s="3">
        <f t="shared" si="51"/>
        <v>1</v>
      </c>
      <c r="M255" s="3">
        <f t="shared" si="52"/>
        <v>0</v>
      </c>
      <c r="N255" s="3">
        <f t="shared" si="53"/>
        <v>2</v>
      </c>
      <c r="O255" s="3">
        <f t="shared" si="54"/>
        <v>5</v>
      </c>
      <c r="P255" s="3">
        <f t="shared" si="55"/>
        <v>7</v>
      </c>
      <c r="Q255" s="63" t="str">
        <f t="shared" si="56"/>
        <v>E</v>
      </c>
      <c r="R255" s="63">
        <f t="shared" si="57"/>
        <v>0</v>
      </c>
      <c r="S255" s="63">
        <f t="shared" si="58"/>
        <v>0</v>
      </c>
      <c r="T255" s="63" t="str">
        <f t="shared" si="59"/>
        <v>DS</v>
      </c>
    </row>
    <row r="256" spans="1:20" ht="14.25" customHeight="1">
      <c r="A256" s="62" t="str">
        <f t="shared" si="48"/>
        <v>LLX5226</v>
      </c>
      <c r="B256" s="100" t="s">
        <v>51</v>
      </c>
      <c r="C256" s="100"/>
      <c r="D256" s="100"/>
      <c r="E256" s="100"/>
      <c r="F256" s="100"/>
      <c r="G256" s="100"/>
      <c r="H256" s="100"/>
      <c r="I256" s="100"/>
      <c r="J256" s="3">
        <f t="shared" si="49"/>
        <v>3</v>
      </c>
      <c r="K256" s="3">
        <f t="shared" si="50"/>
        <v>1</v>
      </c>
      <c r="L256" s="3">
        <f t="shared" si="51"/>
        <v>2</v>
      </c>
      <c r="M256" s="3">
        <f t="shared" si="52"/>
        <v>0</v>
      </c>
      <c r="N256" s="3">
        <f t="shared" si="53"/>
        <v>3</v>
      </c>
      <c r="O256" s="3">
        <f t="shared" si="54"/>
        <v>2</v>
      </c>
      <c r="P256" s="3">
        <f t="shared" si="55"/>
        <v>5</v>
      </c>
      <c r="Q256" s="63">
        <f t="shared" si="56"/>
        <v>0</v>
      </c>
      <c r="R256" s="63" t="str">
        <f t="shared" si="57"/>
        <v>C</v>
      </c>
      <c r="S256" s="63">
        <f t="shared" si="58"/>
        <v>0</v>
      </c>
      <c r="T256" s="63" t="str">
        <f t="shared" si="59"/>
        <v>DS</v>
      </c>
    </row>
    <row r="257" spans="1:20" ht="12.75">
      <c r="A257" s="38" t="s">
        <v>223</v>
      </c>
      <c r="B257" s="164"/>
      <c r="C257" s="165"/>
      <c r="D257" s="165"/>
      <c r="E257" s="165"/>
      <c r="F257" s="165"/>
      <c r="G257" s="165"/>
      <c r="H257" s="165"/>
      <c r="I257" s="166"/>
      <c r="J257" s="5">
        <f aca="true" t="shared" si="60" ref="J257:P257">SUM(J225:J256)</f>
        <v>126</v>
      </c>
      <c r="K257" s="5">
        <f t="shared" si="60"/>
        <v>55</v>
      </c>
      <c r="L257" s="5">
        <f t="shared" si="60"/>
        <v>41</v>
      </c>
      <c r="M257" s="5">
        <f t="shared" si="60"/>
        <v>5</v>
      </c>
      <c r="N257" s="5">
        <f t="shared" si="60"/>
        <v>101</v>
      </c>
      <c r="O257" s="5">
        <f t="shared" si="60"/>
        <v>119</v>
      </c>
      <c r="P257" s="5">
        <f t="shared" si="60"/>
        <v>220</v>
      </c>
      <c r="Q257" s="38">
        <f>COUNTIF(Q225:Q256,"E")</f>
        <v>22</v>
      </c>
      <c r="R257" s="38">
        <f>COUNTIF(R225:R256,"C")</f>
        <v>10</v>
      </c>
      <c r="S257" s="38">
        <f>COUNTIF(S225:S256,"VP")</f>
        <v>0</v>
      </c>
      <c r="T257" s="28">
        <f>COUNTA(T225:T256)</f>
        <v>32</v>
      </c>
    </row>
    <row r="258" spans="1:20" ht="12.75">
      <c r="A258" s="112" t="s">
        <v>273</v>
      </c>
      <c r="B258" s="113"/>
      <c r="C258" s="113"/>
      <c r="D258" s="113"/>
      <c r="E258" s="113"/>
      <c r="F258" s="113"/>
      <c r="G258" s="113"/>
      <c r="H258" s="113"/>
      <c r="I258" s="113"/>
      <c r="J258" s="113"/>
      <c r="K258" s="113"/>
      <c r="L258" s="113"/>
      <c r="M258" s="113"/>
      <c r="N258" s="113"/>
      <c r="O258" s="113"/>
      <c r="P258" s="113"/>
      <c r="Q258" s="113"/>
      <c r="R258" s="113"/>
      <c r="S258" s="113"/>
      <c r="T258" s="114"/>
    </row>
    <row r="259" spans="1:20" ht="14.25" customHeight="1">
      <c r="A259" s="62" t="str">
        <f aca="true" t="shared" si="61" ref="A259:A264">IF(ISNA(INDEX($A$37:$T$193,MATCH($B259,$B$37:$B$193,0),1)),"",INDEX($A$37:$T$193,MATCH($B259,$B$37:$B$193,0),1))</f>
        <v>LLM6124</v>
      </c>
      <c r="B259" s="100" t="s">
        <v>53</v>
      </c>
      <c r="C259" s="100"/>
      <c r="D259" s="100"/>
      <c r="E259" s="100"/>
      <c r="F259" s="100"/>
      <c r="G259" s="100"/>
      <c r="H259" s="100"/>
      <c r="I259" s="100"/>
      <c r="J259" s="3">
        <f aca="true" t="shared" si="62" ref="J259:J264">IF(ISNA(INDEX($A$37:$T$193,MATCH($B259,$B$37:$B$193,0),10)),"",INDEX($A$37:$T$193,MATCH($B259,$B$37:$B$193,0),10))</f>
        <v>5</v>
      </c>
      <c r="K259" s="3">
        <f aca="true" t="shared" si="63" ref="K259:K264">IF(ISNA(INDEX($A$37:$T$193,MATCH($B259,$B$37:$B$193,0),11)),"",INDEX($A$37:$T$193,MATCH($B259,$B$37:$B$193,0),11))</f>
        <v>2</v>
      </c>
      <c r="L259" s="3">
        <f aca="true" t="shared" si="64" ref="L259:L264">IF(ISNA(INDEX($A$37:$T$193,MATCH($B259,$B$37:$B$193,0),12)),"",INDEX($A$37:$T$193,MATCH($B259,$B$37:$B$193,0),12))</f>
        <v>2</v>
      </c>
      <c r="M259" s="3">
        <f aca="true" t="shared" si="65" ref="M259:M264">IF(ISNA(INDEX($A$37:$T$193,MATCH($B259,$B$37:$B$193,0),13)),"",INDEX($A$37:$T$193,MATCH($B259,$B$37:$B$193,0),13))</f>
        <v>0</v>
      </c>
      <c r="N259" s="3">
        <f aca="true" t="shared" si="66" ref="N259:N264">IF(ISNA(INDEX($A$37:$T$193,MATCH($B259,$B$37:$B$193,0),14)),"",INDEX($A$37:$T$193,MATCH($B259,$B$37:$B$193,0),14))</f>
        <v>4</v>
      </c>
      <c r="O259" s="3">
        <f aca="true" t="shared" si="67" ref="O259:O264">IF(ISNA(INDEX($A$37:$T$193,MATCH($B259,$B$37:$B$193,0),15)),"",INDEX($A$37:$T$193,MATCH($B259,$B$37:$B$193,0),15))</f>
        <v>6</v>
      </c>
      <c r="P259" s="3">
        <f aca="true" t="shared" si="68" ref="P259:P264">IF(ISNA(INDEX($A$37:$T$193,MATCH($B259,$B$37:$B$193,0),16)),"",INDEX($A$37:$T$193,MATCH($B259,$B$37:$B$193,0),16))</f>
        <v>10</v>
      </c>
      <c r="Q259" s="63" t="str">
        <f aca="true" t="shared" si="69" ref="Q259:Q264">IF(ISNA(INDEX($A$37:$T$193,MATCH($B259,$B$37:$B$193,0),17)),"",INDEX($A$37:$T$193,MATCH($B259,$B$37:$B$193,0),17))</f>
        <v>E</v>
      </c>
      <c r="R259" s="63">
        <f aca="true" t="shared" si="70" ref="R259:R264">IF(ISNA(INDEX($A$37:$T$193,MATCH($B259,$B$37:$B$193,0),18)),"",INDEX($A$37:$T$193,MATCH($B259,$B$37:$B$193,0),18))</f>
        <v>0</v>
      </c>
      <c r="S259" s="63">
        <f aca="true" t="shared" si="71" ref="S259:S264">IF(ISNA(INDEX($A$37:$T$193,MATCH($B259,$B$37:$B$193,0),19)),"",INDEX($A$37:$T$193,MATCH($B259,$B$37:$B$193,0),19))</f>
        <v>0</v>
      </c>
      <c r="T259" s="63" t="str">
        <f aca="true" t="shared" si="72" ref="T259:T264">IF(ISNA(INDEX($A$37:$T$193,MATCH($B259,$B$37:$B$193,0),20)),"",INDEX($A$37:$T$193,MATCH($B259,$B$37:$B$193,0),20))</f>
        <v>DS</v>
      </c>
    </row>
    <row r="260" spans="1:20" ht="25.5" customHeight="1">
      <c r="A260" s="62" t="str">
        <f t="shared" si="61"/>
        <v>LLM6161</v>
      </c>
      <c r="B260" s="218" t="s">
        <v>55</v>
      </c>
      <c r="C260" s="218"/>
      <c r="D260" s="218"/>
      <c r="E260" s="218"/>
      <c r="F260" s="218"/>
      <c r="G260" s="218"/>
      <c r="H260" s="218"/>
      <c r="I260" s="218"/>
      <c r="J260" s="3">
        <f t="shared" si="62"/>
        <v>6</v>
      </c>
      <c r="K260" s="3">
        <f t="shared" si="63"/>
        <v>3</v>
      </c>
      <c r="L260" s="3">
        <f t="shared" si="64"/>
        <v>2</v>
      </c>
      <c r="M260" s="3">
        <f t="shared" si="65"/>
        <v>0</v>
      </c>
      <c r="N260" s="3">
        <f t="shared" si="66"/>
        <v>5</v>
      </c>
      <c r="O260" s="3">
        <f t="shared" si="67"/>
        <v>8</v>
      </c>
      <c r="P260" s="3">
        <f t="shared" si="68"/>
        <v>13</v>
      </c>
      <c r="Q260" s="63" t="str">
        <f t="shared" si="69"/>
        <v>E</v>
      </c>
      <c r="R260" s="63">
        <f t="shared" si="70"/>
        <v>0</v>
      </c>
      <c r="S260" s="63">
        <f t="shared" si="71"/>
        <v>0</v>
      </c>
      <c r="T260" s="63" t="str">
        <f t="shared" si="72"/>
        <v>DS</v>
      </c>
    </row>
    <row r="261" spans="1:20" ht="12.75">
      <c r="A261" s="62" t="str">
        <f t="shared" si="61"/>
        <v>LLX6104</v>
      </c>
      <c r="B261" s="100" t="s">
        <v>57</v>
      </c>
      <c r="C261" s="100"/>
      <c r="D261" s="100"/>
      <c r="E261" s="100"/>
      <c r="F261" s="100"/>
      <c r="G261" s="100"/>
      <c r="H261" s="100"/>
      <c r="I261" s="100"/>
      <c r="J261" s="3">
        <f t="shared" si="62"/>
        <v>4</v>
      </c>
      <c r="K261" s="3">
        <f t="shared" si="63"/>
        <v>2</v>
      </c>
      <c r="L261" s="3">
        <f t="shared" si="64"/>
        <v>2</v>
      </c>
      <c r="M261" s="3">
        <f t="shared" si="65"/>
        <v>0</v>
      </c>
      <c r="N261" s="3">
        <f t="shared" si="66"/>
        <v>4</v>
      </c>
      <c r="O261" s="3">
        <f t="shared" si="67"/>
        <v>4</v>
      </c>
      <c r="P261" s="3">
        <f t="shared" si="68"/>
        <v>8</v>
      </c>
      <c r="Q261" s="63">
        <f t="shared" si="69"/>
        <v>0</v>
      </c>
      <c r="R261" s="63" t="str">
        <f t="shared" si="70"/>
        <v>C</v>
      </c>
      <c r="S261" s="63">
        <f t="shared" si="71"/>
        <v>0</v>
      </c>
      <c r="T261" s="63" t="str">
        <f t="shared" si="72"/>
        <v>DS</v>
      </c>
    </row>
    <row r="262" spans="1:20" ht="12.75">
      <c r="A262" s="62" t="str">
        <f t="shared" si="61"/>
        <v>LLT6218</v>
      </c>
      <c r="B262" s="215" t="s">
        <v>138</v>
      </c>
      <c r="C262" s="216"/>
      <c r="D262" s="216"/>
      <c r="E262" s="216"/>
      <c r="F262" s="216"/>
      <c r="G262" s="216"/>
      <c r="H262" s="216"/>
      <c r="I262" s="217"/>
      <c r="J262" s="3">
        <f t="shared" si="62"/>
        <v>4</v>
      </c>
      <c r="K262" s="3">
        <f t="shared" si="63"/>
        <v>1</v>
      </c>
      <c r="L262" s="3">
        <f t="shared" si="64"/>
        <v>1</v>
      </c>
      <c r="M262" s="3">
        <f t="shared" si="65"/>
        <v>0</v>
      </c>
      <c r="N262" s="3">
        <f t="shared" si="66"/>
        <v>2</v>
      </c>
      <c r="O262" s="3">
        <f t="shared" si="67"/>
        <v>6</v>
      </c>
      <c r="P262" s="3">
        <f t="shared" si="68"/>
        <v>8</v>
      </c>
      <c r="Q262" s="63" t="str">
        <f t="shared" si="69"/>
        <v>E</v>
      </c>
      <c r="R262" s="63">
        <f t="shared" si="70"/>
        <v>0</v>
      </c>
      <c r="S262" s="63">
        <f t="shared" si="71"/>
        <v>0</v>
      </c>
      <c r="T262" s="63" t="str">
        <f t="shared" si="72"/>
        <v>DS</v>
      </c>
    </row>
    <row r="263" spans="1:20" ht="12.75">
      <c r="A263" s="62" t="str">
        <f t="shared" si="61"/>
        <v>LLT6219</v>
      </c>
      <c r="B263" s="215" t="s">
        <v>140</v>
      </c>
      <c r="C263" s="216"/>
      <c r="D263" s="216"/>
      <c r="E263" s="216"/>
      <c r="F263" s="216"/>
      <c r="G263" s="216"/>
      <c r="H263" s="216"/>
      <c r="I263" s="217"/>
      <c r="J263" s="3">
        <f t="shared" si="62"/>
        <v>4</v>
      </c>
      <c r="K263" s="3">
        <f t="shared" si="63"/>
        <v>2</v>
      </c>
      <c r="L263" s="3">
        <f t="shared" si="64"/>
        <v>1</v>
      </c>
      <c r="M263" s="3">
        <f t="shared" si="65"/>
        <v>0</v>
      </c>
      <c r="N263" s="3">
        <f t="shared" si="66"/>
        <v>3</v>
      </c>
      <c r="O263" s="3">
        <f t="shared" si="67"/>
        <v>5</v>
      </c>
      <c r="P263" s="3">
        <f t="shared" si="68"/>
        <v>8</v>
      </c>
      <c r="Q263" s="63" t="str">
        <f t="shared" si="69"/>
        <v>E</v>
      </c>
      <c r="R263" s="63">
        <f t="shared" si="70"/>
        <v>0</v>
      </c>
      <c r="S263" s="63">
        <f t="shared" si="71"/>
        <v>0</v>
      </c>
      <c r="T263" s="63" t="str">
        <f t="shared" si="72"/>
        <v>DS</v>
      </c>
    </row>
    <row r="264" spans="1:20" ht="15" customHeight="1">
      <c r="A264" s="62" t="str">
        <f t="shared" si="61"/>
        <v>LLX6226</v>
      </c>
      <c r="B264" s="100" t="s">
        <v>61</v>
      </c>
      <c r="C264" s="100"/>
      <c r="D264" s="100"/>
      <c r="E264" s="100"/>
      <c r="F264" s="100"/>
      <c r="G264" s="100"/>
      <c r="H264" s="100"/>
      <c r="I264" s="100"/>
      <c r="J264" s="3">
        <f t="shared" si="62"/>
        <v>3</v>
      </c>
      <c r="K264" s="3">
        <f t="shared" si="63"/>
        <v>1</v>
      </c>
      <c r="L264" s="3">
        <f t="shared" si="64"/>
        <v>2</v>
      </c>
      <c r="M264" s="3">
        <f t="shared" si="65"/>
        <v>0</v>
      </c>
      <c r="N264" s="3">
        <f t="shared" si="66"/>
        <v>3</v>
      </c>
      <c r="O264" s="3">
        <f t="shared" si="67"/>
        <v>3</v>
      </c>
      <c r="P264" s="3">
        <f t="shared" si="68"/>
        <v>6</v>
      </c>
      <c r="Q264" s="63">
        <f t="shared" si="69"/>
        <v>0</v>
      </c>
      <c r="R264" s="63" t="str">
        <f t="shared" si="70"/>
        <v>C</v>
      </c>
      <c r="S264" s="63">
        <f t="shared" si="71"/>
        <v>0</v>
      </c>
      <c r="T264" s="63" t="str">
        <f t="shared" si="72"/>
        <v>DS</v>
      </c>
    </row>
    <row r="265" spans="1:20" ht="28.5" customHeight="1">
      <c r="A265" s="38" t="s">
        <v>223</v>
      </c>
      <c r="B265" s="213"/>
      <c r="C265" s="213"/>
      <c r="D265" s="213"/>
      <c r="E265" s="213"/>
      <c r="F265" s="213"/>
      <c r="G265" s="213"/>
      <c r="H265" s="213"/>
      <c r="I265" s="213"/>
      <c r="J265" s="5">
        <f>SUM(J259:J264)</f>
        <v>26</v>
      </c>
      <c r="K265" s="5">
        <f aca="true" t="shared" si="73" ref="K265:P265">SUM(K259:K264)</f>
        <v>11</v>
      </c>
      <c r="L265" s="5">
        <f t="shared" si="73"/>
        <v>10</v>
      </c>
      <c r="M265" s="5">
        <f t="shared" si="73"/>
        <v>0</v>
      </c>
      <c r="N265" s="5">
        <f t="shared" si="73"/>
        <v>21</v>
      </c>
      <c r="O265" s="5">
        <f t="shared" si="73"/>
        <v>32</v>
      </c>
      <c r="P265" s="5">
        <f t="shared" si="73"/>
        <v>53</v>
      </c>
      <c r="Q265" s="38">
        <f>COUNTIF(Q259:Q264,"E")</f>
        <v>4</v>
      </c>
      <c r="R265" s="38">
        <f>COUNTIF(R259:R264,"C")</f>
        <v>2</v>
      </c>
      <c r="S265" s="38">
        <f>COUNTIF(S259:S264,"VP")</f>
        <v>0</v>
      </c>
      <c r="T265" s="28">
        <f>COUNTA(T259:T264)</f>
        <v>6</v>
      </c>
    </row>
    <row r="266" spans="1:20" ht="24" customHeight="1">
      <c r="A266" s="147" t="s">
        <v>305</v>
      </c>
      <c r="B266" s="148"/>
      <c r="C266" s="148"/>
      <c r="D266" s="148"/>
      <c r="E266" s="148"/>
      <c r="F266" s="148"/>
      <c r="G266" s="148"/>
      <c r="H266" s="148"/>
      <c r="I266" s="149"/>
      <c r="J266" s="5">
        <f aca="true" t="shared" si="74" ref="J266:T266">SUM(J257,J265)</f>
        <v>152</v>
      </c>
      <c r="K266" s="5">
        <f t="shared" si="74"/>
        <v>66</v>
      </c>
      <c r="L266" s="5">
        <f t="shared" si="74"/>
        <v>51</v>
      </c>
      <c r="M266" s="5">
        <f t="shared" si="74"/>
        <v>5</v>
      </c>
      <c r="N266" s="5">
        <f t="shared" si="74"/>
        <v>122</v>
      </c>
      <c r="O266" s="5">
        <f t="shared" si="74"/>
        <v>151</v>
      </c>
      <c r="P266" s="5">
        <f t="shared" si="74"/>
        <v>273</v>
      </c>
      <c r="Q266" s="5">
        <f t="shared" si="74"/>
        <v>26</v>
      </c>
      <c r="R266" s="5">
        <f t="shared" si="74"/>
        <v>12</v>
      </c>
      <c r="S266" s="5">
        <f t="shared" si="74"/>
        <v>0</v>
      </c>
      <c r="T266" s="54">
        <f t="shared" si="74"/>
        <v>38</v>
      </c>
    </row>
    <row r="267" spans="1:20" ht="18.75" customHeight="1">
      <c r="A267" s="131" t="s">
        <v>249</v>
      </c>
      <c r="B267" s="132"/>
      <c r="C267" s="132"/>
      <c r="D267" s="132"/>
      <c r="E267" s="132"/>
      <c r="F267" s="132"/>
      <c r="G267" s="132"/>
      <c r="H267" s="132"/>
      <c r="I267" s="132"/>
      <c r="J267" s="133"/>
      <c r="K267" s="5">
        <f aca="true" t="shared" si="75" ref="K267:P267">K257*14+K265*12</f>
        <v>902</v>
      </c>
      <c r="L267" s="5">
        <f t="shared" si="75"/>
        <v>694</v>
      </c>
      <c r="M267" s="5">
        <f t="shared" si="75"/>
        <v>70</v>
      </c>
      <c r="N267" s="5">
        <f t="shared" si="75"/>
        <v>1666</v>
      </c>
      <c r="O267" s="5">
        <f t="shared" si="75"/>
        <v>2050</v>
      </c>
      <c r="P267" s="5">
        <f t="shared" si="75"/>
        <v>3716</v>
      </c>
      <c r="Q267" s="193"/>
      <c r="R267" s="194"/>
      <c r="S267" s="194"/>
      <c r="T267" s="195"/>
    </row>
    <row r="268" spans="1:20" ht="17.25" customHeight="1">
      <c r="A268" s="134"/>
      <c r="B268" s="135"/>
      <c r="C268" s="135"/>
      <c r="D268" s="135"/>
      <c r="E268" s="135"/>
      <c r="F268" s="135"/>
      <c r="G268" s="135"/>
      <c r="H268" s="135"/>
      <c r="I268" s="135"/>
      <c r="J268" s="136"/>
      <c r="K268" s="137">
        <f>SUM(K267:M267)</f>
        <v>1666</v>
      </c>
      <c r="L268" s="138"/>
      <c r="M268" s="139"/>
      <c r="N268" s="137">
        <f>SUM(N267:O267)</f>
        <v>3716</v>
      </c>
      <c r="O268" s="138"/>
      <c r="P268" s="139"/>
      <c r="Q268" s="196"/>
      <c r="R268" s="197"/>
      <c r="S268" s="197"/>
      <c r="T268" s="198"/>
    </row>
    <row r="269" spans="1:20" ht="17.25" customHeight="1">
      <c r="A269" s="119" t="s">
        <v>303</v>
      </c>
      <c r="B269" s="120"/>
      <c r="C269" s="120"/>
      <c r="D269" s="120"/>
      <c r="E269" s="120"/>
      <c r="F269" s="120"/>
      <c r="G269" s="120"/>
      <c r="H269" s="120"/>
      <c r="I269" s="120"/>
      <c r="J269" s="121"/>
      <c r="K269" s="125">
        <f>T266/SUM(T51,T66,T84,T100,T117,T131)</f>
        <v>0.6909090909090909</v>
      </c>
      <c r="L269" s="126"/>
      <c r="M269" s="126"/>
      <c r="N269" s="126"/>
      <c r="O269" s="126"/>
      <c r="P269" s="126"/>
      <c r="Q269" s="126"/>
      <c r="R269" s="126"/>
      <c r="S269" s="126"/>
      <c r="T269" s="127"/>
    </row>
    <row r="270" spans="1:20" ht="14.25" customHeight="1">
      <c r="A270" s="122" t="s">
        <v>5</v>
      </c>
      <c r="B270" s="123"/>
      <c r="C270" s="123"/>
      <c r="D270" s="123"/>
      <c r="E270" s="123"/>
      <c r="F270" s="123"/>
      <c r="G270" s="123"/>
      <c r="H270" s="123"/>
      <c r="I270" s="123"/>
      <c r="J270" s="124"/>
      <c r="K270" s="125">
        <f>K268/(SUM(N51,N66,N84,N100,N117)*14+N131*12)</f>
        <v>0.7424242424242424</v>
      </c>
      <c r="L270" s="126"/>
      <c r="M270" s="126"/>
      <c r="N270" s="126"/>
      <c r="O270" s="126"/>
      <c r="P270" s="126"/>
      <c r="Q270" s="126"/>
      <c r="R270" s="126"/>
      <c r="S270" s="126"/>
      <c r="T270" s="127"/>
    </row>
    <row r="271" ht="25.5" customHeight="1"/>
    <row r="272" spans="1:20" ht="25.5" customHeight="1">
      <c r="A272" s="213" t="s">
        <v>271</v>
      </c>
      <c r="B272" s="214"/>
      <c r="C272" s="214"/>
      <c r="D272" s="214"/>
      <c r="E272" s="214"/>
      <c r="F272" s="214"/>
      <c r="G272" s="214"/>
      <c r="H272" s="214"/>
      <c r="I272" s="214"/>
      <c r="J272" s="214"/>
      <c r="K272" s="214"/>
      <c r="L272" s="214"/>
      <c r="M272" s="214"/>
      <c r="N272" s="214"/>
      <c r="O272" s="214"/>
      <c r="P272" s="214"/>
      <c r="Q272" s="214"/>
      <c r="R272" s="214"/>
      <c r="S272" s="214"/>
      <c r="T272" s="214"/>
    </row>
    <row r="273" spans="1:20" ht="12.75">
      <c r="A273" s="213" t="s">
        <v>225</v>
      </c>
      <c r="B273" s="213" t="s">
        <v>224</v>
      </c>
      <c r="C273" s="213"/>
      <c r="D273" s="213"/>
      <c r="E273" s="213"/>
      <c r="F273" s="213"/>
      <c r="G273" s="213"/>
      <c r="H273" s="213"/>
      <c r="I273" s="213"/>
      <c r="J273" s="207" t="s">
        <v>239</v>
      </c>
      <c r="K273" s="207" t="s">
        <v>222</v>
      </c>
      <c r="L273" s="207"/>
      <c r="M273" s="207"/>
      <c r="N273" s="207" t="s">
        <v>240</v>
      </c>
      <c r="O273" s="207"/>
      <c r="P273" s="207"/>
      <c r="Q273" s="207" t="s">
        <v>221</v>
      </c>
      <c r="R273" s="207"/>
      <c r="S273" s="207"/>
      <c r="T273" s="207" t="s">
        <v>220</v>
      </c>
    </row>
    <row r="274" spans="1:20" ht="12.75" customHeight="1">
      <c r="A274" s="213"/>
      <c r="B274" s="213"/>
      <c r="C274" s="213"/>
      <c r="D274" s="213"/>
      <c r="E274" s="213"/>
      <c r="F274" s="213"/>
      <c r="G274" s="213"/>
      <c r="H274" s="213"/>
      <c r="I274" s="213"/>
      <c r="J274" s="207"/>
      <c r="K274" s="61" t="s">
        <v>226</v>
      </c>
      <c r="L274" s="61" t="s">
        <v>227</v>
      </c>
      <c r="M274" s="61" t="s">
        <v>228</v>
      </c>
      <c r="N274" s="61" t="s">
        <v>232</v>
      </c>
      <c r="O274" s="61" t="s">
        <v>203</v>
      </c>
      <c r="P274" s="61" t="s">
        <v>229</v>
      </c>
      <c r="Q274" s="61" t="s">
        <v>230</v>
      </c>
      <c r="R274" s="61" t="s">
        <v>226</v>
      </c>
      <c r="S274" s="61" t="s">
        <v>231</v>
      </c>
      <c r="T274" s="207"/>
    </row>
    <row r="275" spans="1:20" ht="12.75">
      <c r="A275" s="112" t="s">
        <v>258</v>
      </c>
      <c r="B275" s="113"/>
      <c r="C275" s="113"/>
      <c r="D275" s="113"/>
      <c r="E275" s="113"/>
      <c r="F275" s="113"/>
      <c r="G275" s="113"/>
      <c r="H275" s="113"/>
      <c r="I275" s="113"/>
      <c r="J275" s="113"/>
      <c r="K275" s="113"/>
      <c r="L275" s="113"/>
      <c r="M275" s="113"/>
      <c r="N275" s="113"/>
      <c r="O275" s="113"/>
      <c r="P275" s="113"/>
      <c r="Q275" s="113"/>
      <c r="R275" s="113"/>
      <c r="S275" s="113"/>
      <c r="T275" s="114"/>
    </row>
    <row r="276" spans="1:20" ht="12.75">
      <c r="A276" s="62" t="str">
        <f aca="true" t="shared" si="76" ref="A276:A283">IF(ISNA(INDEX($A$37:$T$193,MATCH($B276,$B$37:$B$193,0),1)),"",INDEX($A$37:$T$193,MATCH($B276,$B$37:$B$193,0),1))</f>
        <v>LLM1023</v>
      </c>
      <c r="B276" s="100" t="s">
        <v>170</v>
      </c>
      <c r="C276" s="100"/>
      <c r="D276" s="100"/>
      <c r="E276" s="100"/>
      <c r="F276" s="100"/>
      <c r="G276" s="100"/>
      <c r="H276" s="100"/>
      <c r="I276" s="100"/>
      <c r="J276" s="3">
        <f aca="true" t="shared" si="77" ref="J276:J283">IF(ISNA(INDEX($A$37:$T$193,MATCH($B276,$B$37:$B$193,0),10)),"",INDEX($A$37:$T$193,MATCH($B276,$B$37:$B$193,0),10))</f>
        <v>3</v>
      </c>
      <c r="K276" s="3">
        <f aca="true" t="shared" si="78" ref="K276:K283">IF(ISNA(INDEX($A$37:$T$193,MATCH($B276,$B$37:$B$193,0),11)),"",INDEX($A$37:$T$193,MATCH($B276,$B$37:$B$193,0),11))</f>
        <v>0</v>
      </c>
      <c r="L276" s="3">
        <f aca="true" t="shared" si="79" ref="L276:L283">IF(ISNA(INDEX($A$37:$T$193,MATCH($B276,$B$37:$B$193,0),12)),"",INDEX($A$37:$T$193,MATCH($B276,$B$37:$B$193,0),12))</f>
        <v>0</v>
      </c>
      <c r="M276" s="3">
        <f aca="true" t="shared" si="80" ref="M276:M283">IF(ISNA(INDEX($A$37:$T$193,MATCH($B276,$B$37:$B$193,0),13)),"",INDEX($A$37:$T$193,MATCH($B276,$B$37:$B$193,0),13))</f>
        <v>2</v>
      </c>
      <c r="N276" s="3">
        <f aca="true" t="shared" si="81" ref="N276:N283">IF(ISNA(INDEX($A$37:$T$193,MATCH($B276,$B$37:$B$193,0),14)),"",INDEX($A$37:$T$193,MATCH($B276,$B$37:$B$193,0),14))</f>
        <v>2</v>
      </c>
      <c r="O276" s="3">
        <f aca="true" t="shared" si="82" ref="O276:O283">IF(ISNA(INDEX($A$37:$T$193,MATCH($B276,$B$37:$B$193,0),15)),"",INDEX($A$37:$T$193,MATCH($B276,$B$37:$B$193,0),15))</f>
        <v>3</v>
      </c>
      <c r="P276" s="3">
        <f aca="true" t="shared" si="83" ref="P276:P283">IF(ISNA(INDEX($A$37:$T$193,MATCH($B276,$B$37:$B$193,0),16)),"",INDEX($A$37:$T$193,MATCH($B276,$B$37:$B$193,0),16))</f>
        <v>5</v>
      </c>
      <c r="Q276" s="63">
        <f aca="true" t="shared" si="84" ref="Q276:Q283">IF(ISNA(INDEX($A$37:$T$193,MATCH($B276,$B$37:$B$193,0),17)),"",INDEX($A$37:$T$193,MATCH($B276,$B$37:$B$193,0),17))</f>
        <v>0</v>
      </c>
      <c r="R276" s="63">
        <f aca="true" t="shared" si="85" ref="R276:R283">IF(ISNA(INDEX($A$37:$T$193,MATCH($B276,$B$37:$B$193,0),18)),"",INDEX($A$37:$T$193,MATCH($B276,$B$37:$B$193,0),18))</f>
        <v>0</v>
      </c>
      <c r="S276" s="63" t="str">
        <f aca="true" t="shared" si="86" ref="S276:S283">IF(ISNA(INDEX($A$37:$T$193,MATCH($B276,$B$37:$B$193,0),19)),"",INDEX($A$37:$T$193,MATCH($B276,$B$37:$B$193,0),19))</f>
        <v>VP</v>
      </c>
      <c r="T276" s="63" t="str">
        <f aca="true" t="shared" si="87" ref="T276:T283">IF(ISNA(INDEX($A$37:$T$193,MATCH($B276,$B$37:$B$193,0),20)),"",INDEX($A$37:$T$193,MATCH($B276,$B$37:$B$193,0),20))</f>
        <v>DC</v>
      </c>
    </row>
    <row r="277" spans="1:20" ht="12.75">
      <c r="A277" s="62" t="str">
        <f t="shared" si="76"/>
        <v>YLU0011</v>
      </c>
      <c r="B277" s="100" t="s">
        <v>275</v>
      </c>
      <c r="C277" s="100"/>
      <c r="D277" s="100"/>
      <c r="E277" s="100"/>
      <c r="F277" s="100"/>
      <c r="G277" s="100"/>
      <c r="H277" s="100"/>
      <c r="I277" s="100"/>
      <c r="J277" s="3">
        <f t="shared" si="77"/>
        <v>2</v>
      </c>
      <c r="K277" s="3">
        <f t="shared" si="78"/>
        <v>0</v>
      </c>
      <c r="L277" s="3">
        <f t="shared" si="79"/>
        <v>2</v>
      </c>
      <c r="M277" s="3">
        <f t="shared" si="80"/>
        <v>0</v>
      </c>
      <c r="N277" s="3">
        <f t="shared" si="81"/>
        <v>2</v>
      </c>
      <c r="O277" s="3">
        <f t="shared" si="82"/>
        <v>2</v>
      </c>
      <c r="P277" s="3">
        <f t="shared" si="83"/>
        <v>4</v>
      </c>
      <c r="Q277" s="63">
        <f t="shared" si="84"/>
        <v>0</v>
      </c>
      <c r="R277" s="63">
        <f t="shared" si="85"/>
        <v>0</v>
      </c>
      <c r="S277" s="63" t="str">
        <f t="shared" si="86"/>
        <v>VP</v>
      </c>
      <c r="T277" s="63" t="str">
        <f t="shared" si="87"/>
        <v>DC</v>
      </c>
    </row>
    <row r="278" spans="1:20" ht="12.75">
      <c r="A278" s="62" t="str">
        <f t="shared" si="76"/>
        <v>YLU0012</v>
      </c>
      <c r="B278" s="100" t="s">
        <v>276</v>
      </c>
      <c r="C278" s="100"/>
      <c r="D278" s="100"/>
      <c r="E278" s="100"/>
      <c r="F278" s="100"/>
      <c r="G278" s="100"/>
      <c r="H278" s="100"/>
      <c r="I278" s="100"/>
      <c r="J278" s="3">
        <f t="shared" si="77"/>
        <v>2</v>
      </c>
      <c r="K278" s="3">
        <f t="shared" si="78"/>
        <v>0</v>
      </c>
      <c r="L278" s="3">
        <f t="shared" si="79"/>
        <v>2</v>
      </c>
      <c r="M278" s="3">
        <f t="shared" si="80"/>
        <v>0</v>
      </c>
      <c r="N278" s="3">
        <f t="shared" si="81"/>
        <v>2</v>
      </c>
      <c r="O278" s="3">
        <f t="shared" si="82"/>
        <v>2</v>
      </c>
      <c r="P278" s="3">
        <f t="shared" si="83"/>
        <v>4</v>
      </c>
      <c r="Q278" s="63">
        <f t="shared" si="84"/>
        <v>0</v>
      </c>
      <c r="R278" s="63">
        <f t="shared" si="85"/>
        <v>0</v>
      </c>
      <c r="S278" s="63" t="str">
        <f t="shared" si="86"/>
        <v>VP</v>
      </c>
      <c r="T278" s="63" t="str">
        <f t="shared" si="87"/>
        <v>DC</v>
      </c>
    </row>
    <row r="279" spans="1:20" ht="12.75">
      <c r="A279" s="62" t="str">
        <f t="shared" si="76"/>
        <v>LLX1025</v>
      </c>
      <c r="B279" s="215" t="s">
        <v>189</v>
      </c>
      <c r="C279" s="216"/>
      <c r="D279" s="216"/>
      <c r="E279" s="216"/>
      <c r="F279" s="216"/>
      <c r="G279" s="216"/>
      <c r="H279" s="216"/>
      <c r="I279" s="217"/>
      <c r="J279" s="3">
        <f t="shared" si="77"/>
        <v>3</v>
      </c>
      <c r="K279" s="3">
        <f t="shared" si="78"/>
        <v>0</v>
      </c>
      <c r="L279" s="3">
        <f t="shared" si="79"/>
        <v>0</v>
      </c>
      <c r="M279" s="3">
        <f t="shared" si="80"/>
        <v>2</v>
      </c>
      <c r="N279" s="3">
        <f t="shared" si="81"/>
        <v>2</v>
      </c>
      <c r="O279" s="3">
        <f t="shared" si="82"/>
        <v>3</v>
      </c>
      <c r="P279" s="3">
        <f t="shared" si="83"/>
        <v>5</v>
      </c>
      <c r="Q279" s="63" t="str">
        <f t="shared" si="84"/>
        <v>E</v>
      </c>
      <c r="R279" s="63">
        <f t="shared" si="85"/>
        <v>0</v>
      </c>
      <c r="S279" s="63">
        <f t="shared" si="86"/>
        <v>0</v>
      </c>
      <c r="T279" s="63" t="str">
        <f t="shared" si="87"/>
        <v>DC</v>
      </c>
    </row>
    <row r="280" spans="1:20" ht="12.75">
      <c r="A280" s="62" t="str">
        <f t="shared" si="76"/>
        <v>LLX2025</v>
      </c>
      <c r="B280" s="215" t="s">
        <v>192</v>
      </c>
      <c r="C280" s="216"/>
      <c r="D280" s="216"/>
      <c r="E280" s="216"/>
      <c r="F280" s="216"/>
      <c r="G280" s="216"/>
      <c r="H280" s="216"/>
      <c r="I280" s="217"/>
      <c r="J280" s="3">
        <f t="shared" si="77"/>
        <v>3</v>
      </c>
      <c r="K280" s="3">
        <f t="shared" si="78"/>
        <v>0</v>
      </c>
      <c r="L280" s="3">
        <f t="shared" si="79"/>
        <v>0</v>
      </c>
      <c r="M280" s="3">
        <f t="shared" si="80"/>
        <v>2</v>
      </c>
      <c r="N280" s="3">
        <f t="shared" si="81"/>
        <v>2</v>
      </c>
      <c r="O280" s="3">
        <f t="shared" si="82"/>
        <v>3</v>
      </c>
      <c r="P280" s="3">
        <f t="shared" si="83"/>
        <v>5</v>
      </c>
      <c r="Q280" s="63" t="str">
        <f t="shared" si="84"/>
        <v>E</v>
      </c>
      <c r="R280" s="63">
        <f t="shared" si="85"/>
        <v>0</v>
      </c>
      <c r="S280" s="63">
        <f t="shared" si="86"/>
        <v>0</v>
      </c>
      <c r="T280" s="63" t="str">
        <f t="shared" si="87"/>
        <v>DC</v>
      </c>
    </row>
    <row r="281" spans="1:20" ht="12.75">
      <c r="A281" s="62" t="str">
        <f t="shared" si="76"/>
        <v>LLX3025</v>
      </c>
      <c r="B281" s="215" t="s">
        <v>194</v>
      </c>
      <c r="C281" s="216"/>
      <c r="D281" s="216"/>
      <c r="E281" s="216"/>
      <c r="F281" s="216"/>
      <c r="G281" s="216"/>
      <c r="H281" s="216"/>
      <c r="I281" s="217"/>
      <c r="J281" s="3">
        <f t="shared" si="77"/>
        <v>3</v>
      </c>
      <c r="K281" s="3">
        <f t="shared" si="78"/>
        <v>0</v>
      </c>
      <c r="L281" s="3">
        <f t="shared" si="79"/>
        <v>0</v>
      </c>
      <c r="M281" s="3">
        <f t="shared" si="80"/>
        <v>2</v>
      </c>
      <c r="N281" s="3">
        <f t="shared" si="81"/>
        <v>2</v>
      </c>
      <c r="O281" s="3">
        <f t="shared" si="82"/>
        <v>3</v>
      </c>
      <c r="P281" s="3">
        <f t="shared" si="83"/>
        <v>5</v>
      </c>
      <c r="Q281" s="63" t="str">
        <f t="shared" si="84"/>
        <v>E</v>
      </c>
      <c r="R281" s="63">
        <f t="shared" si="85"/>
        <v>0</v>
      </c>
      <c r="S281" s="63">
        <f t="shared" si="86"/>
        <v>0</v>
      </c>
      <c r="T281" s="63" t="str">
        <f t="shared" si="87"/>
        <v>DC</v>
      </c>
    </row>
    <row r="282" spans="1:20" ht="12.75">
      <c r="A282" s="62" t="str">
        <f t="shared" si="76"/>
        <v>LLX4025</v>
      </c>
      <c r="B282" s="215" t="s">
        <v>196</v>
      </c>
      <c r="C282" s="216"/>
      <c r="D282" s="216"/>
      <c r="E282" s="216"/>
      <c r="F282" s="216"/>
      <c r="G282" s="216"/>
      <c r="H282" s="216"/>
      <c r="I282" s="217"/>
      <c r="J282" s="3">
        <f t="shared" si="77"/>
        <v>3</v>
      </c>
      <c r="K282" s="3">
        <f t="shared" si="78"/>
        <v>0</v>
      </c>
      <c r="L282" s="3">
        <f t="shared" si="79"/>
        <v>0</v>
      </c>
      <c r="M282" s="3">
        <f t="shared" si="80"/>
        <v>2</v>
      </c>
      <c r="N282" s="3">
        <f t="shared" si="81"/>
        <v>2</v>
      </c>
      <c r="O282" s="3">
        <f t="shared" si="82"/>
        <v>3</v>
      </c>
      <c r="P282" s="3">
        <f t="shared" si="83"/>
        <v>5</v>
      </c>
      <c r="Q282" s="63" t="str">
        <f t="shared" si="84"/>
        <v>E</v>
      </c>
      <c r="R282" s="63">
        <f t="shared" si="85"/>
        <v>0</v>
      </c>
      <c r="S282" s="63">
        <f t="shared" si="86"/>
        <v>0</v>
      </c>
      <c r="T282" s="63" t="str">
        <f t="shared" si="87"/>
        <v>DC</v>
      </c>
    </row>
    <row r="283" spans="1:20" ht="14.25" customHeight="1">
      <c r="A283" s="62" t="str">
        <f t="shared" si="76"/>
        <v>LLX2002</v>
      </c>
      <c r="B283" s="100" t="s">
        <v>298</v>
      </c>
      <c r="C283" s="100"/>
      <c r="D283" s="100"/>
      <c r="E283" s="100"/>
      <c r="F283" s="100"/>
      <c r="G283" s="100"/>
      <c r="H283" s="100"/>
      <c r="I283" s="100"/>
      <c r="J283" s="3">
        <f t="shared" si="77"/>
        <v>3</v>
      </c>
      <c r="K283" s="3">
        <f t="shared" si="78"/>
        <v>1</v>
      </c>
      <c r="L283" s="3">
        <f t="shared" si="79"/>
        <v>0</v>
      </c>
      <c r="M283" s="3">
        <f t="shared" si="80"/>
        <v>0</v>
      </c>
      <c r="N283" s="3">
        <f t="shared" si="81"/>
        <v>1</v>
      </c>
      <c r="O283" s="3">
        <f t="shared" si="82"/>
        <v>4</v>
      </c>
      <c r="P283" s="3">
        <f t="shared" si="83"/>
        <v>5</v>
      </c>
      <c r="Q283" s="63">
        <f t="shared" si="84"/>
        <v>0</v>
      </c>
      <c r="R283" s="63" t="str">
        <f t="shared" si="85"/>
        <v>C</v>
      </c>
      <c r="S283" s="63">
        <f t="shared" si="86"/>
        <v>0</v>
      </c>
      <c r="T283" s="63" t="str">
        <f t="shared" si="87"/>
        <v>DC</v>
      </c>
    </row>
    <row r="284" spans="1:20" ht="12.75">
      <c r="A284" s="38" t="s">
        <v>223</v>
      </c>
      <c r="B284" s="164"/>
      <c r="C284" s="165"/>
      <c r="D284" s="165"/>
      <c r="E284" s="165"/>
      <c r="F284" s="165"/>
      <c r="G284" s="165"/>
      <c r="H284" s="165"/>
      <c r="I284" s="166"/>
      <c r="J284" s="5">
        <f aca="true" t="shared" si="88" ref="J284:P284">SUM(J276:J283)</f>
        <v>22</v>
      </c>
      <c r="K284" s="5">
        <f t="shared" si="88"/>
        <v>1</v>
      </c>
      <c r="L284" s="5">
        <f t="shared" si="88"/>
        <v>4</v>
      </c>
      <c r="M284" s="5">
        <f t="shared" si="88"/>
        <v>10</v>
      </c>
      <c r="N284" s="5">
        <f t="shared" si="88"/>
        <v>15</v>
      </c>
      <c r="O284" s="5">
        <f t="shared" si="88"/>
        <v>23</v>
      </c>
      <c r="P284" s="5">
        <f t="shared" si="88"/>
        <v>38</v>
      </c>
      <c r="Q284" s="38">
        <f>COUNTIF(Q276:Q283,"E")</f>
        <v>4</v>
      </c>
      <c r="R284" s="38">
        <f>COUNTIF(R276:R283,"C")</f>
        <v>1</v>
      </c>
      <c r="S284" s="38">
        <f>COUNTIF(S276:S283,"VP")</f>
        <v>3</v>
      </c>
      <c r="T284" s="28">
        <f>COUNTA(T276:T283)</f>
        <v>8</v>
      </c>
    </row>
    <row r="285" spans="1:20" ht="28.5" customHeight="1">
      <c r="A285" s="112" t="s">
        <v>273</v>
      </c>
      <c r="B285" s="113"/>
      <c r="C285" s="113"/>
      <c r="D285" s="113"/>
      <c r="E285" s="113"/>
      <c r="F285" s="113"/>
      <c r="G285" s="113"/>
      <c r="H285" s="113"/>
      <c r="I285" s="113"/>
      <c r="J285" s="113"/>
      <c r="K285" s="113"/>
      <c r="L285" s="113"/>
      <c r="M285" s="113"/>
      <c r="N285" s="113"/>
      <c r="O285" s="113"/>
      <c r="P285" s="113"/>
      <c r="Q285" s="113"/>
      <c r="R285" s="113"/>
      <c r="S285" s="113"/>
      <c r="T285" s="114"/>
    </row>
    <row r="286" spans="1:20" ht="12.75">
      <c r="A286" s="147" t="s">
        <v>305</v>
      </c>
      <c r="B286" s="148"/>
      <c r="C286" s="148"/>
      <c r="D286" s="148"/>
      <c r="E286" s="148"/>
      <c r="F286" s="148"/>
      <c r="G286" s="148"/>
      <c r="H286" s="148"/>
      <c r="I286" s="149"/>
      <c r="J286" s="5">
        <f aca="true" t="shared" si="89" ref="J286:T286">SUM(J284)</f>
        <v>22</v>
      </c>
      <c r="K286" s="5">
        <f t="shared" si="89"/>
        <v>1</v>
      </c>
      <c r="L286" s="5">
        <f t="shared" si="89"/>
        <v>4</v>
      </c>
      <c r="M286" s="5">
        <f t="shared" si="89"/>
        <v>10</v>
      </c>
      <c r="N286" s="5">
        <f t="shared" si="89"/>
        <v>15</v>
      </c>
      <c r="O286" s="5">
        <f t="shared" si="89"/>
        <v>23</v>
      </c>
      <c r="P286" s="5">
        <f t="shared" si="89"/>
        <v>38</v>
      </c>
      <c r="Q286" s="5">
        <f t="shared" si="89"/>
        <v>4</v>
      </c>
      <c r="R286" s="5">
        <f t="shared" si="89"/>
        <v>1</v>
      </c>
      <c r="S286" s="5">
        <f t="shared" si="89"/>
        <v>3</v>
      </c>
      <c r="T286" s="54">
        <f t="shared" si="89"/>
        <v>8</v>
      </c>
    </row>
    <row r="287" spans="1:20" ht="12.75">
      <c r="A287" s="131" t="s">
        <v>249</v>
      </c>
      <c r="B287" s="132"/>
      <c r="C287" s="132"/>
      <c r="D287" s="132"/>
      <c r="E287" s="132"/>
      <c r="F287" s="132"/>
      <c r="G287" s="132"/>
      <c r="H287" s="132"/>
      <c r="I287" s="132"/>
      <c r="J287" s="133"/>
      <c r="K287" s="5">
        <f aca="true" t="shared" si="90" ref="K287:P287">K284*14</f>
        <v>14</v>
      </c>
      <c r="L287" s="5">
        <f t="shared" si="90"/>
        <v>56</v>
      </c>
      <c r="M287" s="5">
        <f t="shared" si="90"/>
        <v>140</v>
      </c>
      <c r="N287" s="5">
        <f t="shared" si="90"/>
        <v>210</v>
      </c>
      <c r="O287" s="5">
        <f t="shared" si="90"/>
        <v>322</v>
      </c>
      <c r="P287" s="5">
        <f t="shared" si="90"/>
        <v>532</v>
      </c>
      <c r="Q287" s="193"/>
      <c r="R287" s="194"/>
      <c r="S287" s="194"/>
      <c r="T287" s="195"/>
    </row>
    <row r="288" spans="1:20" ht="21.75" customHeight="1">
      <c r="A288" s="134"/>
      <c r="B288" s="135"/>
      <c r="C288" s="135"/>
      <c r="D288" s="135"/>
      <c r="E288" s="135"/>
      <c r="F288" s="135"/>
      <c r="G288" s="135"/>
      <c r="H288" s="135"/>
      <c r="I288" s="135"/>
      <c r="J288" s="136"/>
      <c r="K288" s="137">
        <f>SUM(K287:M287)</f>
        <v>210</v>
      </c>
      <c r="L288" s="138"/>
      <c r="M288" s="139"/>
      <c r="N288" s="137">
        <f>SUM(N287:O287)</f>
        <v>532</v>
      </c>
      <c r="O288" s="138"/>
      <c r="P288" s="139"/>
      <c r="Q288" s="196"/>
      <c r="R288" s="197"/>
      <c r="S288" s="197"/>
      <c r="T288" s="198"/>
    </row>
    <row r="289" spans="1:20" ht="21.75" customHeight="1">
      <c r="A289" s="119" t="s">
        <v>303</v>
      </c>
      <c r="B289" s="120"/>
      <c r="C289" s="120"/>
      <c r="D289" s="120"/>
      <c r="E289" s="120"/>
      <c r="F289" s="120"/>
      <c r="G289" s="120"/>
      <c r="H289" s="120"/>
      <c r="I289" s="120"/>
      <c r="J289" s="121"/>
      <c r="K289" s="125">
        <f>T286/SUM(T51,T66,T84,T100,T117,T131)</f>
        <v>0.14545454545454545</v>
      </c>
      <c r="L289" s="126"/>
      <c r="M289" s="126"/>
      <c r="N289" s="126"/>
      <c r="O289" s="126"/>
      <c r="P289" s="126"/>
      <c r="Q289" s="126"/>
      <c r="R289" s="126"/>
      <c r="S289" s="126"/>
      <c r="T289" s="127"/>
    </row>
    <row r="290" spans="1:20" ht="6" customHeight="1">
      <c r="A290" s="122" t="s">
        <v>5</v>
      </c>
      <c r="B290" s="123"/>
      <c r="C290" s="123"/>
      <c r="D290" s="123"/>
      <c r="E290" s="123"/>
      <c r="F290" s="123"/>
      <c r="G290" s="123"/>
      <c r="H290" s="123"/>
      <c r="I290" s="123"/>
      <c r="J290" s="124"/>
      <c r="K290" s="125">
        <f>K288/(SUM(N51,N66,N84,N100,N117)*14+N131*12)</f>
        <v>0.09358288770053476</v>
      </c>
      <c r="L290" s="126"/>
      <c r="M290" s="126"/>
      <c r="N290" s="126"/>
      <c r="O290" s="126"/>
      <c r="P290" s="126"/>
      <c r="Q290" s="126"/>
      <c r="R290" s="126"/>
      <c r="S290" s="126"/>
      <c r="T290" s="127"/>
    </row>
    <row r="293" spans="1:2" ht="12.75">
      <c r="A293" s="204" t="s">
        <v>274</v>
      </c>
      <c r="B293" s="204"/>
    </row>
    <row r="294" spans="1:20" ht="12.75">
      <c r="A294" s="207" t="s">
        <v>225</v>
      </c>
      <c r="B294" s="199" t="s">
        <v>262</v>
      </c>
      <c r="C294" s="205"/>
      <c r="D294" s="205"/>
      <c r="E294" s="205"/>
      <c r="F294" s="205"/>
      <c r="G294" s="200"/>
      <c r="H294" s="199" t="s">
        <v>265</v>
      </c>
      <c r="I294" s="200"/>
      <c r="J294" s="172" t="s">
        <v>266</v>
      </c>
      <c r="K294" s="173"/>
      <c r="L294" s="173"/>
      <c r="M294" s="173"/>
      <c r="N294" s="173"/>
      <c r="O294" s="174"/>
      <c r="P294" s="199" t="s">
        <v>248</v>
      </c>
      <c r="Q294" s="200"/>
      <c r="R294" s="172" t="s">
        <v>267</v>
      </c>
      <c r="S294" s="173"/>
      <c r="T294" s="174"/>
    </row>
    <row r="295" spans="1:20" ht="12.75" customHeight="1">
      <c r="A295" s="207"/>
      <c r="B295" s="201"/>
      <c r="C295" s="206"/>
      <c r="D295" s="206"/>
      <c r="E295" s="206"/>
      <c r="F295" s="206"/>
      <c r="G295" s="202"/>
      <c r="H295" s="201"/>
      <c r="I295" s="202"/>
      <c r="J295" s="172" t="s">
        <v>232</v>
      </c>
      <c r="K295" s="174"/>
      <c r="L295" s="172" t="s">
        <v>203</v>
      </c>
      <c r="M295" s="174"/>
      <c r="N295" s="172" t="s">
        <v>229</v>
      </c>
      <c r="O295" s="174"/>
      <c r="P295" s="201"/>
      <c r="Q295" s="202"/>
      <c r="R295" s="61" t="s">
        <v>268</v>
      </c>
      <c r="S295" s="61" t="s">
        <v>269</v>
      </c>
      <c r="T295" s="61" t="s">
        <v>270</v>
      </c>
    </row>
    <row r="296" spans="1:20" ht="12.75">
      <c r="A296" s="61">
        <v>1</v>
      </c>
      <c r="B296" s="172" t="s">
        <v>263</v>
      </c>
      <c r="C296" s="173"/>
      <c r="D296" s="173"/>
      <c r="E296" s="173"/>
      <c r="F296" s="173"/>
      <c r="G296" s="174"/>
      <c r="H296" s="203">
        <f>J296</f>
        <v>1818</v>
      </c>
      <c r="I296" s="203"/>
      <c r="J296" s="167">
        <f>(SUM(N51+N66+N84+N100+N117)*14+N131*12)-J297</f>
        <v>1818</v>
      </c>
      <c r="K296" s="168"/>
      <c r="L296" s="167">
        <f>(SUM(O51+O66+O84+O100+O117)*14+O131*12)-L297</f>
        <v>2348</v>
      </c>
      <c r="M296" s="168"/>
      <c r="N296" s="167">
        <f>(SUM(P51+P66+P84+P100+P117)*14+P131*12)-N297</f>
        <v>4166</v>
      </c>
      <c r="O296" s="168"/>
      <c r="P296" s="170">
        <f>H296/H298</f>
        <v>0.8101604278074866</v>
      </c>
      <c r="Q296" s="171"/>
      <c r="R296" s="28">
        <f>J51+J66-R297</f>
        <v>61</v>
      </c>
      <c r="S296" s="28">
        <f>J84+J100-S297</f>
        <v>65</v>
      </c>
      <c r="T296" s="28">
        <f>J117+J131-T297</f>
        <v>44</v>
      </c>
    </row>
    <row r="297" spans="1:20" ht="12.75">
      <c r="A297" s="61">
        <v>2</v>
      </c>
      <c r="B297" s="172" t="s">
        <v>264</v>
      </c>
      <c r="C297" s="173"/>
      <c r="D297" s="173"/>
      <c r="E297" s="173"/>
      <c r="F297" s="173"/>
      <c r="G297" s="174"/>
      <c r="H297" s="210">
        <f>J297</f>
        <v>426</v>
      </c>
      <c r="I297" s="203"/>
      <c r="J297" s="191">
        <f>N175</f>
        <v>426</v>
      </c>
      <c r="K297" s="192"/>
      <c r="L297" s="191">
        <f>O175</f>
        <v>482</v>
      </c>
      <c r="M297" s="192"/>
      <c r="N297" s="211">
        <f>SUM(J297:M297)</f>
        <v>908</v>
      </c>
      <c r="O297" s="212"/>
      <c r="P297" s="170">
        <f>H297/H298</f>
        <v>0.18983957219251338</v>
      </c>
      <c r="Q297" s="171"/>
      <c r="R297" s="65">
        <f>J140+J143+J146</f>
        <v>9</v>
      </c>
      <c r="S297" s="65">
        <f>J149+J152</f>
        <v>7</v>
      </c>
      <c r="T297" s="65">
        <f>J155+J158+J161+J165+J168+J171</f>
        <v>22</v>
      </c>
    </row>
    <row r="298" spans="1:20" ht="17.25" customHeight="1">
      <c r="A298" s="172" t="s">
        <v>223</v>
      </c>
      <c r="B298" s="173"/>
      <c r="C298" s="173"/>
      <c r="D298" s="173"/>
      <c r="E298" s="173"/>
      <c r="F298" s="173"/>
      <c r="G298" s="174"/>
      <c r="H298" s="207">
        <f>SUM(H296:I297)</f>
        <v>2244</v>
      </c>
      <c r="I298" s="207"/>
      <c r="J298" s="207">
        <f>SUM(J296:K297)</f>
        <v>2244</v>
      </c>
      <c r="K298" s="207"/>
      <c r="L298" s="112">
        <f>SUM(L296:M297)</f>
        <v>2830</v>
      </c>
      <c r="M298" s="114"/>
      <c r="N298" s="112">
        <f>SUM(N296:O297)</f>
        <v>5074</v>
      </c>
      <c r="O298" s="114"/>
      <c r="P298" s="208">
        <f>SUM(P296:Q297)</f>
        <v>1</v>
      </c>
      <c r="Q298" s="209"/>
      <c r="R298" s="38">
        <f>SUM(R296:R297)</f>
        <v>70</v>
      </c>
      <c r="S298" s="38">
        <f>SUM(S296:S297)</f>
        <v>72</v>
      </c>
      <c r="T298" s="38">
        <f>SUM(T296:T297)</f>
        <v>66</v>
      </c>
    </row>
    <row r="299" spans="1:20" ht="13.5" customHeight="1">
      <c r="A299" s="77"/>
      <c r="B299" s="77"/>
      <c r="C299" s="77"/>
      <c r="D299" s="77"/>
      <c r="E299" s="77"/>
      <c r="F299" s="77"/>
      <c r="G299" s="77"/>
      <c r="H299" s="77"/>
      <c r="I299" s="77"/>
      <c r="J299" s="77"/>
      <c r="K299" s="77"/>
      <c r="L299" s="78"/>
      <c r="M299" s="78"/>
      <c r="N299" s="78"/>
      <c r="O299" s="78"/>
      <c r="P299" s="79"/>
      <c r="Q299" s="79"/>
      <c r="R299" s="78"/>
      <c r="S299" s="78"/>
      <c r="T299" s="78"/>
    </row>
    <row r="300" spans="1:20" ht="24" customHeight="1">
      <c r="A300" s="169" t="s">
        <v>306</v>
      </c>
      <c r="B300" s="169"/>
      <c r="C300" s="169"/>
      <c r="D300" s="169"/>
      <c r="E300" s="169"/>
      <c r="F300" s="169"/>
      <c r="G300" s="169"/>
      <c r="H300" s="169"/>
      <c r="I300" s="169"/>
      <c r="J300" s="169"/>
      <c r="K300" s="169"/>
      <c r="L300" s="169"/>
      <c r="M300" s="169"/>
      <c r="N300" s="169"/>
      <c r="O300" s="169"/>
      <c r="P300" s="169"/>
      <c r="Q300" s="169"/>
      <c r="R300" s="169"/>
      <c r="S300" s="169"/>
      <c r="T300" s="169"/>
    </row>
    <row r="301" spans="21:22" ht="5.25" customHeight="1" hidden="1">
      <c r="U301" s="186"/>
      <c r="V301" s="186"/>
    </row>
    <row r="302" spans="1:22" ht="16.5" customHeight="1">
      <c r="A302" s="140" t="s">
        <v>279</v>
      </c>
      <c r="B302" s="140"/>
      <c r="C302" s="140"/>
      <c r="D302" s="140"/>
      <c r="E302" s="140"/>
      <c r="F302" s="140"/>
      <c r="G302" s="140"/>
      <c r="H302" s="140"/>
      <c r="I302" s="140"/>
      <c r="J302" s="140"/>
      <c r="K302" s="140"/>
      <c r="L302" s="140"/>
      <c r="M302" s="140"/>
      <c r="N302" s="140"/>
      <c r="O302" s="140"/>
      <c r="P302" s="140"/>
      <c r="Q302" s="140"/>
      <c r="R302" s="140"/>
      <c r="S302" s="140"/>
      <c r="T302" s="140"/>
      <c r="U302" s="186"/>
      <c r="V302" s="186"/>
    </row>
    <row r="303" spans="1:22" ht="15.75" customHeight="1">
      <c r="A303" s="104" t="s">
        <v>225</v>
      </c>
      <c r="B303" s="106" t="s">
        <v>224</v>
      </c>
      <c r="C303" s="107"/>
      <c r="D303" s="107"/>
      <c r="E303" s="107"/>
      <c r="F303" s="107"/>
      <c r="G303" s="107"/>
      <c r="H303" s="107"/>
      <c r="I303" s="108"/>
      <c r="J303" s="115" t="s">
        <v>239</v>
      </c>
      <c r="K303" s="117" t="s">
        <v>222</v>
      </c>
      <c r="L303" s="117"/>
      <c r="M303" s="117"/>
      <c r="N303" s="117" t="s">
        <v>240</v>
      </c>
      <c r="O303" s="118"/>
      <c r="P303" s="118"/>
      <c r="Q303" s="117" t="s">
        <v>221</v>
      </c>
      <c r="R303" s="117"/>
      <c r="S303" s="117"/>
      <c r="T303" s="117" t="s">
        <v>220</v>
      </c>
      <c r="U303" s="186"/>
      <c r="V303" s="186"/>
    </row>
    <row r="304" spans="1:22" ht="12.75">
      <c r="A304" s="105"/>
      <c r="B304" s="109"/>
      <c r="C304" s="110"/>
      <c r="D304" s="110"/>
      <c r="E304" s="110"/>
      <c r="F304" s="110"/>
      <c r="G304" s="110"/>
      <c r="H304" s="110"/>
      <c r="I304" s="111"/>
      <c r="J304" s="116"/>
      <c r="K304" s="11" t="s">
        <v>226</v>
      </c>
      <c r="L304" s="11" t="s">
        <v>227</v>
      </c>
      <c r="M304" s="11" t="s">
        <v>228</v>
      </c>
      <c r="N304" s="11" t="s">
        <v>232</v>
      </c>
      <c r="O304" s="11" t="s">
        <v>203</v>
      </c>
      <c r="P304" s="11" t="s">
        <v>229</v>
      </c>
      <c r="Q304" s="11" t="s">
        <v>230</v>
      </c>
      <c r="R304" s="11" t="s">
        <v>226</v>
      </c>
      <c r="S304" s="11" t="s">
        <v>231</v>
      </c>
      <c r="T304" s="117"/>
      <c r="U304" s="186"/>
      <c r="V304" s="186"/>
    </row>
    <row r="305" spans="1:22" ht="18" customHeight="1">
      <c r="A305" s="163" t="s">
        <v>251</v>
      </c>
      <c r="B305" s="163"/>
      <c r="C305" s="163"/>
      <c r="D305" s="163"/>
      <c r="E305" s="163"/>
      <c r="F305" s="163"/>
      <c r="G305" s="163"/>
      <c r="H305" s="163"/>
      <c r="I305" s="163"/>
      <c r="J305" s="163"/>
      <c r="K305" s="163"/>
      <c r="L305" s="163"/>
      <c r="M305" s="163"/>
      <c r="N305" s="163"/>
      <c r="O305" s="163"/>
      <c r="P305" s="163"/>
      <c r="Q305" s="163"/>
      <c r="R305" s="163"/>
      <c r="S305" s="163"/>
      <c r="T305" s="163"/>
      <c r="U305" s="186"/>
      <c r="V305" s="186"/>
    </row>
    <row r="306" spans="1:22" ht="16.5" customHeight="1">
      <c r="A306" s="10" t="s">
        <v>280</v>
      </c>
      <c r="B306" s="190" t="s">
        <v>282</v>
      </c>
      <c r="C306" s="190"/>
      <c r="D306" s="190"/>
      <c r="E306" s="190"/>
      <c r="F306" s="190"/>
      <c r="G306" s="190"/>
      <c r="H306" s="190"/>
      <c r="I306" s="190"/>
      <c r="J306" s="2">
        <v>5</v>
      </c>
      <c r="K306" s="2">
        <v>2</v>
      </c>
      <c r="L306" s="2">
        <v>2</v>
      </c>
      <c r="M306" s="2">
        <v>0</v>
      </c>
      <c r="N306" s="3">
        <f>K306+L306+M306</f>
        <v>4</v>
      </c>
      <c r="O306" s="3">
        <f>P306-N306</f>
        <v>5</v>
      </c>
      <c r="P306" s="3">
        <f>ROUND(PRODUCT(J306,25)/14,0)</f>
        <v>9</v>
      </c>
      <c r="Q306" s="2" t="s">
        <v>230</v>
      </c>
      <c r="R306" s="2"/>
      <c r="S306" s="4"/>
      <c r="T306" s="4" t="s">
        <v>291</v>
      </c>
      <c r="U306" s="186"/>
      <c r="V306" s="186"/>
    </row>
    <row r="307" spans="1:22" ht="21.75" customHeight="1">
      <c r="A307" s="128" t="s">
        <v>252</v>
      </c>
      <c r="B307" s="129"/>
      <c r="C307" s="129"/>
      <c r="D307" s="129"/>
      <c r="E307" s="129"/>
      <c r="F307" s="129"/>
      <c r="G307" s="129"/>
      <c r="H307" s="129"/>
      <c r="I307" s="129"/>
      <c r="J307" s="129"/>
      <c r="K307" s="129"/>
      <c r="L307" s="129"/>
      <c r="M307" s="129"/>
      <c r="N307" s="129"/>
      <c r="O307" s="129"/>
      <c r="P307" s="129"/>
      <c r="Q307" s="129"/>
      <c r="R307" s="129"/>
      <c r="S307" s="129"/>
      <c r="T307" s="130"/>
      <c r="U307" s="186"/>
      <c r="V307" s="186"/>
    </row>
    <row r="308" spans="1:22" ht="45" customHeight="1">
      <c r="A308" s="10" t="s">
        <v>281</v>
      </c>
      <c r="B308" s="181" t="s">
        <v>184</v>
      </c>
      <c r="C308" s="184"/>
      <c r="D308" s="184"/>
      <c r="E308" s="184"/>
      <c r="F308" s="184"/>
      <c r="G308" s="184"/>
      <c r="H308" s="184"/>
      <c r="I308" s="185"/>
      <c r="J308" s="2">
        <v>5</v>
      </c>
      <c r="K308" s="2">
        <v>2</v>
      </c>
      <c r="L308" s="2">
        <v>2</v>
      </c>
      <c r="M308" s="2">
        <v>0</v>
      </c>
      <c r="N308" s="3">
        <f>K308+L308+M308</f>
        <v>4</v>
      </c>
      <c r="O308" s="3">
        <f>P308-N308</f>
        <v>5</v>
      </c>
      <c r="P308" s="3">
        <f>ROUND(PRODUCT(J308,25)/14,0)</f>
        <v>9</v>
      </c>
      <c r="Q308" s="2" t="s">
        <v>230</v>
      </c>
      <c r="R308" s="2"/>
      <c r="S308" s="4"/>
      <c r="T308" s="4" t="s">
        <v>291</v>
      </c>
      <c r="U308" s="186"/>
      <c r="V308" s="186"/>
    </row>
    <row r="309" spans="1:22" ht="12.75" customHeight="1">
      <c r="A309" s="128" t="s">
        <v>253</v>
      </c>
      <c r="B309" s="129"/>
      <c r="C309" s="129"/>
      <c r="D309" s="129"/>
      <c r="E309" s="129"/>
      <c r="F309" s="129"/>
      <c r="G309" s="129"/>
      <c r="H309" s="129"/>
      <c r="I309" s="129"/>
      <c r="J309" s="129"/>
      <c r="K309" s="129"/>
      <c r="L309" s="129"/>
      <c r="M309" s="129"/>
      <c r="N309" s="129"/>
      <c r="O309" s="129"/>
      <c r="P309" s="129"/>
      <c r="Q309" s="129"/>
      <c r="R309" s="129"/>
      <c r="S309" s="129"/>
      <c r="T309" s="130"/>
      <c r="U309" s="186"/>
      <c r="V309" s="186"/>
    </row>
    <row r="310" spans="1:22" ht="42.75" customHeight="1">
      <c r="A310" s="10" t="s">
        <v>283</v>
      </c>
      <c r="B310" s="181" t="s">
        <v>183</v>
      </c>
      <c r="C310" s="182"/>
      <c r="D310" s="182"/>
      <c r="E310" s="182"/>
      <c r="F310" s="182"/>
      <c r="G310" s="182"/>
      <c r="H310" s="182"/>
      <c r="I310" s="183"/>
      <c r="J310" s="2">
        <v>5</v>
      </c>
      <c r="K310" s="2">
        <v>2</v>
      </c>
      <c r="L310" s="2">
        <v>2</v>
      </c>
      <c r="M310" s="2">
        <v>0</v>
      </c>
      <c r="N310" s="3">
        <f>K310+L310+M310</f>
        <v>4</v>
      </c>
      <c r="O310" s="3">
        <f>P310-N310</f>
        <v>5</v>
      </c>
      <c r="P310" s="3">
        <f>ROUND(PRODUCT(J310,25)/14,0)</f>
        <v>9</v>
      </c>
      <c r="Q310" s="2" t="s">
        <v>230</v>
      </c>
      <c r="R310" s="2"/>
      <c r="S310" s="4"/>
      <c r="T310" s="4" t="s">
        <v>291</v>
      </c>
      <c r="U310" s="186"/>
      <c r="V310" s="186"/>
    </row>
    <row r="311" spans="1:22" ht="15" customHeight="1">
      <c r="A311" s="128" t="s">
        <v>254</v>
      </c>
      <c r="B311" s="129"/>
      <c r="C311" s="129"/>
      <c r="D311" s="129"/>
      <c r="E311" s="129"/>
      <c r="F311" s="129"/>
      <c r="G311" s="129"/>
      <c r="H311" s="129"/>
      <c r="I311" s="129"/>
      <c r="J311" s="129"/>
      <c r="K311" s="129"/>
      <c r="L311" s="129"/>
      <c r="M311" s="129"/>
      <c r="N311" s="129"/>
      <c r="O311" s="129"/>
      <c r="P311" s="129"/>
      <c r="Q311" s="129"/>
      <c r="R311" s="129"/>
      <c r="S311" s="129"/>
      <c r="T311" s="130"/>
      <c r="U311" s="186"/>
      <c r="V311" s="186"/>
    </row>
    <row r="312" spans="1:22" ht="22.5" customHeight="1">
      <c r="A312" s="10" t="s">
        <v>284</v>
      </c>
      <c r="B312" s="181" t="s">
        <v>107</v>
      </c>
      <c r="C312" s="182"/>
      <c r="D312" s="182"/>
      <c r="E312" s="182"/>
      <c r="F312" s="182"/>
      <c r="G312" s="182"/>
      <c r="H312" s="182"/>
      <c r="I312" s="183"/>
      <c r="J312" s="2">
        <v>5</v>
      </c>
      <c r="K312" s="2">
        <v>2</v>
      </c>
      <c r="L312" s="2">
        <v>2</v>
      </c>
      <c r="M312" s="2">
        <v>0</v>
      </c>
      <c r="N312" s="3">
        <f>K312+L312+M312</f>
        <v>4</v>
      </c>
      <c r="O312" s="3">
        <f>P312-N312</f>
        <v>5</v>
      </c>
      <c r="P312" s="3">
        <f>ROUND(PRODUCT(J312,25)/14,0)</f>
        <v>9</v>
      </c>
      <c r="Q312" s="2" t="s">
        <v>230</v>
      </c>
      <c r="R312" s="2"/>
      <c r="S312" s="4"/>
      <c r="T312" s="66" t="s">
        <v>292</v>
      </c>
      <c r="U312" s="186"/>
      <c r="V312" s="186"/>
    </row>
    <row r="313" spans="1:22" ht="18.75" customHeight="1">
      <c r="A313" s="128" t="s">
        <v>255</v>
      </c>
      <c r="B313" s="188"/>
      <c r="C313" s="188"/>
      <c r="D313" s="188"/>
      <c r="E313" s="188"/>
      <c r="F313" s="188"/>
      <c r="G313" s="188"/>
      <c r="H313" s="188"/>
      <c r="I313" s="188"/>
      <c r="J313" s="188"/>
      <c r="K313" s="188"/>
      <c r="L313" s="188"/>
      <c r="M313" s="188"/>
      <c r="N313" s="188"/>
      <c r="O313" s="188"/>
      <c r="P313" s="188"/>
      <c r="Q313" s="188"/>
      <c r="R313" s="188"/>
      <c r="S313" s="188"/>
      <c r="T313" s="189"/>
      <c r="U313" s="186"/>
      <c r="V313" s="186"/>
    </row>
    <row r="314" spans="1:22" ht="21" customHeight="1">
      <c r="A314" s="10" t="s">
        <v>285</v>
      </c>
      <c r="B314" s="181" t="s">
        <v>156</v>
      </c>
      <c r="C314" s="182"/>
      <c r="D314" s="182"/>
      <c r="E314" s="182"/>
      <c r="F314" s="182"/>
      <c r="G314" s="182"/>
      <c r="H314" s="182"/>
      <c r="I314" s="183"/>
      <c r="J314" s="2">
        <v>5</v>
      </c>
      <c r="K314" s="2">
        <v>2</v>
      </c>
      <c r="L314" s="2">
        <v>2</v>
      </c>
      <c r="M314" s="2">
        <v>0</v>
      </c>
      <c r="N314" s="3">
        <f>K314+L314+M314</f>
        <v>4</v>
      </c>
      <c r="O314" s="3">
        <f>P314-N314</f>
        <v>5</v>
      </c>
      <c r="P314" s="3">
        <f>ROUND(PRODUCT(J314,25)/14,0)</f>
        <v>9</v>
      </c>
      <c r="Q314" s="2" t="s">
        <v>230</v>
      </c>
      <c r="R314" s="2"/>
      <c r="S314" s="4"/>
      <c r="T314" s="66" t="s">
        <v>292</v>
      </c>
      <c r="U314" s="186"/>
      <c r="V314" s="186"/>
    </row>
    <row r="315" spans="1:22" ht="32.25" customHeight="1">
      <c r="A315" s="10" t="s">
        <v>287</v>
      </c>
      <c r="B315" s="181" t="s">
        <v>0</v>
      </c>
      <c r="C315" s="182"/>
      <c r="D315" s="182"/>
      <c r="E315" s="182"/>
      <c r="F315" s="182"/>
      <c r="G315" s="182"/>
      <c r="H315" s="182"/>
      <c r="I315" s="183"/>
      <c r="J315" s="2">
        <v>3</v>
      </c>
      <c r="K315" s="2">
        <v>0</v>
      </c>
      <c r="L315" s="2">
        <v>0</v>
      </c>
      <c r="M315" s="2">
        <v>3</v>
      </c>
      <c r="N315" s="3">
        <f>K315+L315+M315</f>
        <v>3</v>
      </c>
      <c r="O315" s="3">
        <f>P315-N315</f>
        <v>2</v>
      </c>
      <c r="P315" s="3">
        <f>ROUND(PRODUCT(J315,25)/14,0)</f>
        <v>5</v>
      </c>
      <c r="Q315" s="2"/>
      <c r="R315" s="2" t="s">
        <v>226</v>
      </c>
      <c r="S315" s="4"/>
      <c r="T315" s="66" t="s">
        <v>292</v>
      </c>
      <c r="U315" s="186"/>
      <c r="V315" s="186"/>
    </row>
    <row r="316" spans="1:22" ht="12.75">
      <c r="A316" s="10" t="s">
        <v>288</v>
      </c>
      <c r="B316" s="187" t="s">
        <v>290</v>
      </c>
      <c r="C316" s="184"/>
      <c r="D316" s="184"/>
      <c r="E316" s="184"/>
      <c r="F316" s="184"/>
      <c r="G316" s="184"/>
      <c r="H316" s="184"/>
      <c r="I316" s="185"/>
      <c r="J316" s="2">
        <v>3</v>
      </c>
      <c r="K316" s="2">
        <v>1</v>
      </c>
      <c r="L316" s="2">
        <v>1</v>
      </c>
      <c r="M316" s="2">
        <v>0</v>
      </c>
      <c r="N316" s="3">
        <f>K318+L318+M318</f>
        <v>2</v>
      </c>
      <c r="O316" s="3">
        <f>P318-N318</f>
        <v>2</v>
      </c>
      <c r="P316" s="3">
        <f>ROUND(PRODUCT(J318,25)/14,0)</f>
        <v>4</v>
      </c>
      <c r="Q316" s="2" t="s">
        <v>230</v>
      </c>
      <c r="R316" s="2"/>
      <c r="S316" s="4"/>
      <c r="T316" s="4" t="s">
        <v>291</v>
      </c>
      <c r="U316" s="186"/>
      <c r="V316" s="186"/>
    </row>
    <row r="317" spans="1:22" ht="12" customHeight="1">
      <c r="A317" s="128" t="s">
        <v>256</v>
      </c>
      <c r="B317" s="129"/>
      <c r="C317" s="129"/>
      <c r="D317" s="129"/>
      <c r="E317" s="129"/>
      <c r="F317" s="129"/>
      <c r="G317" s="129"/>
      <c r="H317" s="129"/>
      <c r="I317" s="129"/>
      <c r="J317" s="129"/>
      <c r="K317" s="129"/>
      <c r="L317" s="129"/>
      <c r="M317" s="129"/>
      <c r="N317" s="129"/>
      <c r="O317" s="129"/>
      <c r="P317" s="129"/>
      <c r="Q317" s="129"/>
      <c r="R317" s="129"/>
      <c r="S317" s="129"/>
      <c r="T317" s="130"/>
      <c r="U317" s="186"/>
      <c r="V317" s="186"/>
    </row>
    <row r="318" spans="1:22" ht="18" customHeight="1">
      <c r="A318" s="10" t="s">
        <v>289</v>
      </c>
      <c r="B318" s="187" t="s">
        <v>286</v>
      </c>
      <c r="C318" s="184"/>
      <c r="D318" s="184"/>
      <c r="E318" s="184"/>
      <c r="F318" s="184"/>
      <c r="G318" s="184"/>
      <c r="H318" s="184"/>
      <c r="I318" s="185"/>
      <c r="J318" s="2">
        <v>2</v>
      </c>
      <c r="K318" s="2">
        <v>1</v>
      </c>
      <c r="L318" s="2">
        <v>1</v>
      </c>
      <c r="M318" s="2">
        <v>0</v>
      </c>
      <c r="N318" s="3">
        <f>K318+L318+M318</f>
        <v>2</v>
      </c>
      <c r="O318" s="3">
        <f>P318-N318</f>
        <v>2</v>
      </c>
      <c r="P318" s="3">
        <f>ROUND(PRODUCT(J318,25)/12,0)</f>
        <v>4</v>
      </c>
      <c r="Q318" s="2"/>
      <c r="R318" s="2" t="s">
        <v>226</v>
      </c>
      <c r="S318" s="4"/>
      <c r="T318" s="66" t="s">
        <v>292</v>
      </c>
      <c r="U318" s="186"/>
      <c r="V318" s="186"/>
    </row>
    <row r="319" spans="1:22" ht="35.25" customHeight="1">
      <c r="A319" s="10" t="s">
        <v>1</v>
      </c>
      <c r="B319" s="181" t="s">
        <v>2</v>
      </c>
      <c r="C319" s="182"/>
      <c r="D319" s="182"/>
      <c r="E319" s="182"/>
      <c r="F319" s="182"/>
      <c r="G319" s="182"/>
      <c r="H319" s="182"/>
      <c r="I319" s="183"/>
      <c r="J319" s="2">
        <v>2</v>
      </c>
      <c r="K319" s="2">
        <v>0</v>
      </c>
      <c r="L319" s="2">
        <v>0</v>
      </c>
      <c r="M319" s="2">
        <v>3</v>
      </c>
      <c r="N319" s="3">
        <f>K319+L319+M319</f>
        <v>3</v>
      </c>
      <c r="O319" s="3">
        <f>P319-N319</f>
        <v>1</v>
      </c>
      <c r="P319" s="3">
        <f>ROUND(PRODUCT(J319,25)/14,0)</f>
        <v>4</v>
      </c>
      <c r="Q319" s="2"/>
      <c r="R319" s="2" t="s">
        <v>226</v>
      </c>
      <c r="S319" s="4"/>
      <c r="T319" s="66" t="s">
        <v>292</v>
      </c>
      <c r="U319" s="186"/>
      <c r="V319" s="186"/>
    </row>
    <row r="320" spans="1:22" ht="16.5" customHeight="1">
      <c r="A320" s="147" t="s">
        <v>278</v>
      </c>
      <c r="B320" s="148"/>
      <c r="C320" s="148"/>
      <c r="D320" s="148"/>
      <c r="E320" s="148"/>
      <c r="F320" s="148"/>
      <c r="G320" s="148"/>
      <c r="H320" s="148"/>
      <c r="I320" s="149"/>
      <c r="J320" s="5">
        <f>SUM(J306,J308,J310,J312,J314:J316,J318:J319)</f>
        <v>35</v>
      </c>
      <c r="K320" s="5">
        <f aca="true" t="shared" si="91" ref="K320:P320">SUM(K306,K308,K310,K312,K314:K316,K318:K319)</f>
        <v>12</v>
      </c>
      <c r="L320" s="5">
        <f t="shared" si="91"/>
        <v>12</v>
      </c>
      <c r="M320" s="5">
        <f t="shared" si="91"/>
        <v>6</v>
      </c>
      <c r="N320" s="5">
        <f t="shared" si="91"/>
        <v>30</v>
      </c>
      <c r="O320" s="5">
        <f t="shared" si="91"/>
        <v>32</v>
      </c>
      <c r="P320" s="5">
        <f t="shared" si="91"/>
        <v>62</v>
      </c>
      <c r="Q320" s="3">
        <f>COUNTIF(Q306,"E")+COUNTIF(Q308,"E")+COUNTIF(Q310,"E")+COUNTIF(Q312,"E")+COUNTIF(Q314:Q316,"E")+COUNTIF(Q318:Q319,"E")</f>
        <v>6</v>
      </c>
      <c r="R320" s="3">
        <f>COUNTIF(R306,"C")+COUNTIF(R308,"C")+COUNTIF(R310,"C")+COUNTIF(R312,"C")+COUNTIF(R314:R316,"C")+COUNTIF(R318:R319,"C")</f>
        <v>3</v>
      </c>
      <c r="S320" s="3">
        <f>COUNTIF(S306,"VP")+COUNTIF(S308,"VP")+COUNTIF(S310,"VP")+COUNTIF(S312,"VP")+COUNTIF(S314:S316,"VP")+COUNTIF(S318:S319,"VP")</f>
        <v>0</v>
      </c>
      <c r="T320" s="7"/>
      <c r="U320" s="186"/>
      <c r="V320" s="186"/>
    </row>
    <row r="321" spans="1:22" ht="12.75" customHeight="1">
      <c r="A321" s="131" t="s">
        <v>249</v>
      </c>
      <c r="B321" s="132"/>
      <c r="C321" s="132"/>
      <c r="D321" s="132"/>
      <c r="E321" s="132"/>
      <c r="F321" s="132"/>
      <c r="G321" s="132"/>
      <c r="H321" s="132"/>
      <c r="I321" s="132"/>
      <c r="J321" s="133"/>
      <c r="K321" s="5">
        <f aca="true" t="shared" si="92" ref="K321:P321">SUM(K306,K308,K310,K312,K314,K315,K316)*14+SUM(K318,K319)*12</f>
        <v>166</v>
      </c>
      <c r="L321" s="5">
        <f t="shared" si="92"/>
        <v>166</v>
      </c>
      <c r="M321" s="5">
        <f t="shared" si="92"/>
        <v>78</v>
      </c>
      <c r="N321" s="5">
        <f t="shared" si="92"/>
        <v>410</v>
      </c>
      <c r="O321" s="5">
        <f t="shared" si="92"/>
        <v>442</v>
      </c>
      <c r="P321" s="5">
        <f t="shared" si="92"/>
        <v>852</v>
      </c>
      <c r="Q321" s="175" t="s">
        <v>3</v>
      </c>
      <c r="R321" s="176"/>
      <c r="S321" s="176"/>
      <c r="T321" s="177"/>
      <c r="U321" s="6"/>
      <c r="V321" s="6"/>
    </row>
    <row r="322" spans="1:22" ht="11.25" customHeight="1">
      <c r="A322" s="134"/>
      <c r="B322" s="135"/>
      <c r="C322" s="135"/>
      <c r="D322" s="135"/>
      <c r="E322" s="135"/>
      <c r="F322" s="135"/>
      <c r="G322" s="135"/>
      <c r="H322" s="135"/>
      <c r="I322" s="135"/>
      <c r="J322" s="136"/>
      <c r="K322" s="137">
        <f>SUM(K321:M321)</f>
        <v>410</v>
      </c>
      <c r="L322" s="138"/>
      <c r="M322" s="139"/>
      <c r="N322" s="137">
        <f>SUM(N321:O321)</f>
        <v>852</v>
      </c>
      <c r="O322" s="138"/>
      <c r="P322" s="139"/>
      <c r="Q322" s="178"/>
      <c r="R322" s="179"/>
      <c r="S322" s="179"/>
      <c r="T322" s="180"/>
      <c r="U322" s="6"/>
      <c r="V322" s="6"/>
    </row>
    <row r="323" spans="1:22" ht="3.75" customHeight="1">
      <c r="A323" s="67"/>
      <c r="B323" s="67"/>
      <c r="C323" s="67"/>
      <c r="D323" s="67"/>
      <c r="E323" s="67"/>
      <c r="F323" s="67"/>
      <c r="G323" s="67"/>
      <c r="H323" s="67"/>
      <c r="I323" s="67"/>
      <c r="J323" s="67"/>
      <c r="K323" s="68"/>
      <c r="L323" s="68"/>
      <c r="M323" s="68"/>
      <c r="N323" s="68"/>
      <c r="O323" s="68"/>
      <c r="P323" s="68"/>
      <c r="Q323" s="69"/>
      <c r="R323" s="69"/>
      <c r="S323" s="69"/>
      <c r="T323" s="69"/>
      <c r="U323" s="6"/>
      <c r="V323" s="6"/>
    </row>
    <row r="324" spans="1:22" ht="27" customHeight="1">
      <c r="A324" s="246" t="s">
        <v>293</v>
      </c>
      <c r="B324" s="247"/>
      <c r="C324" s="247"/>
      <c r="D324" s="247"/>
      <c r="E324" s="247"/>
      <c r="F324" s="247"/>
      <c r="G324" s="247"/>
      <c r="H324" s="247"/>
      <c r="I324" s="247"/>
      <c r="J324" s="247"/>
      <c r="K324" s="247"/>
      <c r="L324" s="247"/>
      <c r="M324" s="247"/>
      <c r="N324" s="247"/>
      <c r="O324" s="247"/>
      <c r="P324" s="247"/>
      <c r="Q324" s="247"/>
      <c r="R324" s="247"/>
      <c r="S324" s="247"/>
      <c r="T324" s="247"/>
      <c r="U324" s="8"/>
      <c r="V324" s="8"/>
    </row>
    <row r="325" spans="21:22" ht="12.75">
      <c r="U325" s="8"/>
      <c r="V325" s="8"/>
    </row>
    <row r="326" spans="21:22" ht="12.75">
      <c r="U326" s="8"/>
      <c r="V326" s="8"/>
    </row>
    <row r="327" spans="21:22" ht="12.75">
      <c r="U327" s="8"/>
      <c r="V327" s="8"/>
    </row>
    <row r="328" spans="21:22" ht="12.75">
      <c r="U328" s="8"/>
      <c r="V328" s="8"/>
    </row>
    <row r="329" spans="21:22" ht="12.75">
      <c r="U329" s="8"/>
      <c r="V329" s="8"/>
    </row>
  </sheetData>
  <sheetProtection deleteColumns="0" deleteRows="0" selectLockedCells="1" selectUnlockedCells="1"/>
  <mergeCells count="420">
    <mergeCell ref="B280:I280"/>
    <mergeCell ref="A224:T224"/>
    <mergeCell ref="B225:I225"/>
    <mergeCell ref="A222:A223"/>
    <mergeCell ref="A221:T221"/>
    <mergeCell ref="J222:J223"/>
    <mergeCell ref="B226:I226"/>
    <mergeCell ref="B228:I228"/>
    <mergeCell ref="B248:I248"/>
    <mergeCell ref="B250:I250"/>
    <mergeCell ref="B281:I281"/>
    <mergeCell ref="B282:I282"/>
    <mergeCell ref="B45:I45"/>
    <mergeCell ref="B60:I60"/>
    <mergeCell ref="B78:I78"/>
    <mergeCell ref="B94:I94"/>
    <mergeCell ref="B279:I279"/>
    <mergeCell ref="B208:I208"/>
    <mergeCell ref="B212:I212"/>
    <mergeCell ref="A214:I214"/>
    <mergeCell ref="B213:I213"/>
    <mergeCell ref="Q215:T216"/>
    <mergeCell ref="A215:J216"/>
    <mergeCell ref="K178:T178"/>
    <mergeCell ref="K222:M222"/>
    <mergeCell ref="A183:T183"/>
    <mergeCell ref="K181:M181"/>
    <mergeCell ref="N222:P222"/>
    <mergeCell ref="B222:I223"/>
    <mergeCell ref="Q222:S222"/>
    <mergeCell ref="T199:T200"/>
    <mergeCell ref="A197:T197"/>
    <mergeCell ref="A199:A200"/>
    <mergeCell ref="M17:T17"/>
    <mergeCell ref="M16:T16"/>
    <mergeCell ref="B165:I165"/>
    <mergeCell ref="A185:T185"/>
    <mergeCell ref="B184:I184"/>
    <mergeCell ref="J113:T113"/>
    <mergeCell ref="A106:A107"/>
    <mergeCell ref="B90:I90"/>
    <mergeCell ref="A6:K8"/>
    <mergeCell ref="A13:K13"/>
    <mergeCell ref="A21:K21"/>
    <mergeCell ref="A22:K22"/>
    <mergeCell ref="B89:I89"/>
    <mergeCell ref="M18:T18"/>
    <mergeCell ref="M19:T20"/>
    <mergeCell ref="M25:T26"/>
    <mergeCell ref="M12:T12"/>
    <mergeCell ref="A12:K12"/>
    <mergeCell ref="I29:K29"/>
    <mergeCell ref="G29:G30"/>
    <mergeCell ref="A15:K15"/>
    <mergeCell ref="J127:T127"/>
    <mergeCell ref="B99:I99"/>
    <mergeCell ref="A105:T105"/>
    <mergeCell ref="B137:I138"/>
    <mergeCell ref="B120:I121"/>
    <mergeCell ref="B126:I126"/>
    <mergeCell ref="Q137:S137"/>
    <mergeCell ref="A113:I113"/>
    <mergeCell ref="T106:T107"/>
    <mergeCell ref="B168:I168"/>
    <mergeCell ref="B169:I169"/>
    <mergeCell ref="B123:I123"/>
    <mergeCell ref="B131:I131"/>
    <mergeCell ref="B125:I125"/>
    <mergeCell ref="A127:I127"/>
    <mergeCell ref="B141:I141"/>
    <mergeCell ref="T54:T55"/>
    <mergeCell ref="A70:T70"/>
    <mergeCell ref="J71:J72"/>
    <mergeCell ref="B61:I61"/>
    <mergeCell ref="Q87:S87"/>
    <mergeCell ref="B56:I56"/>
    <mergeCell ref="A71:A72"/>
    <mergeCell ref="B71:I72"/>
    <mergeCell ref="B76:I76"/>
    <mergeCell ref="B77:I77"/>
    <mergeCell ref="A192:J193"/>
    <mergeCell ref="B188:I188"/>
    <mergeCell ref="Q199:S199"/>
    <mergeCell ref="B190:I190"/>
    <mergeCell ref="M22:T24"/>
    <mergeCell ref="B43:I43"/>
    <mergeCell ref="Q71:S71"/>
    <mergeCell ref="B50:I50"/>
    <mergeCell ref="B59:I59"/>
    <mergeCell ref="N71:P71"/>
    <mergeCell ref="A198:T198"/>
    <mergeCell ref="B254:I254"/>
    <mergeCell ref="B227:I227"/>
    <mergeCell ref="B264:I264"/>
    <mergeCell ref="K87:M87"/>
    <mergeCell ref="B186:I186"/>
    <mergeCell ref="B166:I166"/>
    <mergeCell ref="B199:I200"/>
    <mergeCell ref="J199:J200"/>
    <mergeCell ref="K106:M106"/>
    <mergeCell ref="A324:T324"/>
    <mergeCell ref="B204:I204"/>
    <mergeCell ref="B205:I205"/>
    <mergeCell ref="A210:T210"/>
    <mergeCell ref="B209:I209"/>
    <mergeCell ref="B252:I252"/>
    <mergeCell ref="B257:I257"/>
    <mergeCell ref="B246:I246"/>
    <mergeCell ref="B207:I207"/>
    <mergeCell ref="T222:T223"/>
    <mergeCell ref="N216:P216"/>
    <mergeCell ref="B247:I247"/>
    <mergeCell ref="B242:I242"/>
    <mergeCell ref="A189:T189"/>
    <mergeCell ref="Q192:T193"/>
    <mergeCell ref="N193:P193"/>
    <mergeCell ref="K199:M199"/>
    <mergeCell ref="N199:P199"/>
    <mergeCell ref="B237:I237"/>
    <mergeCell ref="K193:M193"/>
    <mergeCell ref="B203:I203"/>
    <mergeCell ref="B128:I128"/>
    <mergeCell ref="B129:I129"/>
    <mergeCell ref="A154:T154"/>
    <mergeCell ref="B147:I147"/>
    <mergeCell ref="B143:I143"/>
    <mergeCell ref="B144:I144"/>
    <mergeCell ref="A151:T151"/>
    <mergeCell ref="B171:I171"/>
    <mergeCell ref="A191:I191"/>
    <mergeCell ref="B140:I140"/>
    <mergeCell ref="B211:I211"/>
    <mergeCell ref="B202:I202"/>
    <mergeCell ref="A201:T201"/>
    <mergeCell ref="B156:I156"/>
    <mergeCell ref="A157:T157"/>
    <mergeCell ref="A160:T160"/>
    <mergeCell ref="A145:T145"/>
    <mergeCell ref="A164:T164"/>
    <mergeCell ref="A177:J177"/>
    <mergeCell ref="B91:I91"/>
    <mergeCell ref="N87:P87"/>
    <mergeCell ref="J137:J138"/>
    <mergeCell ref="A137:A138"/>
    <mergeCell ref="T137:T138"/>
    <mergeCell ref="T120:T121"/>
    <mergeCell ref="N106:P106"/>
    <mergeCell ref="B108:I108"/>
    <mergeCell ref="B106:I107"/>
    <mergeCell ref="J106:J107"/>
    <mergeCell ref="N137:P137"/>
    <mergeCell ref="N120:P120"/>
    <mergeCell ref="B40:I40"/>
    <mergeCell ref="B41:I41"/>
    <mergeCell ref="B46:I46"/>
    <mergeCell ref="B116:I116"/>
    <mergeCell ref="B114:I114"/>
    <mergeCell ref="A86:T86"/>
    <mergeCell ref="J87:J88"/>
    <mergeCell ref="B92:I92"/>
    <mergeCell ref="A119:T119"/>
    <mergeCell ref="B124:I124"/>
    <mergeCell ref="B122:I122"/>
    <mergeCell ref="Q120:S120"/>
    <mergeCell ref="J120:J121"/>
    <mergeCell ref="A120:A121"/>
    <mergeCell ref="A148:T148"/>
    <mergeCell ref="B158:I158"/>
    <mergeCell ref="B159:I159"/>
    <mergeCell ref="B152:I152"/>
    <mergeCell ref="B100:I100"/>
    <mergeCell ref="B111:I111"/>
    <mergeCell ref="B153:I153"/>
    <mergeCell ref="B115:I115"/>
    <mergeCell ref="K137:M137"/>
    <mergeCell ref="B112:I112"/>
    <mergeCell ref="B29:C29"/>
    <mergeCell ref="B38:I39"/>
    <mergeCell ref="H29:H30"/>
    <mergeCell ref="A28:G28"/>
    <mergeCell ref="D29:F29"/>
    <mergeCell ref="J38:J39"/>
    <mergeCell ref="A37:T37"/>
    <mergeCell ref="M30:T33"/>
    <mergeCell ref="R3:T3"/>
    <mergeCell ref="R4:T4"/>
    <mergeCell ref="R5:T5"/>
    <mergeCell ref="A16:K16"/>
    <mergeCell ref="O3:Q3"/>
    <mergeCell ref="A11:K11"/>
    <mergeCell ref="O6:Q6"/>
    <mergeCell ref="R6:T6"/>
    <mergeCell ref="M8:T10"/>
    <mergeCell ref="M13:T14"/>
    <mergeCell ref="O5:Q5"/>
    <mergeCell ref="A54:A55"/>
    <mergeCell ref="B51:I51"/>
    <mergeCell ref="B49:I49"/>
    <mergeCell ref="N54:P54"/>
    <mergeCell ref="Q54:S54"/>
    <mergeCell ref="A17:K17"/>
    <mergeCell ref="Q38:S38"/>
    <mergeCell ref="N38:P38"/>
    <mergeCell ref="A38:A39"/>
    <mergeCell ref="B65:I65"/>
    <mergeCell ref="B64:I64"/>
    <mergeCell ref="B74:I74"/>
    <mergeCell ref="B73:I73"/>
    <mergeCell ref="M6:N6"/>
    <mergeCell ref="A9:K9"/>
    <mergeCell ref="A10:K10"/>
    <mergeCell ref="M28:T29"/>
    <mergeCell ref="A23:K26"/>
    <mergeCell ref="K38:M38"/>
    <mergeCell ref="T38:T39"/>
    <mergeCell ref="B44:I44"/>
    <mergeCell ref="B110:I110"/>
    <mergeCell ref="K216:M216"/>
    <mergeCell ref="T87:T88"/>
    <mergeCell ref="B42:I42"/>
    <mergeCell ref="A136:T136"/>
    <mergeCell ref="A47:T47"/>
    <mergeCell ref="J54:J55"/>
    <mergeCell ref="K120:M120"/>
    <mergeCell ref="A1:K1"/>
    <mergeCell ref="A3:K3"/>
    <mergeCell ref="K54:M54"/>
    <mergeCell ref="M1:T1"/>
    <mergeCell ref="A35:T35"/>
    <mergeCell ref="M3:N3"/>
    <mergeCell ref="M5:N5"/>
    <mergeCell ref="M15:T15"/>
    <mergeCell ref="O4:Q4"/>
    <mergeCell ref="M4:N4"/>
    <mergeCell ref="A2:K2"/>
    <mergeCell ref="A5:K5"/>
    <mergeCell ref="B236:I236"/>
    <mergeCell ref="B234:I234"/>
    <mergeCell ref="B146:I146"/>
    <mergeCell ref="B82:I82"/>
    <mergeCell ref="B54:I55"/>
    <mergeCell ref="B57:I57"/>
    <mergeCell ref="B58:I58"/>
    <mergeCell ref="A53:T53"/>
    <mergeCell ref="B253:I253"/>
    <mergeCell ref="B231:I231"/>
    <mergeCell ref="B232:I232"/>
    <mergeCell ref="B238:I238"/>
    <mergeCell ref="B243:I243"/>
    <mergeCell ref="B244:I244"/>
    <mergeCell ref="B245:I245"/>
    <mergeCell ref="B265:I265"/>
    <mergeCell ref="B261:I261"/>
    <mergeCell ref="A266:I266"/>
    <mergeCell ref="B255:I255"/>
    <mergeCell ref="B256:I256"/>
    <mergeCell ref="B263:I263"/>
    <mergeCell ref="B262:I262"/>
    <mergeCell ref="B260:I260"/>
    <mergeCell ref="B259:I259"/>
    <mergeCell ref="B229:I229"/>
    <mergeCell ref="B239:I239"/>
    <mergeCell ref="B240:I240"/>
    <mergeCell ref="A258:T258"/>
    <mergeCell ref="B251:I251"/>
    <mergeCell ref="B230:I230"/>
    <mergeCell ref="B241:I241"/>
    <mergeCell ref="B249:I249"/>
    <mergeCell ref="B233:I233"/>
    <mergeCell ref="B235:I235"/>
    <mergeCell ref="Q273:S273"/>
    <mergeCell ref="A273:A274"/>
    <mergeCell ref="B273:I274"/>
    <mergeCell ref="J273:J274"/>
    <mergeCell ref="K273:M273"/>
    <mergeCell ref="A275:T275"/>
    <mergeCell ref="R294:T294"/>
    <mergeCell ref="B278:I278"/>
    <mergeCell ref="A269:J269"/>
    <mergeCell ref="K269:T269"/>
    <mergeCell ref="A270:J270"/>
    <mergeCell ref="K270:T270"/>
    <mergeCell ref="T273:T274"/>
    <mergeCell ref="A272:T272"/>
    <mergeCell ref="B276:I276"/>
    <mergeCell ref="B277:I277"/>
    <mergeCell ref="P297:Q297"/>
    <mergeCell ref="J297:K297"/>
    <mergeCell ref="N297:O297"/>
    <mergeCell ref="A267:J268"/>
    <mergeCell ref="Q267:T268"/>
    <mergeCell ref="N273:P273"/>
    <mergeCell ref="K268:M268"/>
    <mergeCell ref="N268:P268"/>
    <mergeCell ref="L295:M295"/>
    <mergeCell ref="N295:O295"/>
    <mergeCell ref="H297:I297"/>
    <mergeCell ref="H298:I298"/>
    <mergeCell ref="A298:G298"/>
    <mergeCell ref="J298:K298"/>
    <mergeCell ref="L298:M298"/>
    <mergeCell ref="N298:O298"/>
    <mergeCell ref="B283:I283"/>
    <mergeCell ref="A293:B293"/>
    <mergeCell ref="B294:G295"/>
    <mergeCell ref="A289:J289"/>
    <mergeCell ref="H294:I295"/>
    <mergeCell ref="A294:A295"/>
    <mergeCell ref="J295:K295"/>
    <mergeCell ref="A285:T285"/>
    <mergeCell ref="A286:I286"/>
    <mergeCell ref="J294:O294"/>
    <mergeCell ref="A307:T307"/>
    <mergeCell ref="Q287:T288"/>
    <mergeCell ref="K288:M288"/>
    <mergeCell ref="N288:P288"/>
    <mergeCell ref="A287:J288"/>
    <mergeCell ref="A290:J290"/>
    <mergeCell ref="K289:T289"/>
    <mergeCell ref="K290:T290"/>
    <mergeCell ref="P294:Q295"/>
    <mergeCell ref="H296:I296"/>
    <mergeCell ref="B308:I308"/>
    <mergeCell ref="A309:T309"/>
    <mergeCell ref="U301:V320"/>
    <mergeCell ref="B316:I316"/>
    <mergeCell ref="A317:T317"/>
    <mergeCell ref="B318:I318"/>
    <mergeCell ref="B319:I319"/>
    <mergeCell ref="A320:I320"/>
    <mergeCell ref="A313:T313"/>
    <mergeCell ref="B306:I306"/>
    <mergeCell ref="A321:J322"/>
    <mergeCell ref="Q321:T322"/>
    <mergeCell ref="K322:M322"/>
    <mergeCell ref="N322:P322"/>
    <mergeCell ref="B310:I310"/>
    <mergeCell ref="A311:T311"/>
    <mergeCell ref="B312:I312"/>
    <mergeCell ref="B315:I315"/>
    <mergeCell ref="B314:I314"/>
    <mergeCell ref="J296:K296"/>
    <mergeCell ref="L296:M296"/>
    <mergeCell ref="A300:T300"/>
    <mergeCell ref="A302:T302"/>
    <mergeCell ref="N296:O296"/>
    <mergeCell ref="P296:Q296"/>
    <mergeCell ref="B297:G297"/>
    <mergeCell ref="B296:G296"/>
    <mergeCell ref="L297:M297"/>
    <mergeCell ref="P298:Q298"/>
    <mergeCell ref="A4:K4"/>
    <mergeCell ref="A14:K14"/>
    <mergeCell ref="A305:T305"/>
    <mergeCell ref="A217:J217"/>
    <mergeCell ref="A218:J218"/>
    <mergeCell ref="K217:T217"/>
    <mergeCell ref="K218:T218"/>
    <mergeCell ref="B284:I284"/>
    <mergeCell ref="B155:I155"/>
    <mergeCell ref="B117:I117"/>
    <mergeCell ref="T71:T72"/>
    <mergeCell ref="K71:M71"/>
    <mergeCell ref="B66:I66"/>
    <mergeCell ref="Q106:S106"/>
    <mergeCell ref="A139:T139"/>
    <mergeCell ref="A142:T142"/>
    <mergeCell ref="B109:I109"/>
    <mergeCell ref="A87:A88"/>
    <mergeCell ref="B81:I81"/>
    <mergeCell ref="B79:I79"/>
    <mergeCell ref="B149:I149"/>
    <mergeCell ref="B150:I150"/>
    <mergeCell ref="K176:M176"/>
    <mergeCell ref="Q175:T176"/>
    <mergeCell ref="A174:I174"/>
    <mergeCell ref="B173:I173"/>
    <mergeCell ref="B161:I161"/>
    <mergeCell ref="B163:I163"/>
    <mergeCell ref="A170:T170"/>
    <mergeCell ref="A167:T167"/>
    <mergeCell ref="A181:A182"/>
    <mergeCell ref="B181:I182"/>
    <mergeCell ref="N181:P181"/>
    <mergeCell ref="A175:J176"/>
    <mergeCell ref="N176:P176"/>
    <mergeCell ref="K177:T177"/>
    <mergeCell ref="A180:T180"/>
    <mergeCell ref="J181:J182"/>
    <mergeCell ref="A178:J178"/>
    <mergeCell ref="J303:J304"/>
    <mergeCell ref="K303:M303"/>
    <mergeCell ref="N303:P303"/>
    <mergeCell ref="Q303:S303"/>
    <mergeCell ref="T303:T304"/>
    <mergeCell ref="Q181:S181"/>
    <mergeCell ref="T181:T182"/>
    <mergeCell ref="A194:J194"/>
    <mergeCell ref="A195:J195"/>
    <mergeCell ref="K194:T194"/>
    <mergeCell ref="A303:A304"/>
    <mergeCell ref="B303:I304"/>
    <mergeCell ref="B83:I83"/>
    <mergeCell ref="A96:T96"/>
    <mergeCell ref="B98:I98"/>
    <mergeCell ref="B84:I84"/>
    <mergeCell ref="B87:I88"/>
    <mergeCell ref="B95:I95"/>
    <mergeCell ref="B97:I97"/>
    <mergeCell ref="B93:I93"/>
    <mergeCell ref="B48:I48"/>
    <mergeCell ref="B63:I63"/>
    <mergeCell ref="B130:I130"/>
    <mergeCell ref="B162:I162"/>
    <mergeCell ref="B172:I172"/>
    <mergeCell ref="B206:I206"/>
    <mergeCell ref="A62:T62"/>
    <mergeCell ref="A80:T80"/>
    <mergeCell ref="K195:T195"/>
    <mergeCell ref="A187:T187"/>
  </mergeCells>
  <conditionalFormatting sqref="L32:L34">
    <cfRule type="cellIs" priority="149" dxfId="0" operator="equal">
      <formula>"E bine"</formula>
    </cfRule>
  </conditionalFormatting>
  <dataValidations count="15">
    <dataValidation type="list" allowBlank="1" showInputMessage="1" showErrorMessage="1" sqref="R318:R319 R46 R310 R146 R108:R112 R149 R122:R126 R61 R143 R314:R316 R312 R308 R306 R40:R44 R56:R59 R73:R77 R79 R89:R93 R95">
      <formula1>$R$39</formula1>
    </dataValidation>
    <dataValidation type="list" allowBlank="1" showInputMessage="1" showErrorMessage="1" sqref="Q318:Q319 Q46 Q310 Q146 Q108:Q112 Q149 Q122:Q126 Q61 Q143 Q314:Q316 Q312 Q308 Q306 Q40:Q44 Q56:Q59 Q73:Q77 Q79 Q89:Q93 Q95">
      <formula1>$Q$39</formula1>
    </dataValidation>
    <dataValidation type="list" allowBlank="1" showInputMessage="1" showErrorMessage="1" sqref="S314:S316 S46 S310 S146 S108:S112 S143 S122:S126 S61 S149 S318:S319 S312 S308 S306 S40:S44 S56:S59 S73:S77 S79 S89:S93 S95">
      <formula1>$S$39</formula1>
    </dataValidation>
    <dataValidation type="list" allowBlank="1" showInputMessage="1" showErrorMessage="1" sqref="B202:I208 B211:I212 B259:I264 B225:I256 B276:B283 C276:I278 C283:I283">
      <formula1>$B$38:$B$193</formula1>
    </dataValidation>
    <dataValidation type="list" allowBlank="1" showInputMessage="1" showErrorMessage="1" sqref="T146:T147 T46 T190 T186 T165:T166 T168:T169 T158:T159 T155:T156 T149:T150 T143:T144 T140:T141 T108:T112 T184 T122:T126 T61 T152:T153 T40:T44 T56:T59 T73:T77 T79 T89:T93 T95">
      <formula1>$O$36:$S$36</formula1>
    </dataValidation>
    <dataValidation type="list" allowBlank="1" showInputMessage="1" showErrorMessage="1" sqref="S190 S186 S184">
      <formula1>$S$184</formula1>
    </dataValidation>
    <dataValidation type="list" allowBlank="1" showInputMessage="1" showErrorMessage="1" sqref="R190 R186 R184">
      <formula1>$R$184</formula1>
    </dataValidation>
    <dataValidation type="list" allowBlank="1" showInputMessage="1" showErrorMessage="1" sqref="Q190 Q186 Q184">
      <formula1>$Q$184</formula1>
    </dataValidation>
    <dataValidation type="list" allowBlank="1" showInputMessage="1" showErrorMessage="1" sqref="R140:R141 R147 R168:R169 R165:R166 R158:R159 R155:R156 R152:R153 R150 R144 R171:R173">
      <formula1>$R$140</formula1>
    </dataValidation>
    <dataValidation type="list" allowBlank="1" showInputMessage="1" showErrorMessage="1" sqref="Q140:Q141 Q147 Q168:Q169 Q165:Q166 Q158:Q159 Q155:Q156 Q152:Q153 Q150 Q144 Q171:Q173">
      <formula1>$Q$140</formula1>
    </dataValidation>
    <dataValidation type="list" allowBlank="1" showInputMessage="1" showErrorMessage="1" sqref="S140:S141 S147 S168:S169 S165:S166 S158:S159 S155:S156 S152:S153 S150 S144 S171:S173">
      <formula1>$S$140</formula1>
    </dataValidation>
    <dataValidation type="list" allowBlank="1" showInputMessage="1" showErrorMessage="1" sqref="T48:T50 T63:T65 T81:T83 T97:T99 T114:T116 T128:T130 T161:T163 T171:T173 T188 T45 T60 T78 T94">
      <formula1>$O$35:$S$35</formula1>
    </dataValidation>
    <dataValidation type="list" allowBlank="1" showInputMessage="1" showErrorMessage="1" sqref="Q48:Q50 Q63:Q65 Q81:Q83 Q97:Q99 Q114:Q116 Q128:Q130 Q161:Q163 Q188 Q45 Q60 Q78 Q94">
      <formula1>$Q$38</formula1>
    </dataValidation>
    <dataValidation type="list" allowBlank="1" showInputMessage="1" showErrorMessage="1" sqref="R48:R50 R63:R65 R81:R83 R97:R99 R114:R116 R128:R130 R161:R163 R188 R45 R60 R78 R94">
      <formula1>$R$38</formula1>
    </dataValidation>
    <dataValidation type="list" allowBlank="1" showInputMessage="1" showErrorMessage="1" sqref="S48:S50 S63:S65 S81:S83 S97:S99 S114:S116 S128:S130 S161:S163 S188 S45 S60 S78 S94">
      <formula1>$S$38</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3" r:id="rId1"/>
  <headerFooter>
    <oddHeader>&amp;RPag. &amp;P</oddHeader>
    <oddFooter>&amp;LRECTOR,
Acad.Prof.univ.dr. Ioan Aurel POP&amp;CDECAN,
Prof.univ.dr. Corin BRAGA&amp;RDIRECTOR DE DEPARTAMENT,
Conf.univ.dr. BERSZÁN István
Prof.univ.dr. BENŐ Attila</oddFooter>
  </headerFooter>
  <rowBreaks count="10" manualBreakCount="10">
    <brk id="33" max="19" man="1"/>
    <brk id="67" max="19" man="1"/>
    <brk id="101" max="19" man="1"/>
    <brk id="131" max="19" man="1"/>
    <brk id="165" max="19" man="1"/>
    <brk id="191" max="19" man="1"/>
    <brk id="219" max="19" man="1"/>
    <brk id="245" max="19" man="1"/>
    <brk id="270" max="19" man="1"/>
    <brk id="299" max="19" man="1"/>
  </rowBreaks>
  <ignoredErrors>
    <ignoredError sqref="M297" unlockedFormula="1"/>
  </ignoredErrors>
</worksheet>
</file>

<file path=xl/worksheets/sheet2.xml><?xml version="1.0" encoding="utf-8"?>
<worksheet xmlns="http://schemas.openxmlformats.org/spreadsheetml/2006/main" xmlns:r="http://schemas.openxmlformats.org/officeDocument/2006/relationships">
  <dimension ref="A2:V26"/>
  <sheetViews>
    <sheetView view="pageLayout" workbookViewId="0" topLeftCell="A2">
      <selection activeCell="A15" sqref="A15:T15"/>
    </sheetView>
  </sheetViews>
  <sheetFormatPr defaultColWidth="9.140625" defaultRowHeight="15"/>
  <sheetData>
    <row r="2" spans="1:20" s="1" customFormat="1" ht="24" customHeight="1">
      <c r="A2" s="169" t="s">
        <v>306</v>
      </c>
      <c r="B2" s="169"/>
      <c r="C2" s="169"/>
      <c r="D2" s="169"/>
      <c r="E2" s="169"/>
      <c r="F2" s="169"/>
      <c r="G2" s="169"/>
      <c r="H2" s="169"/>
      <c r="I2" s="169"/>
      <c r="J2" s="169"/>
      <c r="K2" s="169"/>
      <c r="L2" s="169"/>
      <c r="M2" s="169"/>
      <c r="N2" s="169"/>
      <c r="O2" s="169"/>
      <c r="P2" s="169"/>
      <c r="Q2" s="169"/>
      <c r="R2" s="169"/>
      <c r="S2" s="169"/>
      <c r="T2" s="169"/>
    </row>
    <row r="3" spans="1:22" s="1" customFormat="1" ht="5.25" customHeight="1" hidden="1">
      <c r="A3" s="12"/>
      <c r="B3" s="12"/>
      <c r="C3" s="12"/>
      <c r="D3" s="12"/>
      <c r="E3" s="12"/>
      <c r="F3" s="12"/>
      <c r="G3" s="12"/>
      <c r="H3" s="12"/>
      <c r="I3" s="12"/>
      <c r="J3" s="12"/>
      <c r="K3" s="12"/>
      <c r="L3" s="12"/>
      <c r="M3" s="12"/>
      <c r="N3" s="12"/>
      <c r="O3" s="12"/>
      <c r="P3" s="12"/>
      <c r="Q3" s="12"/>
      <c r="R3" s="12"/>
      <c r="S3" s="12"/>
      <c r="T3" s="12"/>
      <c r="U3" s="186"/>
      <c r="V3" s="186"/>
    </row>
    <row r="4" spans="1:22" s="1" customFormat="1" ht="16.5" customHeight="1">
      <c r="A4" s="140" t="s">
        <v>279</v>
      </c>
      <c r="B4" s="140"/>
      <c r="C4" s="140"/>
      <c r="D4" s="140"/>
      <c r="E4" s="140"/>
      <c r="F4" s="140"/>
      <c r="G4" s="140"/>
      <c r="H4" s="140"/>
      <c r="I4" s="140"/>
      <c r="J4" s="140"/>
      <c r="K4" s="140"/>
      <c r="L4" s="140"/>
      <c r="M4" s="140"/>
      <c r="N4" s="140"/>
      <c r="O4" s="140"/>
      <c r="P4" s="140"/>
      <c r="Q4" s="140"/>
      <c r="R4" s="140"/>
      <c r="S4" s="140"/>
      <c r="T4" s="140"/>
      <c r="U4" s="186"/>
      <c r="V4" s="186"/>
    </row>
    <row r="5" spans="1:22" s="1" customFormat="1" ht="15.75" customHeight="1">
      <c r="A5" s="104" t="s">
        <v>225</v>
      </c>
      <c r="B5" s="106" t="s">
        <v>224</v>
      </c>
      <c r="C5" s="107"/>
      <c r="D5" s="107"/>
      <c r="E5" s="107"/>
      <c r="F5" s="107"/>
      <c r="G5" s="107"/>
      <c r="H5" s="107"/>
      <c r="I5" s="108"/>
      <c r="J5" s="115" t="s">
        <v>239</v>
      </c>
      <c r="K5" s="117" t="s">
        <v>222</v>
      </c>
      <c r="L5" s="117"/>
      <c r="M5" s="117"/>
      <c r="N5" s="117" t="s">
        <v>240</v>
      </c>
      <c r="O5" s="118"/>
      <c r="P5" s="118"/>
      <c r="Q5" s="117" t="s">
        <v>221</v>
      </c>
      <c r="R5" s="117"/>
      <c r="S5" s="117"/>
      <c r="T5" s="117" t="s">
        <v>220</v>
      </c>
      <c r="U5" s="186"/>
      <c r="V5" s="186"/>
    </row>
    <row r="6" spans="1:22" s="1" customFormat="1" ht="12.75">
      <c r="A6" s="105"/>
      <c r="B6" s="109"/>
      <c r="C6" s="110"/>
      <c r="D6" s="110"/>
      <c r="E6" s="110"/>
      <c r="F6" s="110"/>
      <c r="G6" s="110"/>
      <c r="H6" s="110"/>
      <c r="I6" s="111"/>
      <c r="J6" s="116"/>
      <c r="K6" s="11" t="s">
        <v>226</v>
      </c>
      <c r="L6" s="11" t="s">
        <v>227</v>
      </c>
      <c r="M6" s="11" t="s">
        <v>228</v>
      </c>
      <c r="N6" s="11" t="s">
        <v>232</v>
      </c>
      <c r="O6" s="11" t="s">
        <v>203</v>
      </c>
      <c r="P6" s="11" t="s">
        <v>229</v>
      </c>
      <c r="Q6" s="11" t="s">
        <v>230</v>
      </c>
      <c r="R6" s="11" t="s">
        <v>226</v>
      </c>
      <c r="S6" s="11" t="s">
        <v>231</v>
      </c>
      <c r="T6" s="117"/>
      <c r="U6" s="186"/>
      <c r="V6" s="186"/>
    </row>
    <row r="7" spans="1:22" s="1" customFormat="1" ht="18" customHeight="1">
      <c r="A7" s="163" t="s">
        <v>251</v>
      </c>
      <c r="B7" s="163"/>
      <c r="C7" s="163"/>
      <c r="D7" s="163"/>
      <c r="E7" s="163"/>
      <c r="F7" s="163"/>
      <c r="G7" s="163"/>
      <c r="H7" s="163"/>
      <c r="I7" s="163"/>
      <c r="J7" s="163"/>
      <c r="K7" s="163"/>
      <c r="L7" s="163"/>
      <c r="M7" s="163"/>
      <c r="N7" s="163"/>
      <c r="O7" s="163"/>
      <c r="P7" s="163"/>
      <c r="Q7" s="163"/>
      <c r="R7" s="163"/>
      <c r="S7" s="163"/>
      <c r="T7" s="163"/>
      <c r="U7" s="186"/>
      <c r="V7" s="186"/>
    </row>
    <row r="8" spans="1:22" s="1" customFormat="1" ht="16.5" customHeight="1">
      <c r="A8" s="10" t="s">
        <v>280</v>
      </c>
      <c r="B8" s="190" t="s">
        <v>282</v>
      </c>
      <c r="C8" s="190"/>
      <c r="D8" s="190"/>
      <c r="E8" s="190"/>
      <c r="F8" s="190"/>
      <c r="G8" s="190"/>
      <c r="H8" s="190"/>
      <c r="I8" s="190"/>
      <c r="J8" s="2">
        <v>5</v>
      </c>
      <c r="K8" s="2">
        <v>2</v>
      </c>
      <c r="L8" s="2">
        <v>2</v>
      </c>
      <c r="M8" s="2">
        <v>0</v>
      </c>
      <c r="N8" s="3">
        <f>K8+L8+M8</f>
        <v>4</v>
      </c>
      <c r="O8" s="3">
        <f>P8-N8</f>
        <v>5</v>
      </c>
      <c r="P8" s="3">
        <f>ROUND(PRODUCT(J8,25)/14,0)</f>
        <v>9</v>
      </c>
      <c r="Q8" s="2" t="s">
        <v>230</v>
      </c>
      <c r="R8" s="2"/>
      <c r="S8" s="4"/>
      <c r="T8" s="4" t="s">
        <v>291</v>
      </c>
      <c r="U8" s="186"/>
      <c r="V8" s="186"/>
    </row>
    <row r="9" spans="1:22" s="1" customFormat="1" ht="21.75" customHeight="1">
      <c r="A9" s="128" t="s">
        <v>252</v>
      </c>
      <c r="B9" s="129"/>
      <c r="C9" s="129"/>
      <c r="D9" s="129"/>
      <c r="E9" s="129"/>
      <c r="F9" s="129"/>
      <c r="G9" s="129"/>
      <c r="H9" s="129"/>
      <c r="I9" s="129"/>
      <c r="J9" s="129"/>
      <c r="K9" s="129"/>
      <c r="L9" s="129"/>
      <c r="M9" s="129"/>
      <c r="N9" s="129"/>
      <c r="O9" s="129"/>
      <c r="P9" s="129"/>
      <c r="Q9" s="129"/>
      <c r="R9" s="129"/>
      <c r="S9" s="129"/>
      <c r="T9" s="130"/>
      <c r="U9" s="186"/>
      <c r="V9" s="186"/>
    </row>
    <row r="10" spans="1:22" s="1" customFormat="1" ht="45" customHeight="1">
      <c r="A10" s="10" t="s">
        <v>281</v>
      </c>
      <c r="B10" s="181" t="s">
        <v>184</v>
      </c>
      <c r="C10" s="184"/>
      <c r="D10" s="184"/>
      <c r="E10" s="184"/>
      <c r="F10" s="184"/>
      <c r="G10" s="184"/>
      <c r="H10" s="184"/>
      <c r="I10" s="185"/>
      <c r="J10" s="2">
        <v>5</v>
      </c>
      <c r="K10" s="2">
        <v>2</v>
      </c>
      <c r="L10" s="2">
        <v>2</v>
      </c>
      <c r="M10" s="2">
        <v>0</v>
      </c>
      <c r="N10" s="3">
        <f>K10+L10+M10</f>
        <v>4</v>
      </c>
      <c r="O10" s="3">
        <f>P10-N10</f>
        <v>5</v>
      </c>
      <c r="P10" s="3">
        <f>ROUND(PRODUCT(J10,25)/14,0)</f>
        <v>9</v>
      </c>
      <c r="Q10" s="2" t="s">
        <v>230</v>
      </c>
      <c r="R10" s="2"/>
      <c r="S10" s="4"/>
      <c r="T10" s="4" t="s">
        <v>291</v>
      </c>
      <c r="U10" s="186"/>
      <c r="V10" s="186"/>
    </row>
    <row r="11" spans="1:22" s="1" customFormat="1" ht="12.75" customHeight="1">
      <c r="A11" s="128" t="s">
        <v>253</v>
      </c>
      <c r="B11" s="129"/>
      <c r="C11" s="129"/>
      <c r="D11" s="129"/>
      <c r="E11" s="129"/>
      <c r="F11" s="129"/>
      <c r="G11" s="129"/>
      <c r="H11" s="129"/>
      <c r="I11" s="129"/>
      <c r="J11" s="129"/>
      <c r="K11" s="129"/>
      <c r="L11" s="129"/>
      <c r="M11" s="129"/>
      <c r="N11" s="129"/>
      <c r="O11" s="129"/>
      <c r="P11" s="129"/>
      <c r="Q11" s="129"/>
      <c r="R11" s="129"/>
      <c r="S11" s="129"/>
      <c r="T11" s="130"/>
      <c r="U11" s="186"/>
      <c r="V11" s="186"/>
    </row>
    <row r="12" spans="1:22" s="1" customFormat="1" ht="42.75" customHeight="1">
      <c r="A12" s="10" t="s">
        <v>283</v>
      </c>
      <c r="B12" s="181" t="s">
        <v>183</v>
      </c>
      <c r="C12" s="182"/>
      <c r="D12" s="182"/>
      <c r="E12" s="182"/>
      <c r="F12" s="182"/>
      <c r="G12" s="182"/>
      <c r="H12" s="182"/>
      <c r="I12" s="183"/>
      <c r="J12" s="2">
        <v>5</v>
      </c>
      <c r="K12" s="2">
        <v>2</v>
      </c>
      <c r="L12" s="2">
        <v>2</v>
      </c>
      <c r="M12" s="2">
        <v>0</v>
      </c>
      <c r="N12" s="3">
        <f>K12+L12+M12</f>
        <v>4</v>
      </c>
      <c r="O12" s="3">
        <f>P12-N12</f>
        <v>5</v>
      </c>
      <c r="P12" s="3">
        <f>ROUND(PRODUCT(J12,25)/14,0)</f>
        <v>9</v>
      </c>
      <c r="Q12" s="2" t="s">
        <v>230</v>
      </c>
      <c r="R12" s="2"/>
      <c r="S12" s="4"/>
      <c r="T12" s="4" t="s">
        <v>291</v>
      </c>
      <c r="U12" s="186"/>
      <c r="V12" s="186"/>
    </row>
    <row r="13" spans="1:22" s="1" customFormat="1" ht="15" customHeight="1">
      <c r="A13" s="128" t="s">
        <v>254</v>
      </c>
      <c r="B13" s="129"/>
      <c r="C13" s="129"/>
      <c r="D13" s="129"/>
      <c r="E13" s="129"/>
      <c r="F13" s="129"/>
      <c r="G13" s="129"/>
      <c r="H13" s="129"/>
      <c r="I13" s="129"/>
      <c r="J13" s="129"/>
      <c r="K13" s="129"/>
      <c r="L13" s="129"/>
      <c r="M13" s="129"/>
      <c r="N13" s="129"/>
      <c r="O13" s="129"/>
      <c r="P13" s="129"/>
      <c r="Q13" s="129"/>
      <c r="R13" s="129"/>
      <c r="S13" s="129"/>
      <c r="T13" s="130"/>
      <c r="U13" s="186"/>
      <c r="V13" s="186"/>
    </row>
    <row r="14" spans="1:22" s="1" customFormat="1" ht="22.5" customHeight="1">
      <c r="A14" s="10" t="s">
        <v>284</v>
      </c>
      <c r="B14" s="181" t="s">
        <v>107</v>
      </c>
      <c r="C14" s="182"/>
      <c r="D14" s="182"/>
      <c r="E14" s="182"/>
      <c r="F14" s="182"/>
      <c r="G14" s="182"/>
      <c r="H14" s="182"/>
      <c r="I14" s="183"/>
      <c r="J14" s="2">
        <v>5</v>
      </c>
      <c r="K14" s="2">
        <v>2</v>
      </c>
      <c r="L14" s="2">
        <v>2</v>
      </c>
      <c r="M14" s="2">
        <v>0</v>
      </c>
      <c r="N14" s="3">
        <f>K14+L14+M14</f>
        <v>4</v>
      </c>
      <c r="O14" s="3">
        <f>P14-N14</f>
        <v>5</v>
      </c>
      <c r="P14" s="3">
        <f>ROUND(PRODUCT(J14,25)/14,0)</f>
        <v>9</v>
      </c>
      <c r="Q14" s="2" t="s">
        <v>230</v>
      </c>
      <c r="R14" s="2"/>
      <c r="S14" s="4"/>
      <c r="T14" s="66" t="s">
        <v>292</v>
      </c>
      <c r="U14" s="186"/>
      <c r="V14" s="186"/>
    </row>
    <row r="15" spans="1:22" s="1" customFormat="1" ht="18.75" customHeight="1">
      <c r="A15" s="128" t="s">
        <v>255</v>
      </c>
      <c r="B15" s="188"/>
      <c r="C15" s="188"/>
      <c r="D15" s="188"/>
      <c r="E15" s="188"/>
      <c r="F15" s="188"/>
      <c r="G15" s="188"/>
      <c r="H15" s="188"/>
      <c r="I15" s="188"/>
      <c r="J15" s="188"/>
      <c r="K15" s="188"/>
      <c r="L15" s="188"/>
      <c r="M15" s="188"/>
      <c r="N15" s="188"/>
      <c r="O15" s="188"/>
      <c r="P15" s="188"/>
      <c r="Q15" s="188"/>
      <c r="R15" s="188"/>
      <c r="S15" s="188"/>
      <c r="T15" s="189"/>
      <c r="U15" s="186"/>
      <c r="V15" s="186"/>
    </row>
    <row r="16" spans="1:22" s="1" customFormat="1" ht="21" customHeight="1">
      <c r="A16" s="10" t="s">
        <v>285</v>
      </c>
      <c r="B16" s="181" t="s">
        <v>156</v>
      </c>
      <c r="C16" s="182"/>
      <c r="D16" s="182"/>
      <c r="E16" s="182"/>
      <c r="F16" s="182"/>
      <c r="G16" s="182"/>
      <c r="H16" s="182"/>
      <c r="I16" s="183"/>
      <c r="J16" s="2">
        <v>5</v>
      </c>
      <c r="K16" s="2">
        <v>2</v>
      </c>
      <c r="L16" s="2">
        <v>2</v>
      </c>
      <c r="M16" s="2">
        <v>0</v>
      </c>
      <c r="N16" s="3">
        <f>K16+L16+M16</f>
        <v>4</v>
      </c>
      <c r="O16" s="3">
        <f>P16-N16</f>
        <v>5</v>
      </c>
      <c r="P16" s="3">
        <f>ROUND(PRODUCT(J16,25)/14,0)</f>
        <v>9</v>
      </c>
      <c r="Q16" s="2" t="s">
        <v>230</v>
      </c>
      <c r="R16" s="2"/>
      <c r="S16" s="4"/>
      <c r="T16" s="66" t="s">
        <v>292</v>
      </c>
      <c r="U16" s="186"/>
      <c r="V16" s="186"/>
    </row>
    <row r="17" spans="1:22" s="1" customFormat="1" ht="32.25" customHeight="1">
      <c r="A17" s="10" t="s">
        <v>287</v>
      </c>
      <c r="B17" s="181" t="s">
        <v>0</v>
      </c>
      <c r="C17" s="182"/>
      <c r="D17" s="182"/>
      <c r="E17" s="182"/>
      <c r="F17" s="182"/>
      <c r="G17" s="182"/>
      <c r="H17" s="182"/>
      <c r="I17" s="183"/>
      <c r="J17" s="2">
        <v>3</v>
      </c>
      <c r="K17" s="2">
        <v>0</v>
      </c>
      <c r="L17" s="2">
        <v>0</v>
      </c>
      <c r="M17" s="2">
        <v>3</v>
      </c>
      <c r="N17" s="3">
        <f>K17+L17+M17</f>
        <v>3</v>
      </c>
      <c r="O17" s="3">
        <f>P17-N17</f>
        <v>2</v>
      </c>
      <c r="P17" s="3">
        <f>ROUND(PRODUCT(J17,25)/14,0)</f>
        <v>5</v>
      </c>
      <c r="Q17" s="2"/>
      <c r="R17" s="2" t="s">
        <v>226</v>
      </c>
      <c r="S17" s="4"/>
      <c r="T17" s="66" t="s">
        <v>292</v>
      </c>
      <c r="U17" s="186"/>
      <c r="V17" s="186"/>
    </row>
    <row r="18" spans="1:22" s="1" customFormat="1" ht="12.75">
      <c r="A18" s="10" t="s">
        <v>288</v>
      </c>
      <c r="B18" s="187" t="s">
        <v>290</v>
      </c>
      <c r="C18" s="184"/>
      <c r="D18" s="184"/>
      <c r="E18" s="184"/>
      <c r="F18" s="184"/>
      <c r="G18" s="184"/>
      <c r="H18" s="184"/>
      <c r="I18" s="185"/>
      <c r="J18" s="2">
        <v>3</v>
      </c>
      <c r="K18" s="2">
        <v>1</v>
      </c>
      <c r="L18" s="2">
        <v>1</v>
      </c>
      <c r="M18" s="2">
        <v>0</v>
      </c>
      <c r="N18" s="3">
        <f>K20+L20+M20</f>
        <v>2</v>
      </c>
      <c r="O18" s="3">
        <f>P20-N20</f>
        <v>2</v>
      </c>
      <c r="P18" s="3">
        <f>ROUND(PRODUCT(J20,25)/14,0)</f>
        <v>4</v>
      </c>
      <c r="Q18" s="2" t="s">
        <v>230</v>
      </c>
      <c r="R18" s="2"/>
      <c r="S18" s="4"/>
      <c r="T18" s="4" t="s">
        <v>291</v>
      </c>
      <c r="U18" s="186"/>
      <c r="V18" s="186"/>
    </row>
    <row r="19" spans="1:22" s="1" customFormat="1" ht="12" customHeight="1">
      <c r="A19" s="128" t="s">
        <v>256</v>
      </c>
      <c r="B19" s="129"/>
      <c r="C19" s="129"/>
      <c r="D19" s="129"/>
      <c r="E19" s="129"/>
      <c r="F19" s="129"/>
      <c r="G19" s="129"/>
      <c r="H19" s="129"/>
      <c r="I19" s="129"/>
      <c r="J19" s="129"/>
      <c r="K19" s="129"/>
      <c r="L19" s="129"/>
      <c r="M19" s="129"/>
      <c r="N19" s="129"/>
      <c r="O19" s="129"/>
      <c r="P19" s="129"/>
      <c r="Q19" s="129"/>
      <c r="R19" s="129"/>
      <c r="S19" s="129"/>
      <c r="T19" s="130"/>
      <c r="U19" s="186"/>
      <c r="V19" s="186"/>
    </row>
    <row r="20" spans="1:22" s="1" customFormat="1" ht="18" customHeight="1">
      <c r="A20" s="10" t="s">
        <v>289</v>
      </c>
      <c r="B20" s="187" t="s">
        <v>286</v>
      </c>
      <c r="C20" s="184"/>
      <c r="D20" s="184"/>
      <c r="E20" s="184"/>
      <c r="F20" s="184"/>
      <c r="G20" s="184"/>
      <c r="H20" s="184"/>
      <c r="I20" s="185"/>
      <c r="J20" s="2">
        <v>2</v>
      </c>
      <c r="K20" s="2">
        <v>1</v>
      </c>
      <c r="L20" s="2">
        <v>1</v>
      </c>
      <c r="M20" s="2">
        <v>0</v>
      </c>
      <c r="N20" s="3">
        <f>K20+L20+M20</f>
        <v>2</v>
      </c>
      <c r="O20" s="3">
        <f>P20-N20</f>
        <v>2</v>
      </c>
      <c r="P20" s="3">
        <f>ROUND(PRODUCT(J20,25)/12,0)</f>
        <v>4</v>
      </c>
      <c r="Q20" s="2"/>
      <c r="R20" s="2" t="s">
        <v>226</v>
      </c>
      <c r="S20" s="4"/>
      <c r="T20" s="66" t="s">
        <v>292</v>
      </c>
      <c r="U20" s="186"/>
      <c r="V20" s="186"/>
    </row>
    <row r="21" spans="1:22" s="1" customFormat="1" ht="35.25" customHeight="1">
      <c r="A21" s="10" t="s">
        <v>1</v>
      </c>
      <c r="B21" s="181" t="s">
        <v>2</v>
      </c>
      <c r="C21" s="182"/>
      <c r="D21" s="182"/>
      <c r="E21" s="182"/>
      <c r="F21" s="182"/>
      <c r="G21" s="182"/>
      <c r="H21" s="182"/>
      <c r="I21" s="183"/>
      <c r="J21" s="2">
        <v>2</v>
      </c>
      <c r="K21" s="2">
        <v>0</v>
      </c>
      <c r="L21" s="2">
        <v>0</v>
      </c>
      <c r="M21" s="2">
        <v>3</v>
      </c>
      <c r="N21" s="3">
        <f>K21+L21+M21</f>
        <v>3</v>
      </c>
      <c r="O21" s="3">
        <f>P21-N21</f>
        <v>1</v>
      </c>
      <c r="P21" s="3">
        <f>ROUND(PRODUCT(J21,25)/14,0)</f>
        <v>4</v>
      </c>
      <c r="Q21" s="2"/>
      <c r="R21" s="2" t="s">
        <v>226</v>
      </c>
      <c r="S21" s="4"/>
      <c r="T21" s="66" t="s">
        <v>292</v>
      </c>
      <c r="U21" s="186"/>
      <c r="V21" s="186"/>
    </row>
    <row r="22" spans="1:22" s="1" customFormat="1" ht="16.5" customHeight="1">
      <c r="A22" s="147" t="s">
        <v>278</v>
      </c>
      <c r="B22" s="148"/>
      <c r="C22" s="148"/>
      <c r="D22" s="148"/>
      <c r="E22" s="148"/>
      <c r="F22" s="148"/>
      <c r="G22" s="148"/>
      <c r="H22" s="148"/>
      <c r="I22" s="149"/>
      <c r="J22" s="5">
        <f>SUM(J8,J10,J12,J14,J16:J18,J20:J21)</f>
        <v>35</v>
      </c>
      <c r="K22" s="5">
        <f aca="true" t="shared" si="0" ref="K22:P22">SUM(K8,K10,K12,K14,K16:K18,K20:K21)</f>
        <v>12</v>
      </c>
      <c r="L22" s="5">
        <f t="shared" si="0"/>
        <v>12</v>
      </c>
      <c r="M22" s="5">
        <f t="shared" si="0"/>
        <v>6</v>
      </c>
      <c r="N22" s="5">
        <f t="shared" si="0"/>
        <v>30</v>
      </c>
      <c r="O22" s="5">
        <f t="shared" si="0"/>
        <v>32</v>
      </c>
      <c r="P22" s="5">
        <f t="shared" si="0"/>
        <v>62</v>
      </c>
      <c r="Q22" s="3">
        <f>COUNTIF(Q8,"E")+COUNTIF(Q10,"E")+COUNTIF(Q12,"E")+COUNTIF(Q14,"E")+COUNTIF(Q16:Q18,"E")+COUNTIF(Q20:Q21,"E")</f>
        <v>6</v>
      </c>
      <c r="R22" s="3">
        <f>COUNTIF(R8,"C")+COUNTIF(R10,"C")+COUNTIF(R12,"C")+COUNTIF(R14,"C")+COUNTIF(R16:R18,"C")+COUNTIF(R20:R21,"C")</f>
        <v>3</v>
      </c>
      <c r="S22" s="3">
        <f>COUNTIF(S8,"VP")+COUNTIF(S10,"VP")+COUNTIF(S12,"VP")+COUNTIF(S14,"VP")+COUNTIF(S16:S18,"VP")+COUNTIF(S20:S21,"VP")</f>
        <v>0</v>
      </c>
      <c r="T22" s="7"/>
      <c r="U22" s="186"/>
      <c r="V22" s="186"/>
    </row>
    <row r="23" spans="1:22" s="1" customFormat="1" ht="12.75" customHeight="1">
      <c r="A23" s="131" t="s">
        <v>249</v>
      </c>
      <c r="B23" s="132"/>
      <c r="C23" s="132"/>
      <c r="D23" s="132"/>
      <c r="E23" s="132"/>
      <c r="F23" s="132"/>
      <c r="G23" s="132"/>
      <c r="H23" s="132"/>
      <c r="I23" s="132"/>
      <c r="J23" s="133"/>
      <c r="K23" s="5">
        <f aca="true" t="shared" si="1" ref="K23:P23">SUM(K8,K10,K12,K14,K16,K17,K18)*14+SUM(K20,K21)*12</f>
        <v>166</v>
      </c>
      <c r="L23" s="5">
        <f t="shared" si="1"/>
        <v>166</v>
      </c>
      <c r="M23" s="5">
        <f t="shared" si="1"/>
        <v>78</v>
      </c>
      <c r="N23" s="5">
        <f t="shared" si="1"/>
        <v>410</v>
      </c>
      <c r="O23" s="5">
        <f t="shared" si="1"/>
        <v>442</v>
      </c>
      <c r="P23" s="5">
        <f t="shared" si="1"/>
        <v>852</v>
      </c>
      <c r="Q23" s="175" t="s">
        <v>3</v>
      </c>
      <c r="R23" s="176"/>
      <c r="S23" s="176"/>
      <c r="T23" s="177"/>
      <c r="U23" s="6"/>
      <c r="V23" s="6"/>
    </row>
    <row r="24" spans="1:22" s="1" customFormat="1" ht="11.25" customHeight="1">
      <c r="A24" s="134"/>
      <c r="B24" s="135"/>
      <c r="C24" s="135"/>
      <c r="D24" s="135"/>
      <c r="E24" s="135"/>
      <c r="F24" s="135"/>
      <c r="G24" s="135"/>
      <c r="H24" s="135"/>
      <c r="I24" s="135"/>
      <c r="J24" s="136"/>
      <c r="K24" s="137">
        <f>SUM(K23:M23)</f>
        <v>410</v>
      </c>
      <c r="L24" s="138"/>
      <c r="M24" s="139"/>
      <c r="N24" s="137">
        <f>SUM(N23:O23)</f>
        <v>852</v>
      </c>
      <c r="O24" s="138"/>
      <c r="P24" s="139"/>
      <c r="Q24" s="178"/>
      <c r="R24" s="179"/>
      <c r="S24" s="179"/>
      <c r="T24" s="180"/>
      <c r="U24" s="6"/>
      <c r="V24" s="6"/>
    </row>
    <row r="25" spans="1:22" s="1" customFormat="1" ht="3.75" customHeight="1">
      <c r="A25" s="67"/>
      <c r="B25" s="67"/>
      <c r="C25" s="67"/>
      <c r="D25" s="67"/>
      <c r="E25" s="67"/>
      <c r="F25" s="67"/>
      <c r="G25" s="67"/>
      <c r="H25" s="67"/>
      <c r="I25" s="67"/>
      <c r="J25" s="67"/>
      <c r="K25" s="68"/>
      <c r="L25" s="68"/>
      <c r="M25" s="68"/>
      <c r="N25" s="68"/>
      <c r="O25" s="68"/>
      <c r="P25" s="68"/>
      <c r="Q25" s="69"/>
      <c r="R25" s="69"/>
      <c r="S25" s="69"/>
      <c r="T25" s="69"/>
      <c r="U25" s="6"/>
      <c r="V25" s="6"/>
    </row>
    <row r="26" spans="1:22" s="1" customFormat="1" ht="27" customHeight="1">
      <c r="A26" s="246" t="s">
        <v>293</v>
      </c>
      <c r="B26" s="247"/>
      <c r="C26" s="247"/>
      <c r="D26" s="247"/>
      <c r="E26" s="247"/>
      <c r="F26" s="247"/>
      <c r="G26" s="247"/>
      <c r="H26" s="247"/>
      <c r="I26" s="247"/>
      <c r="J26" s="247"/>
      <c r="K26" s="247"/>
      <c r="L26" s="247"/>
      <c r="M26" s="247"/>
      <c r="N26" s="247"/>
      <c r="O26" s="247"/>
      <c r="P26" s="247"/>
      <c r="Q26" s="247"/>
      <c r="R26" s="247"/>
      <c r="S26" s="247"/>
      <c r="T26" s="247"/>
      <c r="U26" s="8"/>
      <c r="V26" s="8"/>
    </row>
  </sheetData>
  <sheetProtection/>
  <mergeCells count="31">
    <mergeCell ref="A2:T2"/>
    <mergeCell ref="U3:V22"/>
    <mergeCell ref="A4:T4"/>
    <mergeCell ref="A5:A6"/>
    <mergeCell ref="B5:I6"/>
    <mergeCell ref="J5:J6"/>
    <mergeCell ref="K5:M5"/>
    <mergeCell ref="N5:P5"/>
    <mergeCell ref="Q5:S5"/>
    <mergeCell ref="T5:T6"/>
    <mergeCell ref="A7:T7"/>
    <mergeCell ref="B8:I8"/>
    <mergeCell ref="A9:T9"/>
    <mergeCell ref="B10:I10"/>
    <mergeCell ref="A11:T11"/>
    <mergeCell ref="B12:I12"/>
    <mergeCell ref="A13:T13"/>
    <mergeCell ref="B14:I14"/>
    <mergeCell ref="A15:T15"/>
    <mergeCell ref="B16:I16"/>
    <mergeCell ref="B17:I17"/>
    <mergeCell ref="B18:I18"/>
    <mergeCell ref="A26:T26"/>
    <mergeCell ref="A19:T19"/>
    <mergeCell ref="B20:I20"/>
    <mergeCell ref="B21:I21"/>
    <mergeCell ref="A22:I22"/>
    <mergeCell ref="A23:J24"/>
    <mergeCell ref="Q23:T24"/>
    <mergeCell ref="K24:M24"/>
    <mergeCell ref="N24:P24"/>
  </mergeCells>
  <dataValidations count="3">
    <dataValidation type="list" allowBlank="1" showInputMessage="1" showErrorMessage="1" sqref="S16:S18 S12 S20:S21 S14 S10 S8">
      <formula1>$S$39</formula1>
    </dataValidation>
    <dataValidation type="list" allowBlank="1" showInputMessage="1" showErrorMessage="1" sqref="Q20:Q21 Q12 Q16:Q18 Q14 Q10 Q8">
      <formula1>$Q$39</formula1>
    </dataValidation>
    <dataValidation type="list" allowBlank="1" showInputMessage="1" showErrorMessage="1" sqref="R20:R21 R12 R16:R18 R14 R10 R8">
      <formula1>$R$39</formula1>
    </dataValidation>
  </dataValidations>
  <printOptions/>
  <pageMargins left="0.7" right="0.7" top="0.75" bottom="0.75" header="0.3" footer="0.3"/>
  <pageSetup horizontalDpi="600" verticalDpi="600" orientation="landscape" paperSize="9" scale="73" r:id="rId1"/>
  <headerFooter>
    <oddFooter>&amp;LRECTOR,
Acad.Prof.univ.dr. Ioan Aurel POP&amp;RDIRECTOR, 
Conf. univ. dr. Cătălin GLAVA</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Bersztan Istvan</cp:lastModifiedBy>
  <cp:lastPrinted>2017-04-05T09:07:18Z</cp:lastPrinted>
  <dcterms:created xsi:type="dcterms:W3CDTF">2013-06-27T08:19:59Z</dcterms:created>
  <dcterms:modified xsi:type="dcterms:W3CDTF">2017-04-05T09:07:24Z</dcterms:modified>
  <cp:category/>
  <cp:version/>
  <cp:contentType/>
  <cp:contentStatus/>
</cp:coreProperties>
</file>