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380" activeTab="0"/>
  </bookViews>
  <sheets>
    <sheet name="plan" sheetId="1" r:id="rId1"/>
    <sheet name="dppd" sheetId="2" r:id="rId2"/>
    <sheet name="Sheet3" sheetId="3" r:id="rId3"/>
  </sheets>
  <definedNames>
    <definedName name="_xlnm.Print_Area" localSheetId="0">'plan'!$A$1:$T$295</definedName>
  </definedNames>
  <calcPr fullCalcOnLoad="1"/>
</workbook>
</file>

<file path=xl/sharedStrings.xml><?xml version="1.0" encoding="utf-8"?>
<sst xmlns="http://schemas.openxmlformats.org/spreadsheetml/2006/main" count="775" uniqueCount="300">
  <si>
    <t>V. MODUL DE ALEGERE A DISCIPLINELOR OPŢIONALE</t>
  </si>
  <si>
    <t>Sem.1: Curs opţional 1: Se alege  o disciplină din pachetul: LLY1120, LLY1121
Sem. 3: Curs opţional 2: Se alege  o disciplină din pachetul: LLY3010, LLY3011, LLY3012, LY3018
Sem. 4: Curs opţional 3: Se alege  o disciplină din pachetul: LLY4013, LLY4014, LLY4015, LLY4019 
             Curs opţional 4: Se alege  o disciplină din pachetul: LLN4122, LLN4162
Sem.5: Curs opţional 5: Se alege  o disciplină din pachetul: LLN5123,LLN5124 
            Curs opţional 6: Se alege  o disciplină din pachetul: LLY5016, LLY5017
            Curs opţional 7: Se alege  o disciplină din pachetul: LLN5223, LLN5224
Sem. 6: Curs opţional 8: Se alege  o disciplină din pachetul: LLN61236, LLN6124 
             Curs opţional 9: Se alege  o disciplină din pachetul: LLN6223, LLN622</t>
  </si>
  <si>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</si>
  <si>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</si>
  <si>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t>*:engleză, francezã, germanã, rusã, ucraineană, italianã, spaniolã, finlandezã, chineză, coreeană, japonezã</t>
  </si>
  <si>
    <t>Curs opţional 1</t>
  </si>
  <si>
    <t>Literatură comparată. Curs opţional 2</t>
  </si>
  <si>
    <t>Literatură comparată. Curs opţional 3</t>
  </si>
  <si>
    <t>Curs opţional 4</t>
  </si>
  <si>
    <t>Curs opţional 5</t>
  </si>
  <si>
    <t>Curs general opţional 6</t>
  </si>
  <si>
    <t>Curs opţional 7</t>
  </si>
  <si>
    <t>CURS OPȚIONAL 1 (An I, Semestrul 1)</t>
  </si>
  <si>
    <t>LITERATURA COMPARATA. CURS OPȚIONAL 2 (An II, Semestrul 3)</t>
  </si>
  <si>
    <t>CURS OPȚIONAL 4 (An II, Semestrul 4)</t>
  </si>
  <si>
    <t>LITERATURA COMPARATA. CURS OPȚIONAL 3 (An II, Semestrul 4)</t>
  </si>
  <si>
    <t>CURS OPȚIONAL 5 (An III, Semestrul 5)</t>
  </si>
  <si>
    <t>CURS OPȚIONAL 7  (An III, Semestrul 5)</t>
  </si>
  <si>
    <t>CURS OPȚIONAL 8   (An III, Semestrul 6)</t>
  </si>
  <si>
    <t>CURS OPȚIONAL 9   (An III, Semestrul 6)</t>
  </si>
  <si>
    <t>CURS GENERAL OPȚIONAL 6 (An III, Semestrul 5)</t>
  </si>
  <si>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</si>
  <si>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</si>
  <si>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</si>
  <si>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</si>
  <si>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</si>
  <si>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</si>
  <si>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</si>
  <si>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</si>
  <si>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</si>
  <si>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</si>
  <si>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</si>
  <si>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</si>
  <si>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</si>
  <si>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</si>
  <si>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</si>
  <si>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</si>
  <si>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</si>
  <si>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</si>
  <si>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</si>
  <si>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</si>
  <si>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</si>
  <si>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</si>
  <si>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</si>
  <si>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</si>
  <si>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</si>
  <si>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</si>
  <si>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</si>
  <si>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</si>
  <si>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</si>
  <si>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</si>
  <si>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</si>
  <si>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</si>
  <si>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</si>
  <si>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</si>
  <si>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</si>
  <si>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</si>
  <si>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</si>
  <si>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</si>
  <si>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</si>
  <si>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</si>
  <si>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</si>
  <si>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</si>
  <si>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</si>
  <si>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</si>
  <si>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</si>
  <si>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</si>
  <si>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</si>
  <si>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</si>
  <si>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</si>
  <si>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</si>
  <si>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</si>
  <si>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</si>
  <si>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</si>
  <si>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</si>
  <si>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</si>
  <si>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</si>
  <si>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</si>
  <si>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</si>
  <si>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</si>
  <si>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</si>
  <si>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</si>
  <si>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</si>
  <si>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</si>
  <si>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</si>
  <si>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</si>
  <si>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</si>
  <si>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</si>
  <si>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</si>
  <si>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</si>
  <si>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</si>
  <si>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</si>
  <si>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</si>
  <si>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</si>
  <si>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</si>
  <si>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</si>
  <si>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</si>
  <si>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</si>
  <si>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</si>
  <si>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</si>
  <si>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</si>
  <si>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</si>
  <si>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</si>
  <si>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</si>
  <si>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</si>
  <si>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</si>
  <si>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</si>
  <si>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</si>
  <si>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</si>
  <si>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</si>
  <si>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</si>
  <si>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</si>
  <si>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</si>
  <si>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</si>
  <si>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</si>
  <si>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</si>
  <si>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</si>
  <si>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</si>
  <si>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</si>
  <si>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</si>
  <si>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</si>
  <si>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Limba si cultura suedeza in context scandinav</t>
  </si>
  <si>
    <t>Limba norvegiana in context scandinav</t>
  </si>
  <si>
    <t>Limba suedeza in context scandinav</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</si>
  <si>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</si>
  <si>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</si>
  <si>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</si>
  <si>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</si>
  <si>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</si>
  <si>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</si>
  <si>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LLN1121</t>
  </si>
  <si>
    <t>LLN1161</t>
  </si>
  <si>
    <t>Cultură şi civilizaţie scandinavă</t>
  </si>
  <si>
    <t>Lingvistică generală</t>
  </si>
  <si>
    <t>Limbă şi literatură norvegiană – segment A</t>
  </si>
  <si>
    <t>Limbă şi literatură norvegiană – segment B</t>
  </si>
  <si>
    <t>LLN1221</t>
  </si>
  <si>
    <t>LLN1261</t>
  </si>
  <si>
    <t xml:space="preserve">Cultură şi civilizaţie scandinavă </t>
  </si>
  <si>
    <t>Limbă şi literatură norvegiană - segment A</t>
  </si>
  <si>
    <t>LLN2121</t>
  </si>
  <si>
    <t>LLN2161</t>
  </si>
  <si>
    <t>LLY2007</t>
  </si>
  <si>
    <t>Teoria literaturii</t>
  </si>
  <si>
    <t>LLY2022</t>
  </si>
  <si>
    <t>Iniţiere în metodologia de cercetare ştiinţifică</t>
  </si>
  <si>
    <t>Limbă şi literatură norvegiană - segment B</t>
  </si>
  <si>
    <t>LLN2221</t>
  </si>
  <si>
    <t>LLN2261</t>
  </si>
  <si>
    <t>LLN3121</t>
  </si>
  <si>
    <t>LLN3161</t>
  </si>
  <si>
    <t>LLY3024</t>
  </si>
  <si>
    <t>Practică profesională 1</t>
  </si>
  <si>
    <t>LLN3221</t>
  </si>
  <si>
    <t>LLN3261</t>
  </si>
  <si>
    <t>LLN4121</t>
  </si>
  <si>
    <t>LLN4161</t>
  </si>
  <si>
    <t>LLY4024</t>
  </si>
  <si>
    <t>Practică profesională 2</t>
  </si>
  <si>
    <t>LLN4221</t>
  </si>
  <si>
    <t>LLN4261</t>
  </si>
  <si>
    <t xml:space="preserve">Literatură norvegiană (3) Genuri literare </t>
  </si>
  <si>
    <t>LLN5121</t>
  </si>
  <si>
    <t>Limba norvegiană (5) Variaţia şi dezvoltarea limbii norvegiene</t>
  </si>
  <si>
    <t>LLN5161</t>
  </si>
  <si>
    <t>Literatură norvegiană (4) Modernitate şi tradiţie în lit. norvegiană</t>
  </si>
  <si>
    <t>LLY5024</t>
  </si>
  <si>
    <t>Practică profesională și de cercetare 1</t>
  </si>
  <si>
    <t>LLN5221</t>
  </si>
  <si>
    <t xml:space="preserve">Limba norvegiană (5) Variaţia şi dezvoltarea limbii norvegiene </t>
  </si>
  <si>
    <t>LLN5261</t>
  </si>
  <si>
    <t xml:space="preserve">Literatură norvegiană (4) Modernitate şi tradiţie în lit. norvegiană </t>
  </si>
  <si>
    <t>LLN6121</t>
  </si>
  <si>
    <t>Limbă norvegiană (6) Analiză semantică şi traducere</t>
  </si>
  <si>
    <t>LLN6161</t>
  </si>
  <si>
    <t xml:space="preserve">Literatură norvegiană (5) Literatură şi imagine </t>
  </si>
  <si>
    <t>LLY6024</t>
  </si>
  <si>
    <t>Practică profesională și de cercetare 2</t>
  </si>
  <si>
    <t>LLY6002</t>
  </si>
  <si>
    <t>Semiotica şi ştiinţele limbajului</t>
  </si>
  <si>
    <t>Limbă şi literatură norvegiană– segment B</t>
  </si>
  <si>
    <t>LLN6221</t>
  </si>
  <si>
    <t xml:space="preserve">Limbă norvegiană (6) - Analiză semantică şi traducere  </t>
  </si>
  <si>
    <t>LLN6261</t>
  </si>
  <si>
    <t xml:space="preserve">Literatură norvegiană (5) Literatură şi imagine  </t>
  </si>
  <si>
    <t>Gramatică normativă a limbii române</t>
  </si>
  <si>
    <t>Informatică</t>
  </si>
  <si>
    <t>LLY3010</t>
  </si>
  <si>
    <t>LLY3011</t>
  </si>
  <si>
    <t>Poetici corporale</t>
  </si>
  <si>
    <t>LLY3012</t>
  </si>
  <si>
    <t>LLY3018</t>
  </si>
  <si>
    <t>LLY4013</t>
  </si>
  <si>
    <t>LLY4014</t>
  </si>
  <si>
    <t>LLY4015</t>
  </si>
  <si>
    <t>Poezia modernă de la Baudelaire la Ginsberg</t>
  </si>
  <si>
    <t>LLY4019</t>
  </si>
  <si>
    <t>Nietzscheanismul în literatură</t>
  </si>
  <si>
    <t>LLN4122</t>
  </si>
  <si>
    <t>LLN4162</t>
  </si>
  <si>
    <t>LLY5016</t>
  </si>
  <si>
    <t>Estetică</t>
  </si>
  <si>
    <t>LLY5017</t>
  </si>
  <si>
    <t>LLN5123</t>
  </si>
  <si>
    <t>LLN5124</t>
  </si>
  <si>
    <t>LLN5223</t>
  </si>
  <si>
    <t>LLN5224</t>
  </si>
  <si>
    <t>LLN6123</t>
  </si>
  <si>
    <t>LLN6124</t>
  </si>
  <si>
    <t>LLN6223</t>
  </si>
  <si>
    <t>LLN6224</t>
  </si>
  <si>
    <t>LLV1108</t>
  </si>
  <si>
    <t>Limbă daneză - curs facultativ</t>
  </si>
  <si>
    <t>LLV1110</t>
  </si>
  <si>
    <t>Limbă suedeză - curs facultativ</t>
  </si>
  <si>
    <t>LLV1111</t>
  </si>
  <si>
    <t>Limbă norvegiană - curs facultativ</t>
  </si>
  <si>
    <t>LLV1208</t>
  </si>
  <si>
    <t>LLV1210</t>
  </si>
  <si>
    <t>LLV1211</t>
  </si>
  <si>
    <t>LLV2108</t>
  </si>
  <si>
    <t>LLV2110</t>
  </si>
  <si>
    <t>LLV2111</t>
  </si>
  <si>
    <t>LLV2208</t>
  </si>
  <si>
    <t>LLV2210</t>
  </si>
  <si>
    <t>LLV2211</t>
  </si>
  <si>
    <t>Limbă norvegiană (1) - Fonologie şi morfologie</t>
  </si>
  <si>
    <t>Limbă norvegiană - Morfologie</t>
  </si>
  <si>
    <t>Literatură norvegiană (1) - Epoci literare</t>
  </si>
  <si>
    <t>Limbă norvegiană (3) - Sintaxă</t>
  </si>
  <si>
    <t>Literatură norvegiană (2) Proză scurtă</t>
  </si>
  <si>
    <t>Limbă norvegiană (4) Lexicologie</t>
  </si>
  <si>
    <t>Literatură norvegiană (3) Genuri literare</t>
  </si>
  <si>
    <t xml:space="preserve">Limbă norvegiană (1) - Fonologie şi morfologie </t>
  </si>
  <si>
    <t xml:space="preserve">Limbă norvegiană - Morfologie </t>
  </si>
  <si>
    <t xml:space="preserve">Literatură norvegiană (1) - Epoci literare </t>
  </si>
  <si>
    <t xml:space="preserve">Limbă norvegiană (3) - Sintaxă </t>
  </si>
  <si>
    <t xml:space="preserve">Literatură norvegiană (2) - Motive literare </t>
  </si>
  <si>
    <t xml:space="preserve">Limba norvegiană (4) Lexicologie </t>
  </si>
  <si>
    <t>DISCIPLINE DE SPECIALIATE (DS) Limba şi literatura norvegiană – Segment B</t>
  </si>
  <si>
    <t>DISCIPLINE DE SPECIALIATE (DS) Limba şi literatura norvegiană – Segment A</t>
  </si>
  <si>
    <t>Mitul faustic din Renaștere în secolul al XIX-lea</t>
  </si>
  <si>
    <t>Barocul și revenirile sale în secolul XX</t>
  </si>
  <si>
    <t>Omul politic și literatura</t>
  </si>
  <si>
    <t>LLY1120</t>
  </si>
  <si>
    <t>LLY1121</t>
  </si>
  <si>
    <t>Mitul faustic din Romantism în secolul XX</t>
  </si>
  <si>
    <t>Identități și alterități feminine</t>
  </si>
  <si>
    <t>Poetică și critică literară</t>
  </si>
  <si>
    <t>Pachet opţional 8</t>
  </si>
  <si>
    <t>Pachet opţional 9</t>
  </si>
  <si>
    <t>LLX1023</t>
  </si>
  <si>
    <t>LLX3023</t>
  </si>
  <si>
    <t>LLX4023</t>
  </si>
  <si>
    <t>LLX4112</t>
  </si>
  <si>
    <t>LLX5023</t>
  </si>
  <si>
    <t>LLX5112</t>
  </si>
  <si>
    <t>LLX5212</t>
  </si>
  <si>
    <t>LLX6112</t>
  </si>
  <si>
    <t>LLX6212</t>
  </si>
  <si>
    <t>Educaţie fizică</t>
  </si>
  <si>
    <t>LLY1001</t>
  </si>
  <si>
    <t>YLU0011</t>
  </si>
  <si>
    <t>FACULTATEA DE LITERE</t>
  </si>
  <si>
    <t>Domeniul: Limbă şi literatură</t>
  </si>
  <si>
    <t>Specializarea/Programul de studiu:  LIMBA ŞI LITERATURA NORVEGIANĂ - LIMBA ŞI LITERATURA ROMÂNĂ SAU LIMBA ŞI  LITERATURA MAGHIARĂ SAU O LIMBĂ ŞI LITERATURĂ MODERNĂ*SAU LIMBA LATINĂ SAU LIMBA GREACĂ VECHE SAU LIMBA ŞI LITERATURA EBRAICĂ  SAU LITERATURĂ  UNIVERSALĂ   COMPARATĂ (3 ani, cu frecvenţă, linia de sudiu: română)</t>
  </si>
  <si>
    <t>Limba de predare: Română</t>
  </si>
  <si>
    <t>Titlul absolventului: LICENŢIAT ÎN FILOLOGIE</t>
  </si>
  <si>
    <t>VI.  UNIVERSITĂŢI EUROPENE DE REFERINŢĂ:
UNIVERSITATEA DIN AGDER; UNIVERSITATEA DIN OSLO; UNIVERSITATEA DIN TRONDHEIM</t>
  </si>
  <si>
    <t>LLY5025</t>
  </si>
  <si>
    <t>Limba si cultura norvegiana in context scandinav</t>
  </si>
  <si>
    <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</si>
  <si>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</si>
  <si>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</si>
  <si>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</si>
  <si>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Practica profesională</t>
    </r>
  </si>
  <si>
    <r>
      <rPr>
        <b/>
        <sz val="10"/>
        <rFont val="Times New Roman"/>
        <family val="1"/>
      </rPr>
      <t xml:space="preserve">20 </t>
    </r>
    <r>
      <rPr>
        <sz val="10"/>
        <rFont val="Times New Roman"/>
        <family val="1"/>
      </rPr>
      <t xml:space="preserve">de credite la examenul de licenţă </t>
    </r>
  </si>
  <si>
    <r>
      <t xml:space="preserve">Limbă norvegiană (1) - </t>
    </r>
    <r>
      <rPr>
        <i/>
        <sz val="10"/>
        <rFont val="Times New Roman"/>
        <family val="1"/>
      </rPr>
      <t>Fonologie şi morfologie</t>
    </r>
  </si>
  <si>
    <r>
      <t xml:space="preserve">Limbă norvegiană (1) - </t>
    </r>
    <r>
      <rPr>
        <i/>
        <sz val="10"/>
        <rFont val="Times New Roman"/>
        <family val="1"/>
      </rPr>
      <t xml:space="preserve">Fonologie şi morfologie </t>
    </r>
  </si>
  <si>
    <r>
      <t xml:space="preserve">Limbă norvegiană - </t>
    </r>
    <r>
      <rPr>
        <i/>
        <sz val="10"/>
        <rFont val="Times New Roman"/>
        <family val="1"/>
      </rPr>
      <t>Morfologie</t>
    </r>
  </si>
  <si>
    <r>
      <t xml:space="preserve">Literatură norvegiană (1) - </t>
    </r>
    <r>
      <rPr>
        <i/>
        <sz val="10"/>
        <rFont val="Times New Roman"/>
        <family val="1"/>
      </rPr>
      <t>Epoci literare</t>
    </r>
  </si>
  <si>
    <r>
      <t xml:space="preserve">Limbă norvegiană - </t>
    </r>
    <r>
      <rPr>
        <i/>
        <sz val="10"/>
        <rFont val="Times New Roman"/>
        <family val="1"/>
      </rPr>
      <t xml:space="preserve">Morfologie </t>
    </r>
  </si>
  <si>
    <r>
      <t xml:space="preserve">Literatură norvegiană (1) - </t>
    </r>
    <r>
      <rPr>
        <i/>
        <sz val="10"/>
        <rFont val="Times New Roman"/>
        <family val="1"/>
      </rPr>
      <t xml:space="preserve">Epoci literare </t>
    </r>
  </si>
  <si>
    <r>
      <t xml:space="preserve">Limbă norvegiană (3) - </t>
    </r>
    <r>
      <rPr>
        <i/>
        <sz val="10"/>
        <rFont val="Times New Roman"/>
        <family val="1"/>
      </rPr>
      <t>Sintaxă</t>
    </r>
  </si>
  <si>
    <r>
      <t xml:space="preserve">Literatură norvegiană (2) </t>
    </r>
    <r>
      <rPr>
        <i/>
        <sz val="10"/>
        <rFont val="Times New Roman"/>
        <family val="1"/>
      </rPr>
      <t>Proză scurtă</t>
    </r>
  </si>
  <si>
    <r>
      <t xml:space="preserve">Limbă norvegiană (3) - </t>
    </r>
    <r>
      <rPr>
        <i/>
        <sz val="10"/>
        <rFont val="Times New Roman"/>
        <family val="1"/>
      </rPr>
      <t xml:space="preserve">Sintaxă </t>
    </r>
  </si>
  <si>
    <r>
      <t xml:space="preserve">Literatură norvegiană (2) - </t>
    </r>
    <r>
      <rPr>
        <i/>
        <sz val="10"/>
        <rFont val="Times New Roman"/>
        <family val="1"/>
      </rPr>
      <t xml:space="preserve">Motive literare </t>
    </r>
  </si>
  <si>
    <r>
      <t xml:space="preserve">Limbă norvegiană (4) </t>
    </r>
    <r>
      <rPr>
        <i/>
        <sz val="10"/>
        <rFont val="Times New Roman"/>
        <family val="1"/>
      </rPr>
      <t>Lexicologie</t>
    </r>
  </si>
  <si>
    <r>
      <t xml:space="preserve">Literatură norvegiană (3) </t>
    </r>
    <r>
      <rPr>
        <i/>
        <sz val="10"/>
        <rFont val="Times New Roman"/>
        <family val="1"/>
      </rPr>
      <t>Genuri literare</t>
    </r>
  </si>
  <si>
    <r>
      <t xml:space="preserve">Limba norvegiană (4) </t>
    </r>
    <r>
      <rPr>
        <i/>
        <sz val="10"/>
        <rFont val="Times New Roman"/>
        <family val="1"/>
      </rPr>
      <t xml:space="preserve">Lexicologie </t>
    </r>
  </si>
  <si>
    <r>
      <t xml:space="preserve">Limbă norvegiană </t>
    </r>
    <r>
      <rPr>
        <i/>
        <sz val="10"/>
        <rFont val="Times New Roman"/>
        <family val="1"/>
      </rPr>
      <t>Traduceri literare</t>
    </r>
  </si>
  <si>
    <r>
      <t xml:space="preserve">Limbă norvegiană </t>
    </r>
    <r>
      <rPr>
        <i/>
        <sz val="10"/>
        <rFont val="Times New Roman"/>
        <family val="1"/>
      </rPr>
      <t>Stil şi structură</t>
    </r>
  </si>
  <si>
    <r>
      <t xml:space="preserve">Didactica specialităţii A: </t>
    </r>
    <r>
      <rPr>
        <i/>
        <sz val="10"/>
        <rFont val="Times New Roman"/>
        <family val="1"/>
      </rPr>
      <t>Didactica limbii si literaturii norvegiene (A)</t>
    </r>
  </si>
  <si>
    <r>
      <t xml:space="preserve">Didactica specialităţii B: </t>
    </r>
    <r>
      <rPr>
        <i/>
        <sz val="10"/>
        <rFont val="Times New Roman"/>
        <family val="1"/>
      </rPr>
      <t>Didactica limbii si literaturii norvegiene (B)</t>
    </r>
  </si>
  <si>
    <t>Pedagogie I: 
- Fundamentele pedagogiei 
- Teoria şi metodologia curriculumului</t>
  </si>
  <si>
    <t>Pedagogie II:
- Teoria şi metodologia instruirii 
- Teoria şi metodologia evaluării</t>
  </si>
  <si>
    <t>SI</t>
  </si>
  <si>
    <t>180 de credite din care:</t>
  </si>
  <si>
    <t>Curs opţional 8</t>
  </si>
  <si>
    <t>Curs opţional 9</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</si>
</sst>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0;\-0;;@"/>
  </numFmts>
  <fonts count="45">
    <font>
      <sz val="11"/>
      <color theme="1"/>
      <name val="Calibri"/>
      <family val="2"/>
    </font>
    <font>
      <sz val="11"/>
      <color indexed="8"/>
      <name val="Calibri"/>
      <family val="2"/>
    </font>
    <font>
      <sz val="10"/>
      <color indexed="8"/>
      <name val="Times New Roman"/>
      <family val="1"/>
    </font>
    <font>
      <sz val="8"/>
      <name val="Calibri"/>
      <family val="2"/>
    </font>
    <font>
      <sz val="10"/>
      <name val="Times New Roman"/>
      <family val="1"/>
    </font>
    <font>
      <sz val="10"/>
      <name val="Times New Roman-Rom"/>
      <family val="0"/>
    </font>
    <font>
      <b/>
      <sz val="10"/>
      <name val="Times New Roman"/>
      <family val="1"/>
    </font>
    <font>
      <sz val="9"/>
      <name val="Times New Roman"/>
      <family val="1"/>
    </font>
    <font>
      <sz val="10"/>
      <name val="Calibri"/>
      <family val="2"/>
    </font>
    <font>
      <b/>
      <sz val="11"/>
      <name val="Times New Roman"/>
      <family val="1"/>
    </font>
    <font>
      <i/>
      <sz val="10"/>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top/>
      <bottom style="thin"/>
    </border>
    <border>
      <left style="thin"/>
      <right/>
      <top style="thin"/>
      <bottom style="thin"/>
    </border>
    <border>
      <left style="thin"/>
      <right style="thin"/>
      <top/>
      <bottom style="thin"/>
    </border>
    <border>
      <left style="thin"/>
      <right/>
      <top/>
      <bottom/>
    </border>
    <border>
      <left/>
      <right/>
      <top style="thin"/>
      <bottom/>
    </border>
    <border>
      <left style="thin"/>
      <right/>
      <top/>
      <bottom style="thin"/>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6">
    <xf numFmtId="0" fontId="0" fillId="0" borderId="0" xfId="0" applyFont="1" applyAlignment="1">
      <alignment/>
    </xf>
    <xf numFmtId="0" fontId="2" fillId="0" borderId="0" xfId="0" applyFont="1" applyAlignment="1" applyProtection="1">
      <alignment/>
      <protection locked="0"/>
    </xf>
    <xf numFmtId="0" fontId="2" fillId="0" borderId="0" xfId="0" applyFont="1" applyFill="1" applyAlignment="1" applyProtection="1">
      <alignment/>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lignmen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wrapText="1"/>
    </xf>
    <xf numFmtId="0" fontId="5" fillId="33" borderId="10" xfId="0" applyFont="1" applyFill="1" applyBorder="1" applyAlignment="1">
      <alignment horizontal="center" wrapText="1"/>
    </xf>
    <xf numFmtId="0" fontId="5" fillId="33" borderId="10" xfId="0" applyFont="1" applyFill="1" applyBorder="1" applyAlignment="1">
      <alignment horizontal="center" vertical="center" wrapText="1"/>
    </xf>
    <xf numFmtId="1" fontId="4" fillId="33" borderId="11" xfId="0" applyNumberFormat="1" applyFont="1" applyFill="1" applyBorder="1" applyAlignment="1" applyProtection="1">
      <alignment horizontal="center" vertical="center"/>
      <protection/>
    </xf>
    <xf numFmtId="1" fontId="4" fillId="33" borderId="10" xfId="0" applyNumberFormat="1" applyFont="1" applyFill="1" applyBorder="1" applyAlignment="1" applyProtection="1">
      <alignment horizontal="center" vertical="center"/>
      <protection/>
    </xf>
    <xf numFmtId="1" fontId="4" fillId="33" borderId="10" xfId="0" applyNumberFormat="1" applyFont="1" applyFill="1" applyBorder="1" applyAlignment="1" applyProtection="1">
      <alignment horizontal="center" vertical="center"/>
      <protection locked="0"/>
    </xf>
    <xf numFmtId="1" fontId="4"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protection locked="0"/>
    </xf>
    <xf numFmtId="0" fontId="5" fillId="33" borderId="10" xfId="0" applyFont="1" applyFill="1" applyBorder="1" applyAlignment="1">
      <alignment/>
    </xf>
    <xf numFmtId="0" fontId="4" fillId="33" borderId="12" xfId="0" applyFont="1" applyFill="1" applyBorder="1" applyAlignment="1" applyProtection="1">
      <alignment horizontal="center" vertical="center"/>
      <protection locked="0"/>
    </xf>
    <xf numFmtId="0" fontId="4" fillId="33" borderId="0" xfId="0" applyFont="1" applyFill="1" applyAlignment="1" applyProtection="1">
      <alignment/>
      <protection locked="0"/>
    </xf>
    <xf numFmtId="0" fontId="4" fillId="33" borderId="0" xfId="0" applyFont="1" applyFill="1" applyAlignment="1" applyProtection="1">
      <alignment vertical="center"/>
      <protection locked="0"/>
    </xf>
    <xf numFmtId="0" fontId="4" fillId="33" borderId="0" xfId="0" applyFont="1" applyFill="1" applyBorder="1" applyAlignment="1" applyProtection="1">
      <alignment horizontal="left" vertical="top" wrapText="1"/>
      <protection locked="0"/>
    </xf>
    <xf numFmtId="0" fontId="4" fillId="33" borderId="0" xfId="0" applyFont="1" applyFill="1" applyAlignment="1" applyProtection="1">
      <alignment vertical="center" wrapText="1"/>
      <protection locked="0"/>
    </xf>
    <xf numFmtId="0" fontId="4" fillId="33" borderId="0" xfId="0" applyFont="1" applyFill="1" applyAlignment="1" applyProtection="1">
      <alignment horizontal="left" vertical="top" wrapText="1"/>
      <protection locked="0"/>
    </xf>
    <xf numFmtId="0" fontId="6" fillId="33" borderId="13" xfId="0" applyFont="1" applyFill="1" applyBorder="1" applyAlignment="1" applyProtection="1">
      <alignment/>
      <protection locked="0"/>
    </xf>
    <xf numFmtId="0" fontId="4" fillId="33" borderId="14"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6" fillId="33" borderId="14" xfId="0"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0" fontId="8" fillId="33" borderId="0" xfId="0" applyFont="1" applyFill="1" applyAlignment="1" applyProtection="1">
      <alignment/>
      <protection locked="0"/>
    </xf>
    <xf numFmtId="0" fontId="6" fillId="33" borderId="1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4" fillId="33" borderId="0" xfId="0"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0" fontId="4" fillId="33" borderId="0" xfId="0" applyFont="1" applyFill="1" applyAlignment="1" applyProtection="1">
      <alignment vertical="top" wrapText="1"/>
      <protection locked="0"/>
    </xf>
    <xf numFmtId="0" fontId="4" fillId="33" borderId="11" xfId="0" applyFont="1" applyFill="1" applyBorder="1" applyAlignment="1" applyProtection="1">
      <alignment horizontal="center" vertical="center"/>
      <protection/>
    </xf>
    <xf numFmtId="2"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xf>
    <xf numFmtId="2" fontId="4" fillId="33"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10" xfId="0" applyFont="1" applyFill="1" applyBorder="1" applyAlignment="1">
      <alignment/>
    </xf>
    <xf numFmtId="0" fontId="4" fillId="33" borderId="15"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xf>
    <xf numFmtId="0" fontId="4" fillId="33" borderId="14"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4" fillId="33" borderId="15" xfId="0" applyFont="1" applyFill="1" applyBorder="1" applyAlignment="1">
      <alignment horizontal="left" vertical="center" wrapText="1"/>
    </xf>
    <xf numFmtId="1" fontId="4" fillId="33" borderId="10" xfId="0" applyNumberFormat="1" applyFont="1" applyFill="1" applyBorder="1" applyAlignment="1" applyProtection="1">
      <alignment horizontal="left" vertical="center"/>
      <protection locked="0"/>
    </xf>
    <xf numFmtId="0" fontId="4" fillId="33" borderId="16" xfId="0" applyFont="1" applyFill="1" applyBorder="1" applyAlignment="1">
      <alignment vertical="top" wrapText="1"/>
    </xf>
    <xf numFmtId="0" fontId="4" fillId="33" borderId="0"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1" fontId="4" fillId="33" borderId="11" xfId="0" applyNumberFormat="1" applyFont="1" applyFill="1" applyBorder="1" applyAlignment="1" applyProtection="1">
      <alignment horizontal="center"/>
      <protection/>
    </xf>
    <xf numFmtId="1" fontId="6" fillId="33" borderId="10" xfId="0" applyNumberFormat="1" applyFont="1" applyFill="1" applyBorder="1" applyAlignment="1" applyProtection="1">
      <alignment horizontal="center" vertical="center"/>
      <protection/>
    </xf>
    <xf numFmtId="1" fontId="6" fillId="33" borderId="12"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wrapText="1"/>
      <protection locked="0"/>
    </xf>
    <xf numFmtId="1" fontId="6"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left" vertical="center"/>
      <protection/>
    </xf>
    <xf numFmtId="188" fontId="4" fillId="33" borderId="10" xfId="0" applyNumberFormat="1" applyFont="1" applyFill="1" applyBorder="1" applyAlignment="1" applyProtection="1">
      <alignment horizontal="center" vertical="center"/>
      <protection/>
    </xf>
    <xf numFmtId="0" fontId="4" fillId="33" borderId="0" xfId="0" applyFont="1" applyFill="1" applyBorder="1" applyAlignment="1" applyProtection="1">
      <alignment/>
      <protection locked="0"/>
    </xf>
    <xf numFmtId="0" fontId="6" fillId="33" borderId="0" xfId="0" applyFont="1" applyFill="1" applyBorder="1" applyAlignment="1" applyProtection="1">
      <alignment horizontal="left" vertical="center"/>
      <protection locked="0"/>
    </xf>
    <xf numFmtId="10" fontId="6" fillId="33" borderId="0" xfId="0" applyNumberFormat="1" applyFont="1" applyFill="1" applyBorder="1" applyAlignment="1" applyProtection="1">
      <alignment horizontal="center" vertical="center"/>
      <protection locked="0"/>
    </xf>
    <xf numFmtId="0" fontId="4" fillId="33" borderId="10" xfId="0" applyFont="1" applyFill="1" applyBorder="1" applyAlignment="1">
      <alignment horizontal="center" vertical="center"/>
    </xf>
    <xf numFmtId="0" fontId="4" fillId="33" borderId="12" xfId="0" applyFont="1" applyFill="1" applyBorder="1" applyAlignment="1" applyProtection="1">
      <alignment horizontal="left" vertical="top"/>
      <protection locked="0"/>
    </xf>
    <xf numFmtId="0" fontId="6" fillId="33" borderId="0" xfId="0" applyFont="1" applyFill="1" applyBorder="1" applyAlignment="1" applyProtection="1">
      <alignment horizontal="left" vertical="center" wrapText="1"/>
      <protection/>
    </xf>
    <xf numFmtId="1" fontId="6" fillId="33" borderId="17" xfId="0" applyNumberFormat="1" applyFont="1" applyFill="1" applyBorder="1" applyAlignment="1" applyProtection="1">
      <alignment horizontal="center" vertical="center"/>
      <protection/>
    </xf>
    <xf numFmtId="2" fontId="11" fillId="33" borderId="0" xfId="0" applyNumberFormat="1" applyFont="1" applyFill="1" applyBorder="1" applyAlignment="1" applyProtection="1">
      <alignment horizontal="left" vertical="top"/>
      <protection/>
    </xf>
    <xf numFmtId="0" fontId="6" fillId="33" borderId="18"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33" borderId="14"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4"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11" xfId="0" applyFont="1" applyFill="1" applyBorder="1" applyAlignment="1">
      <alignment horizontal="center" vertical="top" wrapText="1"/>
    </xf>
    <xf numFmtId="0" fontId="4" fillId="33" borderId="20" xfId="0" applyFont="1" applyFill="1" applyBorder="1" applyAlignment="1" applyProtection="1">
      <alignment horizontal="left" vertical="center"/>
      <protection locked="0"/>
    </xf>
    <xf numFmtId="0" fontId="6" fillId="33" borderId="1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locked="0"/>
    </xf>
    <xf numFmtId="0" fontId="6" fillId="33" borderId="14"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4" xfId="0" applyFont="1" applyFill="1" applyBorder="1" applyAlignment="1" applyProtection="1">
      <alignment horizontal="left" vertical="center" wrapText="1"/>
      <protection locked="0"/>
    </xf>
    <xf numFmtId="0" fontId="6" fillId="33" borderId="2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locked="0"/>
    </xf>
    <xf numFmtId="10" fontId="6" fillId="33" borderId="10" xfId="0" applyNumberFormat="1" applyFont="1" applyFill="1" applyBorder="1" applyAlignment="1" applyProtection="1">
      <alignment horizontal="center" vertical="center"/>
      <protection locked="0"/>
    </xf>
    <xf numFmtId="9" fontId="6" fillId="33" borderId="14" xfId="0" applyNumberFormat="1" applyFont="1" applyFill="1" applyBorder="1" applyAlignment="1" applyProtection="1">
      <alignment horizontal="center" vertical="center"/>
      <protection/>
    </xf>
    <xf numFmtId="9" fontId="6" fillId="33" borderId="11"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9" fontId="4" fillId="33" borderId="14" xfId="0" applyNumberFormat="1" applyFont="1" applyFill="1" applyBorder="1" applyAlignment="1" applyProtection="1">
      <alignment horizontal="center"/>
      <protection/>
    </xf>
    <xf numFmtId="9" fontId="4" fillId="33" borderId="11" xfId="0" applyNumberFormat="1" applyFont="1" applyFill="1" applyBorder="1" applyAlignment="1" applyProtection="1">
      <alignment horizontal="center"/>
      <protection/>
    </xf>
    <xf numFmtId="0" fontId="6" fillId="33" borderId="13" xfId="0" applyFont="1" applyFill="1" applyBorder="1" applyAlignment="1" applyProtection="1">
      <alignment/>
      <protection locked="0"/>
    </xf>
    <xf numFmtId="0" fontId="6" fillId="33" borderId="14"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2" fontId="4" fillId="33" borderId="21" xfId="0" applyNumberFormat="1" applyFont="1" applyFill="1" applyBorder="1" applyAlignment="1" applyProtection="1">
      <alignment horizontal="center" vertical="center"/>
      <protection/>
    </xf>
    <xf numFmtId="2" fontId="4" fillId="33" borderId="17" xfId="0" applyNumberFormat="1" applyFont="1" applyFill="1" applyBorder="1" applyAlignment="1" applyProtection="1">
      <alignment horizontal="center" vertical="center"/>
      <protection/>
    </xf>
    <xf numFmtId="2" fontId="4" fillId="33" borderId="22" xfId="0" applyNumberFormat="1" applyFont="1" applyFill="1" applyBorder="1" applyAlignment="1" applyProtection="1">
      <alignment horizontal="center" vertical="center"/>
      <protection/>
    </xf>
    <xf numFmtId="2" fontId="4" fillId="33" borderId="18" xfId="0" applyNumberFormat="1" applyFont="1" applyFill="1" applyBorder="1" applyAlignment="1" applyProtection="1">
      <alignment horizontal="center" vertical="center"/>
      <protection/>
    </xf>
    <xf numFmtId="2" fontId="4" fillId="33" borderId="13" xfId="0" applyNumberFormat="1" applyFont="1" applyFill="1" applyBorder="1" applyAlignment="1" applyProtection="1">
      <alignment horizontal="center" vertical="center"/>
      <protection/>
    </xf>
    <xf numFmtId="2" fontId="4" fillId="33" borderId="19"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 fontId="6" fillId="33" borderId="20" xfId="0" applyNumberFormat="1" applyFont="1" applyFill="1" applyBorder="1" applyAlignment="1" applyProtection="1">
      <alignment horizontal="center" vertical="center"/>
      <protection/>
    </xf>
    <xf numFmtId="1" fontId="6" fillId="33" borderId="11" xfId="0" applyNumberFormat="1"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4"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33" borderId="17" xfId="0" applyFont="1" applyFill="1" applyBorder="1" applyAlignment="1" applyProtection="1">
      <alignment horizontal="left" vertical="center" wrapText="1"/>
      <protection/>
    </xf>
    <xf numFmtId="0" fontId="6" fillId="33" borderId="22"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0" fontId="6" fillId="33" borderId="13" xfId="0" applyFont="1" applyFill="1" applyBorder="1" applyAlignment="1" applyProtection="1">
      <alignment horizontal="left" vertical="center" wrapText="1"/>
      <protection/>
    </xf>
    <xf numFmtId="0" fontId="6" fillId="33" borderId="19" xfId="0" applyFont="1" applyFill="1" applyBorder="1" applyAlignment="1" applyProtection="1">
      <alignment horizontal="left" vertical="center" wrapText="1"/>
      <protection/>
    </xf>
    <xf numFmtId="0" fontId="4" fillId="33" borderId="14" xfId="0" applyFont="1" applyFill="1" applyBorder="1" applyAlignment="1" applyProtection="1">
      <alignment horizontal="left" vertical="top"/>
      <protection/>
    </xf>
    <xf numFmtId="0" fontId="4" fillId="33" borderId="20" xfId="0" applyFont="1" applyFill="1" applyBorder="1" applyAlignment="1" applyProtection="1">
      <alignment horizontal="left" vertical="top"/>
      <protection/>
    </xf>
    <xf numFmtId="0" fontId="4" fillId="33" borderId="11" xfId="0" applyFont="1" applyFill="1" applyBorder="1" applyAlignment="1" applyProtection="1">
      <alignment horizontal="left" vertical="top"/>
      <protection/>
    </xf>
    <xf numFmtId="0" fontId="6"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center" vertical="center"/>
      <protection/>
    </xf>
    <xf numFmtId="1" fontId="4" fillId="33" borderId="14"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10" fontId="6" fillId="33" borderId="14" xfId="0" applyNumberFormat="1" applyFont="1" applyFill="1" applyBorder="1" applyAlignment="1" applyProtection="1">
      <alignment horizontal="center" vertical="center"/>
      <protection locked="0"/>
    </xf>
    <xf numFmtId="10" fontId="6" fillId="33" borderId="20" xfId="0" applyNumberFormat="1" applyFont="1" applyFill="1" applyBorder="1" applyAlignment="1" applyProtection="1">
      <alignment horizontal="center" vertical="center"/>
      <protection locked="0"/>
    </xf>
    <xf numFmtId="10" fontId="6" fillId="33" borderId="11" xfId="0" applyNumberFormat="1"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4" fillId="33" borderId="1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4"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wrapText="1"/>
      <protection locked="0"/>
    </xf>
    <xf numFmtId="0" fontId="4" fillId="33" borderId="2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6" fillId="33" borderId="0" xfId="0" applyFont="1" applyFill="1" applyAlignment="1" applyProtection="1">
      <alignment horizontal="left" vertical="center"/>
      <protection locked="0"/>
    </xf>
    <xf numFmtId="0" fontId="6" fillId="33" borderId="0" xfId="0" applyFont="1" applyFill="1" applyBorder="1" applyAlignment="1" applyProtection="1">
      <alignment horizontal="left" wrapText="1"/>
      <protection locked="0"/>
    </xf>
    <xf numFmtId="0" fontId="4" fillId="33" borderId="0" xfId="0" applyFont="1" applyFill="1" applyBorder="1" applyAlignment="1" applyProtection="1">
      <alignment horizontal="left"/>
      <protection locked="0"/>
    </xf>
    <xf numFmtId="0" fontId="4" fillId="33" borderId="13" xfId="0" applyFont="1" applyFill="1" applyBorder="1" applyAlignment="1" applyProtection="1">
      <alignment/>
      <protection locked="0"/>
    </xf>
    <xf numFmtId="0" fontId="4" fillId="33" borderId="19" xfId="0" applyFont="1" applyFill="1" applyBorder="1" applyAlignment="1" applyProtection="1">
      <alignment/>
      <protection locked="0"/>
    </xf>
    <xf numFmtId="0" fontId="4" fillId="33" borderId="0" xfId="0" applyFont="1" applyFill="1" applyAlignment="1" applyProtection="1">
      <alignment vertical="center"/>
      <protection locked="0"/>
    </xf>
    <xf numFmtId="0" fontId="4" fillId="33" borderId="0" xfId="0" applyFont="1" applyFill="1" applyBorder="1" applyAlignment="1" applyProtection="1">
      <alignment horizontal="center" vertical="top" wrapText="1"/>
      <protection locked="0"/>
    </xf>
    <xf numFmtId="0" fontId="9" fillId="33" borderId="0" xfId="0" applyFont="1" applyFill="1" applyAlignment="1" applyProtection="1">
      <alignment horizontal="center" vertical="center"/>
      <protection locked="0"/>
    </xf>
    <xf numFmtId="0" fontId="6" fillId="33" borderId="0" xfId="0" applyFont="1" applyFill="1" applyAlignment="1" applyProtection="1">
      <alignment horizontal="center" vertical="center"/>
      <protection locked="0"/>
    </xf>
    <xf numFmtId="0" fontId="6" fillId="33" borderId="0" xfId="0" applyFont="1" applyFill="1" applyAlignment="1" applyProtection="1">
      <alignment vertical="center"/>
      <protection locked="0"/>
    </xf>
    <xf numFmtId="0" fontId="6" fillId="33" borderId="23"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6" fillId="33" borderId="0" xfId="0" applyFont="1" applyFill="1" applyAlignment="1" applyProtection="1">
      <alignment/>
      <protection locked="0"/>
    </xf>
    <xf numFmtId="0" fontId="6" fillId="33" borderId="0" xfId="0" applyFont="1" applyFill="1" applyAlignment="1" applyProtection="1">
      <alignment horizontal="left" vertical="center" wrapText="1"/>
      <protection locked="0"/>
    </xf>
    <xf numFmtId="0" fontId="4" fillId="33" borderId="0" xfId="0" applyFont="1" applyFill="1" applyAlignment="1" applyProtection="1">
      <alignment vertical="center" wrapText="1"/>
      <protection locked="0"/>
    </xf>
    <xf numFmtId="0" fontId="6" fillId="33" borderId="14"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33" borderId="0" xfId="0" applyFont="1" applyFill="1" applyAlignment="1" applyProtection="1">
      <alignment horizontal="left" vertical="center" wrapText="1"/>
      <protection locked="0"/>
    </xf>
    <xf numFmtId="0" fontId="4" fillId="33" borderId="14"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7" fillId="33" borderId="0" xfId="0" applyFont="1" applyFill="1" applyAlignment="1" applyProtection="1">
      <alignment horizontal="left" vertical="top" wrapText="1"/>
      <protection locked="0"/>
    </xf>
    <xf numFmtId="0" fontId="6" fillId="33" borderId="0" xfId="0" applyFont="1" applyFill="1" applyBorder="1" applyAlignment="1" applyProtection="1">
      <alignment horizontal="left" vertical="center" wrapText="1"/>
      <protection locked="0"/>
    </xf>
    <xf numFmtId="0" fontId="6" fillId="33" borderId="24" xfId="0" applyFont="1" applyFill="1" applyBorder="1" applyAlignment="1" applyProtection="1">
      <alignment horizontal="left" vertical="center" wrapText="1"/>
      <protection locked="0"/>
    </xf>
    <xf numFmtId="0" fontId="6" fillId="33" borderId="12"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4" fillId="33" borderId="0" xfId="0" applyFont="1" applyFill="1" applyAlignment="1" applyProtection="1">
      <alignment horizontal="left" vertical="top" wrapText="1"/>
      <protection locked="0"/>
    </xf>
    <xf numFmtId="0" fontId="6" fillId="33" borderId="21"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22"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4" fillId="33" borderId="0" xfId="0" applyFont="1" applyFill="1" applyAlignment="1" applyProtection="1">
      <alignment vertical="top" wrapText="1"/>
      <protection locked="0"/>
    </xf>
    <xf numFmtId="1" fontId="4" fillId="33" borderId="20" xfId="0" applyNumberFormat="1" applyFont="1" applyFill="1" applyBorder="1" applyAlignment="1" applyProtection="1">
      <alignment horizontal="left" vertical="center"/>
      <protection locked="0"/>
    </xf>
    <xf numFmtId="1" fontId="6" fillId="33" borderId="16" xfId="0" applyNumberFormat="1" applyFont="1" applyFill="1" applyBorder="1" applyAlignment="1" applyProtection="1">
      <alignment horizontal="center" vertical="center"/>
      <protection locked="0"/>
    </xf>
    <xf numFmtId="1" fontId="4" fillId="33" borderId="20" xfId="0" applyNumberFormat="1" applyFont="1" applyFill="1" applyBorder="1" applyAlignment="1" applyProtection="1">
      <alignment horizontal="center" vertical="center"/>
      <protection locked="0"/>
    </xf>
    <xf numFmtId="1" fontId="4" fillId="33" borderId="0" xfId="0" applyNumberFormat="1" applyFont="1" applyFill="1" applyBorder="1" applyAlignment="1" applyProtection="1">
      <alignment horizontal="center" vertical="center"/>
      <protection locked="0"/>
    </xf>
    <xf numFmtId="1" fontId="4" fillId="33" borderId="11" xfId="0" applyNumberFormat="1" applyFont="1" applyFill="1" applyBorder="1" applyAlignment="1" applyProtection="1">
      <alignment horizontal="center" vertical="center"/>
      <protection locked="0"/>
    </xf>
    <xf numFmtId="0" fontId="6" fillId="33" borderId="10" xfId="0" applyNumberFormat="1" applyFont="1" applyFill="1" applyBorder="1" applyAlignment="1" applyProtection="1">
      <alignment horizontal="center" vertical="center"/>
      <protection locked="0"/>
    </xf>
    <xf numFmtId="1" fontId="4" fillId="33" borderId="17" xfId="0" applyNumberFormat="1" applyFont="1" applyFill="1" applyBorder="1" applyAlignment="1" applyProtection="1">
      <alignment horizontal="center" vertical="center"/>
      <protection locked="0"/>
    </xf>
    <xf numFmtId="0" fontId="4" fillId="33" borderId="10" xfId="0" applyFont="1" applyFill="1" applyBorder="1" applyAlignment="1">
      <alignment horizontal="left" vertical="top" wrapText="1"/>
    </xf>
    <xf numFmtId="0" fontId="4" fillId="33" borderId="14" xfId="0" applyFont="1" applyFill="1" applyBorder="1" applyAlignment="1">
      <alignment horizontal="left" vertical="top" wrapText="1"/>
    </xf>
    <xf numFmtId="2" fontId="4" fillId="33" borderId="21"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2" fontId="4" fillId="33" borderId="22" xfId="0" applyNumberFormat="1" applyFont="1" applyFill="1" applyBorder="1" applyAlignment="1" applyProtection="1">
      <alignment horizontal="center" vertical="center" wrapText="1"/>
      <protection/>
    </xf>
    <xf numFmtId="2" fontId="4" fillId="33" borderId="18" xfId="0" applyNumberFormat="1" applyFont="1" applyFill="1" applyBorder="1" applyAlignment="1" applyProtection="1">
      <alignment horizontal="center" vertical="center" wrapText="1"/>
      <protection/>
    </xf>
    <xf numFmtId="2" fontId="4" fillId="33" borderId="13" xfId="0" applyNumberFormat="1" applyFont="1" applyFill="1" applyBorder="1" applyAlignment="1" applyProtection="1">
      <alignment horizontal="center" vertical="center" wrapText="1"/>
      <protection/>
    </xf>
    <xf numFmtId="2" fontId="4" fillId="33" borderId="19" xfId="0" applyNumberFormat="1" applyFont="1" applyFill="1" applyBorder="1" applyAlignment="1" applyProtection="1">
      <alignment horizontal="center" vertical="center" wrapText="1"/>
      <protection/>
    </xf>
    <xf numFmtId="1" fontId="4" fillId="33" borderId="11"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left" vertical="center"/>
      <protection locked="0"/>
    </xf>
    <xf numFmtId="1" fontId="4" fillId="33" borderId="14"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protection locked="0"/>
    </xf>
    <xf numFmtId="1" fontId="4" fillId="33" borderId="14" xfId="0" applyNumberFormat="1" applyFont="1" applyFill="1" applyBorder="1" applyAlignment="1" applyProtection="1">
      <alignment horizontal="left" vertical="center" wrapText="1"/>
      <protection locked="0"/>
    </xf>
    <xf numFmtId="1" fontId="4" fillId="33" borderId="20" xfId="0" applyNumberFormat="1" applyFont="1" applyFill="1" applyBorder="1" applyAlignment="1" applyProtection="1">
      <alignment horizontal="left" vertical="center" wrapText="1"/>
      <protection locked="0"/>
    </xf>
    <xf numFmtId="1" fontId="4" fillId="33" borderId="11" xfId="0" applyNumberFormat="1" applyFont="1" applyFill="1" applyBorder="1" applyAlignment="1" applyProtection="1">
      <alignment horizontal="left" vertical="center" wrapText="1"/>
      <protection locked="0"/>
    </xf>
    <xf numFmtId="1" fontId="6" fillId="33" borderId="14" xfId="0" applyNumberFormat="1" applyFont="1" applyFill="1" applyBorder="1" applyAlignment="1" applyProtection="1">
      <alignment horizontal="center" vertical="center"/>
      <protection locked="0"/>
    </xf>
    <xf numFmtId="1" fontId="6" fillId="33" borderId="20" xfId="0" applyNumberFormat="1" applyFont="1" applyFill="1" applyBorder="1" applyAlignment="1" applyProtection="1">
      <alignment horizontal="center" vertical="center"/>
      <protection locked="0"/>
    </xf>
    <xf numFmtId="1" fontId="6" fillId="33" borderId="11" xfId="0" applyNumberFormat="1" applyFont="1" applyFill="1" applyBorder="1" applyAlignment="1" applyProtection="1">
      <alignment horizontal="center" vertical="center"/>
      <protection locked="0"/>
    </xf>
    <xf numFmtId="0" fontId="0" fillId="0" borderId="0" xfId="0" applyAlignment="1">
      <alignment/>
    </xf>
    <xf numFmtId="0" fontId="44" fillId="0" borderId="0" xfId="0" applyFont="1" applyAlignment="1">
      <alignment/>
    </xf>
    <xf numFmtId="0" fontId="4" fillId="33" borderId="0" xfId="0" applyFont="1" applyFill="1" applyAlignment="1" applyProtection="1">
      <alignment horizontal="center" vertical="center"/>
      <protection locked="0"/>
    </xf>
    <xf numFmtId="0" fontId="6" fillId="33" borderId="14" xfId="0" applyNumberFormat="1" applyFont="1" applyFill="1" applyBorder="1" applyAlignment="1" applyProtection="1">
      <alignment horizontal="center" vertical="center"/>
      <protection locked="0"/>
    </xf>
    <xf numFmtId="0" fontId="6" fillId="33" borderId="20" xfId="0" applyNumberFormat="1" applyFont="1" applyFill="1" applyBorder="1" applyAlignment="1" applyProtection="1">
      <alignment horizontal="center" vertical="center"/>
      <protection locked="0"/>
    </xf>
    <xf numFmtId="0" fontId="6" fillId="33" borderId="11"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top" wrapText="1"/>
      <protection locked="0"/>
    </xf>
    <xf numFmtId="0" fontId="4" fillId="33" borderId="0" xfId="0" applyFont="1" applyFill="1" applyBorder="1" applyAlignment="1" applyProtection="1">
      <alignment horizontal="left" vertical="top"/>
      <protection locked="0"/>
    </xf>
    <xf numFmtId="2" fontId="11" fillId="33" borderId="21" xfId="0" applyNumberFormat="1" applyFont="1" applyFill="1" applyBorder="1" applyAlignment="1" applyProtection="1">
      <alignment horizontal="left" vertical="top" wrapText="1"/>
      <protection/>
    </xf>
    <xf numFmtId="2" fontId="11" fillId="33" borderId="17" xfId="0" applyNumberFormat="1" applyFont="1" applyFill="1" applyBorder="1" applyAlignment="1" applyProtection="1">
      <alignment horizontal="left" vertical="top"/>
      <protection/>
    </xf>
    <xf numFmtId="2" fontId="11" fillId="33" borderId="22" xfId="0" applyNumberFormat="1" applyFont="1" applyFill="1" applyBorder="1" applyAlignment="1" applyProtection="1">
      <alignment horizontal="left" vertical="top"/>
      <protection/>
    </xf>
    <xf numFmtId="2" fontId="11" fillId="33" borderId="18" xfId="0" applyNumberFormat="1" applyFont="1" applyFill="1" applyBorder="1" applyAlignment="1" applyProtection="1">
      <alignment horizontal="left" vertical="top"/>
      <protection/>
    </xf>
    <xf numFmtId="2" fontId="11" fillId="33" borderId="13" xfId="0" applyNumberFormat="1" applyFont="1" applyFill="1" applyBorder="1" applyAlignment="1" applyProtection="1">
      <alignment horizontal="left" vertical="top"/>
      <protection/>
    </xf>
    <xf numFmtId="2" fontId="11" fillId="33" borderId="19" xfId="0" applyNumberFormat="1" applyFont="1" applyFill="1" applyBorder="1" applyAlignment="1" applyProtection="1">
      <alignment horizontal="left" vertical="top"/>
      <protection/>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294"/>
  <sheetViews>
    <sheetView tabSelected="1" view="pageBreakPreview" zoomScale="118" zoomScaleNormal="75" zoomScaleSheetLayoutView="118" workbookViewId="0" topLeftCell="A94">
      <selection activeCell="R101" sqref="R101"/>
    </sheetView>
  </sheetViews>
  <sheetFormatPr defaultColWidth="9.140625" defaultRowHeight="15"/>
  <cols>
    <col min="1" max="1" width="9.28125" style="16" customWidth="1"/>
    <col min="2" max="2" width="10.7109375" style="16" customWidth="1"/>
    <col min="3" max="3" width="8.421875" style="16" customWidth="1"/>
    <col min="4" max="5" width="4.7109375" style="16" customWidth="1"/>
    <col min="6" max="6" width="4.57421875" style="16" customWidth="1"/>
    <col min="7" max="7" width="8.140625" style="16" customWidth="1"/>
    <col min="8" max="8" width="8.28125" style="16" customWidth="1"/>
    <col min="9" max="9" width="5.8515625" style="16" customWidth="1"/>
    <col min="10" max="10" width="7.28125" style="16" customWidth="1"/>
    <col min="11" max="11" width="5.7109375" style="16" customWidth="1"/>
    <col min="12" max="12" width="6.140625" style="16" customWidth="1"/>
    <col min="13" max="13" width="5.57421875" style="16" customWidth="1"/>
    <col min="14" max="14" width="8.421875" style="16" customWidth="1"/>
    <col min="15" max="15" width="7.140625" style="16" customWidth="1"/>
    <col min="16" max="16" width="9.28125" style="16" customWidth="1"/>
    <col min="17" max="17" width="7.421875" style="16" customWidth="1"/>
    <col min="18" max="18" width="6.57421875" style="16" customWidth="1"/>
    <col min="19" max="19" width="6.140625" style="16" customWidth="1"/>
    <col min="20" max="20" width="14.8515625" style="16" customWidth="1"/>
    <col min="21" max="16384" width="9.140625" style="1" customWidth="1"/>
  </cols>
  <sheetData>
    <row r="1" spans="1:20" ht="15.75" customHeight="1">
      <c r="A1" s="148" t="s">
        <v>113</v>
      </c>
      <c r="B1" s="148"/>
      <c r="C1" s="148"/>
      <c r="D1" s="148"/>
      <c r="E1" s="148"/>
      <c r="F1" s="148"/>
      <c r="G1" s="148"/>
      <c r="H1" s="148"/>
      <c r="I1" s="148"/>
      <c r="J1" s="148"/>
      <c r="K1" s="148"/>
      <c r="M1" s="162" t="s">
        <v>39</v>
      </c>
      <c r="N1" s="162"/>
      <c r="O1" s="162"/>
      <c r="P1" s="162"/>
      <c r="Q1" s="162"/>
      <c r="R1" s="162"/>
      <c r="S1" s="162"/>
      <c r="T1" s="162"/>
    </row>
    <row r="2" spans="1:11" ht="6.75" customHeight="1">
      <c r="A2" s="148"/>
      <c r="B2" s="148"/>
      <c r="C2" s="148"/>
      <c r="D2" s="148"/>
      <c r="E2" s="148"/>
      <c r="F2" s="148"/>
      <c r="G2" s="148"/>
      <c r="H2" s="148"/>
      <c r="I2" s="148"/>
      <c r="J2" s="148"/>
      <c r="K2" s="148"/>
    </row>
    <row r="3" spans="1:20" ht="18" customHeight="1">
      <c r="A3" s="148" t="s">
        <v>115</v>
      </c>
      <c r="B3" s="148"/>
      <c r="C3" s="148"/>
      <c r="D3" s="148"/>
      <c r="E3" s="148"/>
      <c r="F3" s="148"/>
      <c r="G3" s="148"/>
      <c r="H3" s="148"/>
      <c r="I3" s="148"/>
      <c r="J3" s="148"/>
      <c r="K3" s="148"/>
      <c r="M3" s="170"/>
      <c r="N3" s="171"/>
      <c r="O3" s="165" t="s">
        <v>54</v>
      </c>
      <c r="P3" s="166"/>
      <c r="Q3" s="167"/>
      <c r="R3" s="165" t="s">
        <v>55</v>
      </c>
      <c r="S3" s="166"/>
      <c r="T3" s="167"/>
    </row>
    <row r="4" spans="1:20" ht="12" customHeight="1">
      <c r="A4" s="163" t="s">
        <v>263</v>
      </c>
      <c r="B4" s="163"/>
      <c r="C4" s="163"/>
      <c r="D4" s="163"/>
      <c r="E4" s="163"/>
      <c r="F4" s="163"/>
      <c r="G4" s="163"/>
      <c r="H4" s="163"/>
      <c r="I4" s="163"/>
      <c r="J4" s="163"/>
      <c r="K4" s="163"/>
      <c r="M4" s="130" t="s">
        <v>34</v>
      </c>
      <c r="N4" s="130"/>
      <c r="O4" s="168">
        <f>N51</f>
        <v>24</v>
      </c>
      <c r="P4" s="168"/>
      <c r="Q4" s="168"/>
      <c r="R4" s="168">
        <f>N65</f>
        <v>24</v>
      </c>
      <c r="S4" s="168"/>
      <c r="T4" s="168"/>
    </row>
    <row r="5" spans="1:20" ht="9.75" customHeight="1">
      <c r="A5" s="163"/>
      <c r="B5" s="163"/>
      <c r="C5" s="163"/>
      <c r="D5" s="163"/>
      <c r="E5" s="163"/>
      <c r="F5" s="163"/>
      <c r="G5" s="163"/>
      <c r="H5" s="163"/>
      <c r="I5" s="163"/>
      <c r="J5" s="163"/>
      <c r="K5" s="163"/>
      <c r="M5" s="130" t="s">
        <v>35</v>
      </c>
      <c r="N5" s="130"/>
      <c r="O5" s="168">
        <f>N78</f>
        <v>24</v>
      </c>
      <c r="P5" s="168"/>
      <c r="Q5" s="168"/>
      <c r="R5" s="168">
        <f>N92</f>
        <v>24</v>
      </c>
      <c r="S5" s="168"/>
      <c r="T5" s="168"/>
    </row>
    <row r="6" spans="1:20" ht="10.5" customHeight="1">
      <c r="A6" s="169" t="s">
        <v>264</v>
      </c>
      <c r="B6" s="169"/>
      <c r="C6" s="169"/>
      <c r="D6" s="169"/>
      <c r="E6" s="169"/>
      <c r="F6" s="169"/>
      <c r="G6" s="169"/>
      <c r="H6" s="169"/>
      <c r="I6" s="169"/>
      <c r="J6" s="169"/>
      <c r="K6" s="169"/>
      <c r="M6" s="130" t="s">
        <v>36</v>
      </c>
      <c r="N6" s="130"/>
      <c r="O6" s="168">
        <f>N108</f>
        <v>24</v>
      </c>
      <c r="P6" s="168"/>
      <c r="Q6" s="168"/>
      <c r="R6" s="168">
        <f>N123</f>
        <v>24</v>
      </c>
      <c r="S6" s="168"/>
      <c r="T6" s="168"/>
    </row>
    <row r="7" spans="1:20" ht="66.75" customHeight="1">
      <c r="A7" s="164" t="s">
        <v>265</v>
      </c>
      <c r="B7" s="164"/>
      <c r="C7" s="164"/>
      <c r="D7" s="164"/>
      <c r="E7" s="164"/>
      <c r="F7" s="164"/>
      <c r="G7" s="164"/>
      <c r="H7" s="164"/>
      <c r="I7" s="164"/>
      <c r="J7" s="164"/>
      <c r="K7" s="164"/>
      <c r="M7" s="149" t="s">
        <v>271</v>
      </c>
      <c r="N7" s="150"/>
      <c r="O7" s="150"/>
      <c r="P7" s="150"/>
      <c r="Q7" s="150"/>
      <c r="R7" s="150"/>
      <c r="S7" s="150"/>
      <c r="T7" s="150"/>
    </row>
    <row r="8" spans="1:20" ht="26.25" customHeight="1">
      <c r="A8" s="169" t="s">
        <v>4</v>
      </c>
      <c r="B8" s="169"/>
      <c r="C8" s="169"/>
      <c r="D8" s="169"/>
      <c r="E8" s="169"/>
      <c r="F8" s="169"/>
      <c r="G8" s="169"/>
      <c r="H8" s="169"/>
      <c r="I8" s="169"/>
      <c r="J8" s="169"/>
      <c r="K8" s="169"/>
      <c r="M8" s="173" t="s">
        <v>0</v>
      </c>
      <c r="N8" s="173"/>
      <c r="O8" s="173"/>
      <c r="P8" s="173"/>
      <c r="Q8" s="173"/>
      <c r="R8" s="173"/>
      <c r="S8" s="173"/>
      <c r="T8" s="174"/>
    </row>
    <row r="9" spans="1:20" ht="18.75" customHeight="1">
      <c r="A9" s="153" t="s">
        <v>266</v>
      </c>
      <c r="B9" s="153"/>
      <c r="C9" s="153"/>
      <c r="D9" s="153"/>
      <c r="E9" s="153"/>
      <c r="F9" s="153"/>
      <c r="G9" s="153"/>
      <c r="H9" s="153"/>
      <c r="I9" s="153"/>
      <c r="J9" s="153"/>
      <c r="K9" s="153"/>
      <c r="M9" s="172" t="s">
        <v>1</v>
      </c>
      <c r="N9" s="172"/>
      <c r="O9" s="172"/>
      <c r="P9" s="172"/>
      <c r="Q9" s="172"/>
      <c r="R9" s="172"/>
      <c r="S9" s="172"/>
      <c r="T9" s="172"/>
    </row>
    <row r="10" spans="1:20" ht="15" customHeight="1">
      <c r="A10" s="153" t="s">
        <v>267</v>
      </c>
      <c r="B10" s="153"/>
      <c r="C10" s="153"/>
      <c r="D10" s="153"/>
      <c r="E10" s="153"/>
      <c r="F10" s="153"/>
      <c r="G10" s="153"/>
      <c r="H10" s="153"/>
      <c r="I10" s="153"/>
      <c r="J10" s="153"/>
      <c r="K10" s="153"/>
      <c r="M10" s="172"/>
      <c r="N10" s="172"/>
      <c r="O10" s="172"/>
      <c r="P10" s="172"/>
      <c r="Q10" s="172"/>
      <c r="R10" s="172"/>
      <c r="S10" s="172"/>
      <c r="T10" s="172"/>
    </row>
    <row r="11" spans="1:20" ht="16.5" customHeight="1">
      <c r="A11" s="153" t="s">
        <v>272</v>
      </c>
      <c r="B11" s="153"/>
      <c r="C11" s="153"/>
      <c r="D11" s="153"/>
      <c r="E11" s="153"/>
      <c r="F11" s="153"/>
      <c r="G11" s="153"/>
      <c r="H11" s="153"/>
      <c r="I11" s="153"/>
      <c r="J11" s="153"/>
      <c r="K11" s="153"/>
      <c r="M11" s="172"/>
      <c r="N11" s="172"/>
      <c r="O11" s="172"/>
      <c r="P11" s="172"/>
      <c r="Q11" s="172"/>
      <c r="R11" s="172"/>
      <c r="S11" s="172"/>
      <c r="T11" s="172"/>
    </row>
    <row r="12" spans="1:20" ht="12.75">
      <c r="A12" s="153" t="s">
        <v>273</v>
      </c>
      <c r="B12" s="153"/>
      <c r="C12" s="153"/>
      <c r="D12" s="153"/>
      <c r="E12" s="153"/>
      <c r="F12" s="153"/>
      <c r="G12" s="153"/>
      <c r="H12" s="153"/>
      <c r="I12" s="153"/>
      <c r="J12" s="153"/>
      <c r="K12" s="153"/>
      <c r="M12" s="172"/>
      <c r="N12" s="172"/>
      <c r="O12" s="172"/>
      <c r="P12" s="172"/>
      <c r="Q12" s="172"/>
      <c r="R12" s="172"/>
      <c r="S12" s="172"/>
      <c r="T12" s="172"/>
    </row>
    <row r="13" spans="1:20" ht="24.75" customHeight="1">
      <c r="A13" s="153"/>
      <c r="B13" s="153"/>
      <c r="C13" s="153"/>
      <c r="D13" s="153"/>
      <c r="E13" s="153"/>
      <c r="F13" s="153"/>
      <c r="G13" s="153"/>
      <c r="H13" s="153"/>
      <c r="I13" s="153"/>
      <c r="J13" s="153"/>
      <c r="K13" s="153"/>
      <c r="M13" s="172"/>
      <c r="N13" s="172"/>
      <c r="O13" s="172"/>
      <c r="P13" s="172"/>
      <c r="Q13" s="172"/>
      <c r="R13" s="172"/>
      <c r="S13" s="172"/>
      <c r="T13" s="172"/>
    </row>
    <row r="14" spans="1:20" ht="11.25" customHeight="1">
      <c r="A14" s="157" t="s">
        <v>21</v>
      </c>
      <c r="B14" s="157"/>
      <c r="C14" s="157"/>
      <c r="D14" s="157"/>
      <c r="E14" s="157"/>
      <c r="F14" s="157"/>
      <c r="G14" s="157"/>
      <c r="H14" s="157"/>
      <c r="I14" s="157"/>
      <c r="J14" s="157"/>
      <c r="K14" s="157"/>
      <c r="M14" s="172"/>
      <c r="N14" s="172"/>
      <c r="O14" s="172"/>
      <c r="P14" s="172"/>
      <c r="Q14" s="172"/>
      <c r="R14" s="172"/>
      <c r="S14" s="172"/>
      <c r="T14" s="172"/>
    </row>
    <row r="15" spans="1:20" ht="12.75" hidden="1">
      <c r="A15" s="157"/>
      <c r="B15" s="157"/>
      <c r="C15" s="157"/>
      <c r="D15" s="157"/>
      <c r="E15" s="157"/>
      <c r="F15" s="157"/>
      <c r="G15" s="157"/>
      <c r="H15" s="157"/>
      <c r="I15" s="157"/>
      <c r="J15" s="157"/>
      <c r="K15" s="157"/>
      <c r="M15" s="172"/>
      <c r="N15" s="172"/>
      <c r="O15" s="172"/>
      <c r="P15" s="172"/>
      <c r="Q15" s="172"/>
      <c r="R15" s="172"/>
      <c r="S15" s="172"/>
      <c r="T15" s="172"/>
    </row>
    <row r="16" spans="1:20" ht="18" customHeight="1">
      <c r="A16" s="157" t="s">
        <v>297</v>
      </c>
      <c r="B16" s="157"/>
      <c r="C16" s="157"/>
      <c r="D16" s="157"/>
      <c r="E16" s="157"/>
      <c r="F16" s="157"/>
      <c r="G16" s="157"/>
      <c r="H16" s="157"/>
      <c r="I16" s="157"/>
      <c r="J16" s="157"/>
      <c r="K16" s="157"/>
      <c r="M16" s="172"/>
      <c r="N16" s="172"/>
      <c r="O16" s="172"/>
      <c r="P16" s="172"/>
      <c r="Q16" s="172"/>
      <c r="R16" s="172"/>
      <c r="S16" s="172"/>
      <c r="T16" s="172"/>
    </row>
    <row r="17" spans="1:20" ht="12" customHeight="1">
      <c r="A17" s="153" t="s">
        <v>2</v>
      </c>
      <c r="B17" s="153"/>
      <c r="C17" s="153"/>
      <c r="D17" s="153"/>
      <c r="E17" s="153"/>
      <c r="F17" s="153"/>
      <c r="G17" s="153"/>
      <c r="H17" s="153"/>
      <c r="I17" s="153"/>
      <c r="J17" s="153"/>
      <c r="K17" s="153"/>
      <c r="M17" s="172"/>
      <c r="N17" s="172"/>
      <c r="O17" s="172"/>
      <c r="P17" s="172"/>
      <c r="Q17" s="172"/>
      <c r="R17" s="172"/>
      <c r="S17" s="172"/>
      <c r="T17" s="172"/>
    </row>
    <row r="18" spans="1:20" ht="4.5" customHeight="1">
      <c r="A18" s="157"/>
      <c r="B18" s="153"/>
      <c r="C18" s="153"/>
      <c r="D18" s="153"/>
      <c r="E18" s="153"/>
      <c r="F18" s="153"/>
      <c r="G18" s="153"/>
      <c r="H18" s="153"/>
      <c r="I18" s="153"/>
      <c r="J18" s="153"/>
      <c r="K18" s="153"/>
      <c r="M18" s="172"/>
      <c r="N18" s="172"/>
      <c r="O18" s="172"/>
      <c r="P18" s="172"/>
      <c r="Q18" s="172"/>
      <c r="R18" s="172"/>
      <c r="S18" s="172"/>
      <c r="T18" s="172"/>
    </row>
    <row r="19" spans="1:20" ht="13.5" customHeight="1">
      <c r="A19" s="153" t="s">
        <v>3</v>
      </c>
      <c r="B19" s="153"/>
      <c r="C19" s="153"/>
      <c r="D19" s="153"/>
      <c r="E19" s="153"/>
      <c r="F19" s="153"/>
      <c r="G19" s="153"/>
      <c r="H19" s="153"/>
      <c r="I19" s="153"/>
      <c r="J19" s="153"/>
      <c r="K19" s="153"/>
      <c r="M19" s="172"/>
      <c r="N19" s="172"/>
      <c r="O19" s="172"/>
      <c r="P19" s="172"/>
      <c r="Q19" s="172"/>
      <c r="R19" s="172"/>
      <c r="S19" s="172"/>
      <c r="T19" s="172"/>
    </row>
    <row r="20" spans="1:20" ht="4.5" customHeight="1">
      <c r="A20" s="17"/>
      <c r="B20" s="17"/>
      <c r="C20" s="17"/>
      <c r="D20" s="17"/>
      <c r="E20" s="17"/>
      <c r="F20" s="17"/>
      <c r="G20" s="17"/>
      <c r="H20" s="17"/>
      <c r="I20" s="17"/>
      <c r="J20" s="17"/>
      <c r="K20" s="17"/>
      <c r="M20" s="177" t="s">
        <v>116</v>
      </c>
      <c r="N20" s="177"/>
      <c r="O20" s="177"/>
      <c r="P20" s="177"/>
      <c r="Q20" s="177"/>
      <c r="R20" s="177"/>
      <c r="S20" s="177"/>
      <c r="T20" s="177"/>
    </row>
    <row r="21" spans="1:20" ht="13.5" customHeight="1">
      <c r="A21" s="16" t="s">
        <v>296</v>
      </c>
      <c r="M21" s="177"/>
      <c r="N21" s="177"/>
      <c r="O21" s="177"/>
      <c r="P21" s="177"/>
      <c r="Q21" s="177"/>
      <c r="R21" s="177"/>
      <c r="S21" s="177"/>
      <c r="T21" s="177"/>
    </row>
    <row r="22" spans="1:20" ht="21.75" customHeight="1">
      <c r="A22" s="153" t="s">
        <v>274</v>
      </c>
      <c r="B22" s="153"/>
      <c r="C22" s="153"/>
      <c r="D22" s="153"/>
      <c r="E22" s="153"/>
      <c r="F22" s="153"/>
      <c r="G22" s="153"/>
      <c r="H22" s="153"/>
      <c r="I22" s="153"/>
      <c r="J22" s="153"/>
      <c r="K22" s="153"/>
      <c r="M22" s="177"/>
      <c r="N22" s="177"/>
      <c r="O22" s="177"/>
      <c r="P22" s="177"/>
      <c r="Q22" s="177"/>
      <c r="R22" s="177"/>
      <c r="S22" s="177"/>
      <c r="T22" s="177"/>
    </row>
    <row r="23" spans="1:20" ht="17.25" customHeight="1">
      <c r="A23" s="153" t="s">
        <v>275</v>
      </c>
      <c r="B23" s="153"/>
      <c r="C23" s="153"/>
      <c r="D23" s="153"/>
      <c r="E23" s="153"/>
      <c r="F23" s="153"/>
      <c r="G23" s="153"/>
      <c r="H23" s="153"/>
      <c r="I23" s="153"/>
      <c r="J23" s="153"/>
      <c r="K23" s="153"/>
      <c r="M23" s="154"/>
      <c r="N23" s="154"/>
      <c r="O23" s="154"/>
      <c r="P23" s="154"/>
      <c r="Q23" s="154"/>
      <c r="R23" s="154"/>
      <c r="S23" s="154"/>
      <c r="T23" s="154"/>
    </row>
    <row r="24" spans="1:20" ht="17.25" customHeight="1">
      <c r="A24" s="153" t="s">
        <v>276</v>
      </c>
      <c r="B24" s="153"/>
      <c r="C24" s="153"/>
      <c r="D24" s="153"/>
      <c r="E24" s="153"/>
      <c r="F24" s="153"/>
      <c r="G24" s="153"/>
      <c r="H24" s="153"/>
      <c r="I24" s="153"/>
      <c r="J24" s="153"/>
      <c r="K24" s="153"/>
      <c r="M24" s="18"/>
      <c r="N24" s="18"/>
      <c r="O24" s="18"/>
      <c r="P24" s="18"/>
      <c r="Q24" s="18"/>
      <c r="R24" s="18"/>
      <c r="S24" s="18"/>
      <c r="T24" s="18"/>
    </row>
    <row r="25" spans="1:18" ht="7.5" customHeight="1">
      <c r="A25" s="164" t="s">
        <v>96</v>
      </c>
      <c r="B25" s="164"/>
      <c r="C25" s="164"/>
      <c r="D25" s="164"/>
      <c r="E25" s="164"/>
      <c r="F25" s="164"/>
      <c r="G25" s="164"/>
      <c r="H25" s="164"/>
      <c r="I25" s="164"/>
      <c r="J25" s="164"/>
      <c r="K25" s="164"/>
      <c r="M25" s="19"/>
      <c r="N25" s="19"/>
      <c r="O25" s="19"/>
      <c r="P25" s="19"/>
      <c r="Q25" s="19"/>
      <c r="R25" s="19"/>
    </row>
    <row r="26" spans="1:20" ht="15" customHeight="1">
      <c r="A26" s="164"/>
      <c r="B26" s="164"/>
      <c r="C26" s="164"/>
      <c r="D26" s="164"/>
      <c r="E26" s="164"/>
      <c r="F26" s="164"/>
      <c r="G26" s="164"/>
      <c r="H26" s="164"/>
      <c r="I26" s="164"/>
      <c r="J26" s="164"/>
      <c r="K26" s="164"/>
      <c r="M26" s="177" t="s">
        <v>268</v>
      </c>
      <c r="N26" s="177"/>
      <c r="O26" s="177"/>
      <c r="P26" s="177"/>
      <c r="Q26" s="177"/>
      <c r="R26" s="177"/>
      <c r="S26" s="177"/>
      <c r="T26" s="177"/>
    </row>
    <row r="27" spans="1:20" ht="15" customHeight="1">
      <c r="A27" s="164"/>
      <c r="B27" s="164"/>
      <c r="C27" s="164"/>
      <c r="D27" s="164"/>
      <c r="E27" s="164"/>
      <c r="F27" s="164"/>
      <c r="G27" s="164"/>
      <c r="H27" s="164"/>
      <c r="I27" s="164"/>
      <c r="J27" s="164"/>
      <c r="K27" s="164"/>
      <c r="M27" s="177"/>
      <c r="N27" s="177"/>
      <c r="O27" s="177"/>
      <c r="P27" s="177"/>
      <c r="Q27" s="177"/>
      <c r="R27" s="177"/>
      <c r="S27" s="177"/>
      <c r="T27" s="177"/>
    </row>
    <row r="28" spans="1:20" ht="15" customHeight="1">
      <c r="A28" s="164"/>
      <c r="B28" s="164"/>
      <c r="C28" s="164"/>
      <c r="D28" s="164"/>
      <c r="E28" s="164"/>
      <c r="F28" s="164"/>
      <c r="G28" s="164"/>
      <c r="H28" s="164"/>
      <c r="I28" s="164"/>
      <c r="J28" s="164"/>
      <c r="K28" s="164"/>
      <c r="M28" s="177"/>
      <c r="N28" s="177"/>
      <c r="O28" s="177"/>
      <c r="P28" s="177"/>
      <c r="Q28" s="177"/>
      <c r="R28" s="177"/>
      <c r="S28" s="177"/>
      <c r="T28" s="177"/>
    </row>
    <row r="29" spans="1:18" ht="6" customHeight="1" hidden="1">
      <c r="A29" s="19"/>
      <c r="B29" s="19"/>
      <c r="C29" s="19"/>
      <c r="D29" s="19"/>
      <c r="E29" s="19"/>
      <c r="F29" s="19"/>
      <c r="G29" s="19"/>
      <c r="H29" s="19"/>
      <c r="I29" s="19"/>
      <c r="J29" s="19"/>
      <c r="K29" s="19"/>
      <c r="M29" s="20"/>
      <c r="N29" s="20"/>
      <c r="O29" s="20"/>
      <c r="P29" s="20"/>
      <c r="Q29" s="20"/>
      <c r="R29" s="20"/>
    </row>
    <row r="30" spans="1:20" ht="12.75">
      <c r="A30" s="21" t="s">
        <v>37</v>
      </c>
      <c r="B30" s="21"/>
      <c r="C30" s="21"/>
      <c r="D30" s="21"/>
      <c r="E30" s="21"/>
      <c r="F30" s="21"/>
      <c r="G30" s="21"/>
      <c r="M30" s="184"/>
      <c r="N30" s="184"/>
      <c r="O30" s="184"/>
      <c r="P30" s="184"/>
      <c r="Q30" s="184"/>
      <c r="R30" s="184"/>
      <c r="S30" s="184"/>
      <c r="T30" s="184"/>
    </row>
    <row r="31" spans="1:20" ht="26.25" customHeight="1">
      <c r="A31" s="22"/>
      <c r="B31" s="165" t="s">
        <v>22</v>
      </c>
      <c r="C31" s="167"/>
      <c r="D31" s="165" t="s">
        <v>23</v>
      </c>
      <c r="E31" s="166"/>
      <c r="F31" s="167"/>
      <c r="G31" s="83" t="s">
        <v>38</v>
      </c>
      <c r="H31" s="83" t="s">
        <v>30</v>
      </c>
      <c r="I31" s="165" t="s">
        <v>24</v>
      </c>
      <c r="J31" s="166"/>
      <c r="K31" s="167"/>
      <c r="M31" s="184"/>
      <c r="N31" s="184"/>
      <c r="O31" s="184"/>
      <c r="P31" s="184"/>
      <c r="Q31" s="184"/>
      <c r="R31" s="184"/>
      <c r="S31" s="184"/>
      <c r="T31" s="184"/>
    </row>
    <row r="32" spans="1:20" ht="14.25" customHeight="1">
      <c r="A32" s="22"/>
      <c r="B32" s="23" t="s">
        <v>25</v>
      </c>
      <c r="C32" s="23" t="s">
        <v>26</v>
      </c>
      <c r="D32" s="23" t="s">
        <v>27</v>
      </c>
      <c r="E32" s="23" t="s">
        <v>28</v>
      </c>
      <c r="F32" s="23" t="s">
        <v>29</v>
      </c>
      <c r="G32" s="84"/>
      <c r="H32" s="84"/>
      <c r="I32" s="23" t="s">
        <v>31</v>
      </c>
      <c r="J32" s="23" t="s">
        <v>32</v>
      </c>
      <c r="K32" s="23" t="s">
        <v>33</v>
      </c>
      <c r="M32" s="184"/>
      <c r="N32" s="184"/>
      <c r="O32" s="184"/>
      <c r="P32" s="184"/>
      <c r="Q32" s="184"/>
      <c r="R32" s="184"/>
      <c r="S32" s="184"/>
      <c r="T32" s="184"/>
    </row>
    <row r="33" spans="1:20" ht="17.25" customHeight="1">
      <c r="A33" s="24" t="s">
        <v>34</v>
      </c>
      <c r="B33" s="25">
        <v>14</v>
      </c>
      <c r="C33" s="25">
        <v>14</v>
      </c>
      <c r="D33" s="25">
        <v>3</v>
      </c>
      <c r="E33" s="25">
        <v>3</v>
      </c>
      <c r="F33" s="25">
        <v>2</v>
      </c>
      <c r="G33" s="25"/>
      <c r="H33" s="26"/>
      <c r="I33" s="25">
        <v>3</v>
      </c>
      <c r="J33" s="25">
        <v>1</v>
      </c>
      <c r="K33" s="25">
        <v>12</v>
      </c>
      <c r="L33" s="27"/>
      <c r="M33" s="184"/>
      <c r="N33" s="184"/>
      <c r="O33" s="184"/>
      <c r="P33" s="184"/>
      <c r="Q33" s="184"/>
      <c r="R33" s="184"/>
      <c r="S33" s="184"/>
      <c r="T33" s="184"/>
    </row>
    <row r="34" spans="1:20" ht="15" customHeight="1">
      <c r="A34" s="24" t="s">
        <v>35</v>
      </c>
      <c r="B34" s="25">
        <v>14</v>
      </c>
      <c r="C34" s="25">
        <v>14</v>
      </c>
      <c r="D34" s="25">
        <v>3</v>
      </c>
      <c r="E34" s="25">
        <v>3</v>
      </c>
      <c r="F34" s="25">
        <v>2</v>
      </c>
      <c r="G34" s="25"/>
      <c r="H34" s="26"/>
      <c r="I34" s="25">
        <v>3</v>
      </c>
      <c r="J34" s="25">
        <v>1</v>
      </c>
      <c r="K34" s="25">
        <v>12</v>
      </c>
      <c r="M34" s="184"/>
      <c r="N34" s="184"/>
      <c r="O34" s="184"/>
      <c r="P34" s="184"/>
      <c r="Q34" s="184"/>
      <c r="R34" s="184"/>
      <c r="S34" s="184"/>
      <c r="T34" s="184"/>
    </row>
    <row r="35" spans="1:20" ht="15.75" customHeight="1">
      <c r="A35" s="28" t="s">
        <v>36</v>
      </c>
      <c r="B35" s="25">
        <v>14</v>
      </c>
      <c r="C35" s="25">
        <v>12</v>
      </c>
      <c r="D35" s="25">
        <v>3</v>
      </c>
      <c r="E35" s="25">
        <v>3</v>
      </c>
      <c r="F35" s="25">
        <v>2</v>
      </c>
      <c r="G35" s="25"/>
      <c r="H35" s="26"/>
      <c r="I35" s="25">
        <v>3</v>
      </c>
      <c r="J35" s="25">
        <v>1</v>
      </c>
      <c r="K35" s="25">
        <v>14</v>
      </c>
      <c r="M35" s="184"/>
      <c r="N35" s="184"/>
      <c r="O35" s="184"/>
      <c r="P35" s="184"/>
      <c r="Q35" s="184"/>
      <c r="R35" s="184"/>
      <c r="S35" s="184"/>
      <c r="T35" s="184"/>
    </row>
    <row r="36" spans="1:20" ht="3.75" customHeight="1">
      <c r="A36" s="29"/>
      <c r="B36" s="30"/>
      <c r="C36" s="30"/>
      <c r="D36" s="30"/>
      <c r="E36" s="30"/>
      <c r="F36" s="30"/>
      <c r="G36" s="30"/>
      <c r="H36" s="31"/>
      <c r="I36" s="30"/>
      <c r="J36" s="30"/>
      <c r="K36" s="30"/>
      <c r="M36" s="32"/>
      <c r="N36" s="32"/>
      <c r="O36" s="32"/>
      <c r="P36" s="32"/>
      <c r="Q36" s="32"/>
      <c r="R36" s="32"/>
      <c r="S36" s="32"/>
      <c r="T36" s="32"/>
    </row>
    <row r="37" spans="1:20" ht="16.5" customHeight="1">
      <c r="A37" s="155" t="s">
        <v>40</v>
      </c>
      <c r="B37" s="156"/>
      <c r="C37" s="156"/>
      <c r="D37" s="156"/>
      <c r="E37" s="156"/>
      <c r="F37" s="156"/>
      <c r="G37" s="156"/>
      <c r="H37" s="156"/>
      <c r="I37" s="156"/>
      <c r="J37" s="156"/>
      <c r="K37" s="156"/>
      <c r="L37" s="156"/>
      <c r="M37" s="156"/>
      <c r="N37" s="156"/>
      <c r="O37" s="156"/>
      <c r="P37" s="156"/>
      <c r="Q37" s="156"/>
      <c r="R37" s="156"/>
      <c r="S37" s="156"/>
      <c r="T37" s="156"/>
    </row>
    <row r="38" spans="15:19" ht="8.25" customHeight="1" hidden="1">
      <c r="O38" s="16" t="s">
        <v>56</v>
      </c>
      <c r="P38" s="16" t="s">
        <v>57</v>
      </c>
      <c r="Q38" s="16" t="s">
        <v>58</v>
      </c>
      <c r="R38" s="16" t="s">
        <v>59</v>
      </c>
      <c r="S38" s="16" t="s">
        <v>80</v>
      </c>
    </row>
    <row r="39" spans="1:20" ht="17.25" customHeight="1">
      <c r="A39" s="82" t="s">
        <v>62</v>
      </c>
      <c r="B39" s="82"/>
      <c r="C39" s="82"/>
      <c r="D39" s="82"/>
      <c r="E39" s="82"/>
      <c r="F39" s="82"/>
      <c r="G39" s="82"/>
      <c r="H39" s="82"/>
      <c r="I39" s="82"/>
      <c r="J39" s="82"/>
      <c r="K39" s="82"/>
      <c r="L39" s="82"/>
      <c r="M39" s="82"/>
      <c r="N39" s="82"/>
      <c r="O39" s="82"/>
      <c r="P39" s="82"/>
      <c r="Q39" s="82"/>
      <c r="R39" s="82"/>
      <c r="S39" s="82"/>
      <c r="T39" s="82"/>
    </row>
    <row r="40" spans="1:20" ht="25.5" customHeight="1">
      <c r="A40" s="175" t="s">
        <v>46</v>
      </c>
      <c r="B40" s="178" t="s">
        <v>45</v>
      </c>
      <c r="C40" s="179"/>
      <c r="D40" s="179"/>
      <c r="E40" s="179"/>
      <c r="F40" s="179"/>
      <c r="G40" s="179"/>
      <c r="H40" s="179"/>
      <c r="I40" s="180"/>
      <c r="J40" s="83" t="s">
        <v>60</v>
      </c>
      <c r="K40" s="69" t="s">
        <v>43</v>
      </c>
      <c r="L40" s="70"/>
      <c r="M40" s="71"/>
      <c r="N40" s="69" t="s">
        <v>61</v>
      </c>
      <c r="O40" s="151"/>
      <c r="P40" s="152"/>
      <c r="Q40" s="69" t="s">
        <v>42</v>
      </c>
      <c r="R40" s="70"/>
      <c r="S40" s="71"/>
      <c r="T40" s="158" t="s">
        <v>41</v>
      </c>
    </row>
    <row r="41" spans="1:20" ht="13.5" customHeight="1">
      <c r="A41" s="176"/>
      <c r="B41" s="181"/>
      <c r="C41" s="182"/>
      <c r="D41" s="182"/>
      <c r="E41" s="182"/>
      <c r="F41" s="182"/>
      <c r="G41" s="182"/>
      <c r="H41" s="182"/>
      <c r="I41" s="183"/>
      <c r="J41" s="84"/>
      <c r="K41" s="23" t="s">
        <v>47</v>
      </c>
      <c r="L41" s="23" t="s">
        <v>48</v>
      </c>
      <c r="M41" s="23" t="s">
        <v>49</v>
      </c>
      <c r="N41" s="23" t="s">
        <v>53</v>
      </c>
      <c r="O41" s="23" t="s">
        <v>27</v>
      </c>
      <c r="P41" s="23" t="s">
        <v>50</v>
      </c>
      <c r="Q41" s="23" t="s">
        <v>51</v>
      </c>
      <c r="R41" s="23" t="s">
        <v>47</v>
      </c>
      <c r="S41" s="23" t="s">
        <v>52</v>
      </c>
      <c r="T41" s="84"/>
    </row>
    <row r="42" spans="1:20" ht="13.5" customHeight="1">
      <c r="A42" s="72" t="s">
        <v>134</v>
      </c>
      <c r="B42" s="73"/>
      <c r="C42" s="73"/>
      <c r="D42" s="73"/>
      <c r="E42" s="73"/>
      <c r="F42" s="73"/>
      <c r="G42" s="73"/>
      <c r="H42" s="73"/>
      <c r="I42" s="73"/>
      <c r="J42" s="73"/>
      <c r="K42" s="73"/>
      <c r="L42" s="73"/>
      <c r="M42" s="73"/>
      <c r="N42" s="73"/>
      <c r="O42" s="73"/>
      <c r="P42" s="73"/>
      <c r="Q42" s="73"/>
      <c r="R42" s="73"/>
      <c r="S42" s="73"/>
      <c r="T42" s="74"/>
    </row>
    <row r="43" spans="1:20" ht="12.75">
      <c r="A43" s="4" t="s">
        <v>130</v>
      </c>
      <c r="B43" s="78" t="s">
        <v>277</v>
      </c>
      <c r="C43" s="78"/>
      <c r="D43" s="78"/>
      <c r="E43" s="78"/>
      <c r="F43" s="78"/>
      <c r="G43" s="78"/>
      <c r="H43" s="78"/>
      <c r="I43" s="78"/>
      <c r="J43" s="5">
        <v>5</v>
      </c>
      <c r="K43" s="5">
        <v>1</v>
      </c>
      <c r="L43" s="5">
        <v>1</v>
      </c>
      <c r="M43" s="5">
        <v>3</v>
      </c>
      <c r="N43" s="33">
        <f>K43+L43+M43</f>
        <v>5</v>
      </c>
      <c r="O43" s="10">
        <f>P43-N43</f>
        <v>4</v>
      </c>
      <c r="P43" s="10">
        <f>ROUND(PRODUCT(J43,25)/14,0)</f>
        <v>9</v>
      </c>
      <c r="Q43" s="34" t="s">
        <v>51</v>
      </c>
      <c r="R43" s="13"/>
      <c r="S43" s="25"/>
      <c r="T43" s="13" t="s">
        <v>58</v>
      </c>
    </row>
    <row r="44" spans="1:20" ht="12.75">
      <c r="A44" s="4" t="s">
        <v>131</v>
      </c>
      <c r="B44" s="78" t="s">
        <v>132</v>
      </c>
      <c r="C44" s="78"/>
      <c r="D44" s="78"/>
      <c r="E44" s="78"/>
      <c r="F44" s="78"/>
      <c r="G44" s="78"/>
      <c r="H44" s="78"/>
      <c r="I44" s="78"/>
      <c r="J44" s="5">
        <v>7</v>
      </c>
      <c r="K44" s="5">
        <v>1</v>
      </c>
      <c r="L44" s="5">
        <v>0</v>
      </c>
      <c r="M44" s="5">
        <v>4</v>
      </c>
      <c r="N44" s="33">
        <f>K44+L44+M44</f>
        <v>5</v>
      </c>
      <c r="O44" s="10">
        <f>P44-N44</f>
        <v>8</v>
      </c>
      <c r="P44" s="10">
        <f>ROUND(PRODUCT(J44,25)/14,0)</f>
        <v>13</v>
      </c>
      <c r="Q44" s="34" t="s">
        <v>51</v>
      </c>
      <c r="R44" s="13"/>
      <c r="S44" s="25"/>
      <c r="T44" s="13" t="s">
        <v>58</v>
      </c>
    </row>
    <row r="45" spans="1:20" ht="12.75">
      <c r="A45" s="3" t="s">
        <v>261</v>
      </c>
      <c r="B45" s="78" t="s">
        <v>133</v>
      </c>
      <c r="C45" s="78"/>
      <c r="D45" s="78"/>
      <c r="E45" s="78"/>
      <c r="F45" s="78"/>
      <c r="G45" s="78"/>
      <c r="H45" s="78"/>
      <c r="I45" s="78"/>
      <c r="J45" s="5">
        <v>4</v>
      </c>
      <c r="K45" s="5">
        <v>2</v>
      </c>
      <c r="L45" s="5">
        <v>1</v>
      </c>
      <c r="M45" s="5">
        <v>0</v>
      </c>
      <c r="N45" s="33">
        <f>K45+L45+M45</f>
        <v>3</v>
      </c>
      <c r="O45" s="10">
        <f>P45-N45</f>
        <v>4</v>
      </c>
      <c r="P45" s="10">
        <f>ROUND(PRODUCT(J45,25)/14,0)</f>
        <v>7</v>
      </c>
      <c r="Q45" s="34" t="s">
        <v>51</v>
      </c>
      <c r="R45" s="13"/>
      <c r="S45" s="25"/>
      <c r="T45" s="13" t="s">
        <v>56</v>
      </c>
    </row>
    <row r="46" spans="1:20" ht="12.75">
      <c r="A46" s="4" t="s">
        <v>251</v>
      </c>
      <c r="B46" s="78" t="s">
        <v>5</v>
      </c>
      <c r="C46" s="78"/>
      <c r="D46" s="78"/>
      <c r="E46" s="78"/>
      <c r="F46" s="78"/>
      <c r="G46" s="78"/>
      <c r="H46" s="78"/>
      <c r="I46" s="78"/>
      <c r="J46" s="5">
        <v>3</v>
      </c>
      <c r="K46" s="5">
        <v>0</v>
      </c>
      <c r="L46" s="5">
        <v>0</v>
      </c>
      <c r="M46" s="5">
        <v>2</v>
      </c>
      <c r="N46" s="33">
        <f>K46+L46+M46</f>
        <v>2</v>
      </c>
      <c r="O46" s="10">
        <f>P46-N46</f>
        <v>3</v>
      </c>
      <c r="P46" s="10">
        <f>ROUND(PRODUCT(J46,25)/14,0)</f>
        <v>5</v>
      </c>
      <c r="Q46" s="34"/>
      <c r="R46" s="13"/>
      <c r="S46" s="25" t="s">
        <v>52</v>
      </c>
      <c r="T46" s="13" t="s">
        <v>59</v>
      </c>
    </row>
    <row r="47" spans="1:20" ht="12.75">
      <c r="A47" s="35" t="s">
        <v>262</v>
      </c>
      <c r="B47" s="159" t="s">
        <v>95</v>
      </c>
      <c r="C47" s="160"/>
      <c r="D47" s="160"/>
      <c r="E47" s="160"/>
      <c r="F47" s="160"/>
      <c r="G47" s="160"/>
      <c r="H47" s="160"/>
      <c r="I47" s="161"/>
      <c r="J47" s="35">
        <v>2</v>
      </c>
      <c r="K47" s="35">
        <v>0</v>
      </c>
      <c r="L47" s="35">
        <v>2</v>
      </c>
      <c r="M47" s="35">
        <v>0</v>
      </c>
      <c r="N47" s="35">
        <f>K47+L47+M47</f>
        <v>2</v>
      </c>
      <c r="O47" s="10">
        <v>2</v>
      </c>
      <c r="P47" s="10">
        <v>4</v>
      </c>
      <c r="Q47" s="36"/>
      <c r="R47" s="35"/>
      <c r="S47" s="37" t="s">
        <v>52</v>
      </c>
      <c r="T47" s="35" t="s">
        <v>59</v>
      </c>
    </row>
    <row r="48" spans="1:20" ht="12.75" customHeight="1">
      <c r="A48" s="75" t="s">
        <v>135</v>
      </c>
      <c r="B48" s="76"/>
      <c r="C48" s="76"/>
      <c r="D48" s="76"/>
      <c r="E48" s="76"/>
      <c r="F48" s="76"/>
      <c r="G48" s="76"/>
      <c r="H48" s="76"/>
      <c r="I48" s="76"/>
      <c r="J48" s="76"/>
      <c r="K48" s="76"/>
      <c r="L48" s="76"/>
      <c r="M48" s="76"/>
      <c r="N48" s="76"/>
      <c r="O48" s="76"/>
      <c r="P48" s="76"/>
      <c r="Q48" s="76"/>
      <c r="R48" s="76"/>
      <c r="S48" s="76"/>
      <c r="T48" s="77"/>
    </row>
    <row r="49" spans="1:20" ht="12.75">
      <c r="A49" s="38" t="s">
        <v>136</v>
      </c>
      <c r="B49" s="143" t="s">
        <v>278</v>
      </c>
      <c r="C49" s="78"/>
      <c r="D49" s="78"/>
      <c r="E49" s="78"/>
      <c r="F49" s="78"/>
      <c r="G49" s="78"/>
      <c r="H49" s="78"/>
      <c r="I49" s="144"/>
      <c r="J49" s="39">
        <v>6</v>
      </c>
      <c r="K49" s="39">
        <v>1</v>
      </c>
      <c r="L49" s="39">
        <v>1</v>
      </c>
      <c r="M49" s="39">
        <v>2</v>
      </c>
      <c r="N49" s="33">
        <f>K49+L49+M49</f>
        <v>4</v>
      </c>
      <c r="O49" s="10">
        <f>P49-N49</f>
        <v>7</v>
      </c>
      <c r="P49" s="10">
        <f>ROUND(PRODUCT(J49,25)/14,0)</f>
        <v>11</v>
      </c>
      <c r="Q49" s="34" t="s">
        <v>51</v>
      </c>
      <c r="R49" s="13"/>
      <c r="S49" s="25"/>
      <c r="T49" s="13" t="s">
        <v>58</v>
      </c>
    </row>
    <row r="50" spans="1:20" ht="12.75">
      <c r="A50" s="38" t="s">
        <v>137</v>
      </c>
      <c r="B50" s="143" t="s">
        <v>138</v>
      </c>
      <c r="C50" s="78"/>
      <c r="D50" s="78"/>
      <c r="E50" s="78"/>
      <c r="F50" s="78"/>
      <c r="G50" s="78"/>
      <c r="H50" s="78"/>
      <c r="I50" s="144"/>
      <c r="J50" s="13">
        <v>5</v>
      </c>
      <c r="K50" s="13">
        <v>1</v>
      </c>
      <c r="L50" s="13">
        <v>0</v>
      </c>
      <c r="M50" s="13">
        <v>2</v>
      </c>
      <c r="N50" s="33">
        <f>K50+L50+M50</f>
        <v>3</v>
      </c>
      <c r="O50" s="10">
        <f>P50-N50</f>
        <v>6</v>
      </c>
      <c r="P50" s="10">
        <f>ROUND(PRODUCT(J50,25)/14,0)</f>
        <v>9</v>
      </c>
      <c r="Q50" s="34" t="s">
        <v>51</v>
      </c>
      <c r="R50" s="13"/>
      <c r="S50" s="25"/>
      <c r="T50" s="13" t="s">
        <v>58</v>
      </c>
    </row>
    <row r="51" spans="1:20" ht="12.75">
      <c r="A51" s="40" t="s">
        <v>44</v>
      </c>
      <c r="B51" s="79"/>
      <c r="C51" s="80"/>
      <c r="D51" s="80"/>
      <c r="E51" s="80"/>
      <c r="F51" s="80"/>
      <c r="G51" s="80"/>
      <c r="H51" s="80"/>
      <c r="I51" s="81"/>
      <c r="J51" s="40">
        <f aca="true" t="shared" si="0" ref="J51:P51">SUM(J43:J50)</f>
        <v>32</v>
      </c>
      <c r="K51" s="40">
        <f t="shared" si="0"/>
        <v>6</v>
      </c>
      <c r="L51" s="40">
        <f t="shared" si="0"/>
        <v>5</v>
      </c>
      <c r="M51" s="40">
        <f t="shared" si="0"/>
        <v>13</v>
      </c>
      <c r="N51" s="40">
        <f t="shared" si="0"/>
        <v>24</v>
      </c>
      <c r="O51" s="40">
        <f t="shared" si="0"/>
        <v>34</v>
      </c>
      <c r="P51" s="40">
        <f t="shared" si="0"/>
        <v>58</v>
      </c>
      <c r="Q51" s="40">
        <f>COUNTIF(Q43:Q50,"E")</f>
        <v>5</v>
      </c>
      <c r="R51" s="40">
        <f>COUNTIF(R43:R50,"C")</f>
        <v>0</v>
      </c>
      <c r="S51" s="40">
        <f>COUNTIF(S43:S50,"VP")</f>
        <v>2</v>
      </c>
      <c r="T51" s="35">
        <f>COUNTA(T43:T50)</f>
        <v>7</v>
      </c>
    </row>
    <row r="52" ht="36" customHeight="1"/>
    <row r="53" spans="1:20" ht="16.5" customHeight="1">
      <c r="A53" s="82" t="s">
        <v>63</v>
      </c>
      <c r="B53" s="82"/>
      <c r="C53" s="82"/>
      <c r="D53" s="82"/>
      <c r="E53" s="82"/>
      <c r="F53" s="82"/>
      <c r="G53" s="82"/>
      <c r="H53" s="82"/>
      <c r="I53" s="82"/>
      <c r="J53" s="82"/>
      <c r="K53" s="82"/>
      <c r="L53" s="82"/>
      <c r="M53" s="82"/>
      <c r="N53" s="82"/>
      <c r="O53" s="82"/>
      <c r="P53" s="82"/>
      <c r="Q53" s="82"/>
      <c r="R53" s="82"/>
      <c r="S53" s="82"/>
      <c r="T53" s="82"/>
    </row>
    <row r="54" spans="1:20" ht="26.25" customHeight="1">
      <c r="A54" s="175" t="s">
        <v>46</v>
      </c>
      <c r="B54" s="178" t="s">
        <v>45</v>
      </c>
      <c r="C54" s="179"/>
      <c r="D54" s="179"/>
      <c r="E54" s="179"/>
      <c r="F54" s="179"/>
      <c r="G54" s="179"/>
      <c r="H54" s="179"/>
      <c r="I54" s="180"/>
      <c r="J54" s="83" t="s">
        <v>60</v>
      </c>
      <c r="K54" s="69" t="s">
        <v>43</v>
      </c>
      <c r="L54" s="70"/>
      <c r="M54" s="71"/>
      <c r="N54" s="69" t="s">
        <v>61</v>
      </c>
      <c r="O54" s="151"/>
      <c r="P54" s="152"/>
      <c r="Q54" s="69" t="s">
        <v>42</v>
      </c>
      <c r="R54" s="70"/>
      <c r="S54" s="71"/>
      <c r="T54" s="158" t="s">
        <v>41</v>
      </c>
    </row>
    <row r="55" spans="1:20" ht="12.75" customHeight="1">
      <c r="A55" s="176"/>
      <c r="B55" s="181"/>
      <c r="C55" s="182"/>
      <c r="D55" s="182"/>
      <c r="E55" s="182"/>
      <c r="F55" s="182"/>
      <c r="G55" s="182"/>
      <c r="H55" s="182"/>
      <c r="I55" s="183"/>
      <c r="J55" s="84"/>
      <c r="K55" s="23" t="s">
        <v>47</v>
      </c>
      <c r="L55" s="23" t="s">
        <v>48</v>
      </c>
      <c r="M55" s="23" t="s">
        <v>49</v>
      </c>
      <c r="N55" s="23" t="s">
        <v>53</v>
      </c>
      <c r="O55" s="23" t="s">
        <v>27</v>
      </c>
      <c r="P55" s="23" t="s">
        <v>50</v>
      </c>
      <c r="Q55" s="23" t="s">
        <v>51</v>
      </c>
      <c r="R55" s="23" t="s">
        <v>47</v>
      </c>
      <c r="S55" s="23" t="s">
        <v>52</v>
      </c>
      <c r="T55" s="84"/>
    </row>
    <row r="56" spans="1:20" ht="12.75" customHeight="1">
      <c r="A56" s="72" t="s">
        <v>139</v>
      </c>
      <c r="B56" s="73"/>
      <c r="C56" s="73"/>
      <c r="D56" s="73"/>
      <c r="E56" s="73"/>
      <c r="F56" s="73"/>
      <c r="G56" s="73"/>
      <c r="H56" s="73"/>
      <c r="I56" s="73"/>
      <c r="J56" s="73"/>
      <c r="K56" s="73"/>
      <c r="L56" s="73"/>
      <c r="M56" s="73"/>
      <c r="N56" s="73"/>
      <c r="O56" s="73"/>
      <c r="P56" s="73"/>
      <c r="Q56" s="73"/>
      <c r="R56" s="73"/>
      <c r="S56" s="73"/>
      <c r="T56" s="74"/>
    </row>
    <row r="57" spans="1:20" ht="12.75">
      <c r="A57" s="4" t="s">
        <v>140</v>
      </c>
      <c r="B57" s="78" t="s">
        <v>279</v>
      </c>
      <c r="C57" s="78"/>
      <c r="D57" s="78"/>
      <c r="E57" s="78"/>
      <c r="F57" s="78"/>
      <c r="G57" s="78"/>
      <c r="H57" s="78"/>
      <c r="I57" s="78"/>
      <c r="J57" s="41">
        <v>5</v>
      </c>
      <c r="K57" s="5">
        <v>1</v>
      </c>
      <c r="L57" s="5">
        <v>2</v>
      </c>
      <c r="M57" s="5">
        <v>2</v>
      </c>
      <c r="N57" s="33">
        <f aca="true" t="shared" si="1" ref="N57:N64">K57+L57+M57</f>
        <v>5</v>
      </c>
      <c r="O57" s="10">
        <f aca="true" t="shared" si="2" ref="O57:O64">P57-N57</f>
        <v>4</v>
      </c>
      <c r="P57" s="10">
        <f aca="true" t="shared" si="3" ref="P57:P64">ROUND(PRODUCT(J57,25)/14,0)</f>
        <v>9</v>
      </c>
      <c r="Q57" s="34" t="s">
        <v>51</v>
      </c>
      <c r="R57" s="13"/>
      <c r="S57" s="25"/>
      <c r="T57" s="13" t="s">
        <v>58</v>
      </c>
    </row>
    <row r="58" spans="1:20" ht="12.75">
      <c r="A58" s="4" t="s">
        <v>141</v>
      </c>
      <c r="B58" s="78" t="s">
        <v>280</v>
      </c>
      <c r="C58" s="78"/>
      <c r="D58" s="78"/>
      <c r="E58" s="78"/>
      <c r="F58" s="78"/>
      <c r="G58" s="78"/>
      <c r="H58" s="78"/>
      <c r="I58" s="78"/>
      <c r="J58" s="41">
        <v>7</v>
      </c>
      <c r="K58" s="5">
        <v>1</v>
      </c>
      <c r="L58" s="5">
        <v>2</v>
      </c>
      <c r="M58" s="5">
        <v>2</v>
      </c>
      <c r="N58" s="33">
        <f t="shared" si="1"/>
        <v>5</v>
      </c>
      <c r="O58" s="10">
        <f t="shared" si="2"/>
        <v>8</v>
      </c>
      <c r="P58" s="10">
        <f t="shared" si="3"/>
        <v>13</v>
      </c>
      <c r="Q58" s="34" t="s">
        <v>51</v>
      </c>
      <c r="R58" s="13"/>
      <c r="S58" s="25"/>
      <c r="T58" s="13" t="s">
        <v>58</v>
      </c>
    </row>
    <row r="59" spans="1:20" ht="12.75">
      <c r="A59" s="42" t="s">
        <v>142</v>
      </c>
      <c r="B59" s="78" t="s">
        <v>143</v>
      </c>
      <c r="C59" s="78"/>
      <c r="D59" s="78"/>
      <c r="E59" s="78"/>
      <c r="F59" s="78"/>
      <c r="G59" s="78"/>
      <c r="H59" s="78"/>
      <c r="I59" s="78"/>
      <c r="J59" s="41">
        <v>4</v>
      </c>
      <c r="K59" s="5">
        <v>2</v>
      </c>
      <c r="L59" s="5">
        <v>1</v>
      </c>
      <c r="M59" s="5">
        <v>0</v>
      </c>
      <c r="N59" s="33">
        <f t="shared" si="1"/>
        <v>3</v>
      </c>
      <c r="O59" s="10">
        <f t="shared" si="2"/>
        <v>4</v>
      </c>
      <c r="P59" s="10">
        <f t="shared" si="3"/>
        <v>7</v>
      </c>
      <c r="Q59" s="34" t="s">
        <v>51</v>
      </c>
      <c r="R59" s="13"/>
      <c r="S59" s="25"/>
      <c r="T59" s="13" t="s">
        <v>56</v>
      </c>
    </row>
    <row r="60" spans="1:20" ht="12.75">
      <c r="A60" s="42" t="s">
        <v>144</v>
      </c>
      <c r="B60" s="78" t="s">
        <v>145</v>
      </c>
      <c r="C60" s="78"/>
      <c r="D60" s="78"/>
      <c r="E60" s="78"/>
      <c r="F60" s="78"/>
      <c r="G60" s="78"/>
      <c r="H60" s="78"/>
      <c r="I60" s="78"/>
      <c r="J60" s="41">
        <v>3</v>
      </c>
      <c r="K60" s="5">
        <v>1</v>
      </c>
      <c r="L60" s="5">
        <v>0</v>
      </c>
      <c r="M60" s="5">
        <v>0</v>
      </c>
      <c r="N60" s="33">
        <f t="shared" si="1"/>
        <v>1</v>
      </c>
      <c r="O60" s="10">
        <f t="shared" si="2"/>
        <v>4</v>
      </c>
      <c r="P60" s="10">
        <f t="shared" si="3"/>
        <v>5</v>
      </c>
      <c r="Q60" s="34"/>
      <c r="R60" s="13" t="s">
        <v>47</v>
      </c>
      <c r="S60" s="25"/>
      <c r="T60" s="13" t="s">
        <v>59</v>
      </c>
    </row>
    <row r="61" spans="1:20" ht="12.75">
      <c r="A61" s="42" t="s">
        <v>114</v>
      </c>
      <c r="B61" s="78" t="s">
        <v>260</v>
      </c>
      <c r="C61" s="78"/>
      <c r="D61" s="78"/>
      <c r="E61" s="78"/>
      <c r="F61" s="78"/>
      <c r="G61" s="78"/>
      <c r="H61" s="78"/>
      <c r="I61" s="78"/>
      <c r="J61" s="41">
        <v>2</v>
      </c>
      <c r="K61" s="5">
        <v>0</v>
      </c>
      <c r="L61" s="5">
        <v>2</v>
      </c>
      <c r="M61" s="5">
        <v>0</v>
      </c>
      <c r="N61" s="33">
        <f t="shared" si="1"/>
        <v>2</v>
      </c>
      <c r="O61" s="10">
        <v>2</v>
      </c>
      <c r="P61" s="10">
        <v>4</v>
      </c>
      <c r="Q61" s="34"/>
      <c r="R61" s="13"/>
      <c r="S61" s="25" t="s">
        <v>52</v>
      </c>
      <c r="T61" s="13" t="s">
        <v>59</v>
      </c>
    </row>
    <row r="62" spans="1:20" s="2" customFormat="1" ht="12.75" customHeight="1">
      <c r="A62" s="75" t="s">
        <v>146</v>
      </c>
      <c r="B62" s="76"/>
      <c r="C62" s="76"/>
      <c r="D62" s="76"/>
      <c r="E62" s="76"/>
      <c r="F62" s="76"/>
      <c r="G62" s="76"/>
      <c r="H62" s="76"/>
      <c r="I62" s="76"/>
      <c r="J62" s="76"/>
      <c r="K62" s="76"/>
      <c r="L62" s="76"/>
      <c r="M62" s="76"/>
      <c r="N62" s="76"/>
      <c r="O62" s="76"/>
      <c r="P62" s="76"/>
      <c r="Q62" s="76"/>
      <c r="R62" s="76"/>
      <c r="S62" s="76"/>
      <c r="T62" s="77"/>
    </row>
    <row r="63" spans="1:20" ht="12.75">
      <c r="A63" s="4" t="s">
        <v>147</v>
      </c>
      <c r="B63" s="78" t="s">
        <v>281</v>
      </c>
      <c r="C63" s="78"/>
      <c r="D63" s="78"/>
      <c r="E63" s="78"/>
      <c r="F63" s="78"/>
      <c r="G63" s="78"/>
      <c r="H63" s="78"/>
      <c r="I63" s="78"/>
      <c r="J63" s="41">
        <v>5</v>
      </c>
      <c r="K63" s="5">
        <v>1</v>
      </c>
      <c r="L63" s="5">
        <v>2</v>
      </c>
      <c r="M63" s="5">
        <v>2</v>
      </c>
      <c r="N63" s="33">
        <f t="shared" si="1"/>
        <v>5</v>
      </c>
      <c r="O63" s="10">
        <f t="shared" si="2"/>
        <v>4</v>
      </c>
      <c r="P63" s="10">
        <f t="shared" si="3"/>
        <v>9</v>
      </c>
      <c r="Q63" s="34" t="s">
        <v>51</v>
      </c>
      <c r="R63" s="13"/>
      <c r="S63" s="25"/>
      <c r="T63" s="13" t="s">
        <v>58</v>
      </c>
    </row>
    <row r="64" spans="1:20" ht="12.75" customHeight="1">
      <c r="A64" s="4" t="s">
        <v>148</v>
      </c>
      <c r="B64" s="78" t="s">
        <v>282</v>
      </c>
      <c r="C64" s="78"/>
      <c r="D64" s="78"/>
      <c r="E64" s="78"/>
      <c r="F64" s="78"/>
      <c r="G64" s="78"/>
      <c r="H64" s="78"/>
      <c r="I64" s="78"/>
      <c r="J64" s="41">
        <v>6</v>
      </c>
      <c r="K64" s="5">
        <v>1</v>
      </c>
      <c r="L64" s="5">
        <v>0</v>
      </c>
      <c r="M64" s="5">
        <v>2</v>
      </c>
      <c r="N64" s="33">
        <f t="shared" si="1"/>
        <v>3</v>
      </c>
      <c r="O64" s="10">
        <f t="shared" si="2"/>
        <v>8</v>
      </c>
      <c r="P64" s="10">
        <f t="shared" si="3"/>
        <v>11</v>
      </c>
      <c r="Q64" s="34" t="s">
        <v>51</v>
      </c>
      <c r="R64" s="13"/>
      <c r="S64" s="25"/>
      <c r="T64" s="13" t="s">
        <v>58</v>
      </c>
    </row>
    <row r="65" spans="1:20" ht="12.75">
      <c r="A65" s="40" t="s">
        <v>44</v>
      </c>
      <c r="B65" s="79"/>
      <c r="C65" s="80"/>
      <c r="D65" s="80"/>
      <c r="E65" s="80"/>
      <c r="F65" s="80"/>
      <c r="G65" s="80"/>
      <c r="H65" s="80"/>
      <c r="I65" s="81"/>
      <c r="J65" s="40">
        <f aca="true" t="shared" si="4" ref="J65:P65">SUM(J56:J64)</f>
        <v>32</v>
      </c>
      <c r="K65" s="40">
        <f t="shared" si="4"/>
        <v>7</v>
      </c>
      <c r="L65" s="40">
        <f t="shared" si="4"/>
        <v>9</v>
      </c>
      <c r="M65" s="40">
        <f t="shared" si="4"/>
        <v>8</v>
      </c>
      <c r="N65" s="40">
        <f t="shared" si="4"/>
        <v>24</v>
      </c>
      <c r="O65" s="40">
        <f t="shared" si="4"/>
        <v>34</v>
      </c>
      <c r="P65" s="40">
        <f t="shared" si="4"/>
        <v>58</v>
      </c>
      <c r="Q65" s="40">
        <f>COUNTIF(Q56:Q64,"E")</f>
        <v>5</v>
      </c>
      <c r="R65" s="40">
        <f>COUNTIF(R56:R64,"C")</f>
        <v>1</v>
      </c>
      <c r="S65" s="40">
        <f>COUNTIF(S56:S64,"VP")</f>
        <v>1</v>
      </c>
      <c r="T65" s="35">
        <f>COUNTA(T56:T64)</f>
        <v>7</v>
      </c>
    </row>
    <row r="66" ht="12" customHeight="1"/>
    <row r="67" spans="1:20" ht="18" customHeight="1">
      <c r="A67" s="82" t="s">
        <v>64</v>
      </c>
      <c r="B67" s="82"/>
      <c r="C67" s="82"/>
      <c r="D67" s="82"/>
      <c r="E67" s="82"/>
      <c r="F67" s="82"/>
      <c r="G67" s="82"/>
      <c r="H67" s="82"/>
      <c r="I67" s="82"/>
      <c r="J67" s="82"/>
      <c r="K67" s="82"/>
      <c r="L67" s="82"/>
      <c r="M67" s="82"/>
      <c r="N67" s="82"/>
      <c r="O67" s="82"/>
      <c r="P67" s="82"/>
      <c r="Q67" s="82"/>
      <c r="R67" s="82"/>
      <c r="S67" s="82"/>
      <c r="T67" s="82"/>
    </row>
    <row r="68" spans="1:20" ht="25.5" customHeight="1">
      <c r="A68" s="175" t="s">
        <v>46</v>
      </c>
      <c r="B68" s="178" t="s">
        <v>45</v>
      </c>
      <c r="C68" s="179"/>
      <c r="D68" s="179"/>
      <c r="E68" s="179"/>
      <c r="F68" s="179"/>
      <c r="G68" s="179"/>
      <c r="H68" s="179"/>
      <c r="I68" s="180"/>
      <c r="J68" s="83" t="s">
        <v>60</v>
      </c>
      <c r="K68" s="69" t="s">
        <v>43</v>
      </c>
      <c r="L68" s="70"/>
      <c r="M68" s="71"/>
      <c r="N68" s="69" t="s">
        <v>61</v>
      </c>
      <c r="O68" s="151"/>
      <c r="P68" s="152"/>
      <c r="Q68" s="69" t="s">
        <v>42</v>
      </c>
      <c r="R68" s="70"/>
      <c r="S68" s="71"/>
      <c r="T68" s="158" t="s">
        <v>41</v>
      </c>
    </row>
    <row r="69" spans="1:20" ht="16.5" customHeight="1">
      <c r="A69" s="176"/>
      <c r="B69" s="181"/>
      <c r="C69" s="182"/>
      <c r="D69" s="182"/>
      <c r="E69" s="182"/>
      <c r="F69" s="182"/>
      <c r="G69" s="182"/>
      <c r="H69" s="182"/>
      <c r="I69" s="183"/>
      <c r="J69" s="84"/>
      <c r="K69" s="23" t="s">
        <v>47</v>
      </c>
      <c r="L69" s="23" t="s">
        <v>48</v>
      </c>
      <c r="M69" s="23" t="s">
        <v>49</v>
      </c>
      <c r="N69" s="23" t="s">
        <v>53</v>
      </c>
      <c r="O69" s="23" t="s">
        <v>27</v>
      </c>
      <c r="P69" s="23" t="s">
        <v>50</v>
      </c>
      <c r="Q69" s="23" t="s">
        <v>51</v>
      </c>
      <c r="R69" s="23" t="s">
        <v>47</v>
      </c>
      <c r="S69" s="23" t="s">
        <v>52</v>
      </c>
      <c r="T69" s="84"/>
    </row>
    <row r="70" spans="1:20" ht="15" customHeight="1">
      <c r="A70" s="72" t="s">
        <v>134</v>
      </c>
      <c r="B70" s="73"/>
      <c r="C70" s="73"/>
      <c r="D70" s="73"/>
      <c r="E70" s="73"/>
      <c r="F70" s="73"/>
      <c r="G70" s="73"/>
      <c r="H70" s="73"/>
      <c r="I70" s="73"/>
      <c r="J70" s="73"/>
      <c r="K70" s="73"/>
      <c r="L70" s="73"/>
      <c r="M70" s="73"/>
      <c r="N70" s="73"/>
      <c r="O70" s="73"/>
      <c r="P70" s="73"/>
      <c r="Q70" s="73"/>
      <c r="R70" s="73"/>
      <c r="S70" s="73"/>
      <c r="T70" s="74"/>
    </row>
    <row r="71" spans="1:20" ht="12.75">
      <c r="A71" s="4" t="s">
        <v>149</v>
      </c>
      <c r="B71" s="78" t="s">
        <v>283</v>
      </c>
      <c r="C71" s="78"/>
      <c r="D71" s="78"/>
      <c r="E71" s="78"/>
      <c r="F71" s="78"/>
      <c r="G71" s="78"/>
      <c r="H71" s="78"/>
      <c r="I71" s="78"/>
      <c r="J71" s="5">
        <v>7</v>
      </c>
      <c r="K71" s="5">
        <v>1</v>
      </c>
      <c r="L71" s="5">
        <v>2</v>
      </c>
      <c r="M71" s="5">
        <v>2</v>
      </c>
      <c r="N71" s="33">
        <f>K71+L71+M71</f>
        <v>5</v>
      </c>
      <c r="O71" s="10">
        <f>P71-N71</f>
        <v>8</v>
      </c>
      <c r="P71" s="10">
        <f>ROUND(PRODUCT(J71,25)/14,0)</f>
        <v>13</v>
      </c>
      <c r="Q71" s="34" t="s">
        <v>51</v>
      </c>
      <c r="R71" s="13"/>
      <c r="S71" s="25"/>
      <c r="T71" s="13" t="s">
        <v>58</v>
      </c>
    </row>
    <row r="72" spans="1:20" ht="12.75">
      <c r="A72" s="4" t="s">
        <v>150</v>
      </c>
      <c r="B72" s="78" t="s">
        <v>284</v>
      </c>
      <c r="C72" s="78"/>
      <c r="D72" s="78"/>
      <c r="E72" s="78"/>
      <c r="F72" s="78"/>
      <c r="G72" s="78"/>
      <c r="H72" s="78"/>
      <c r="I72" s="78"/>
      <c r="J72" s="5">
        <v>8</v>
      </c>
      <c r="K72" s="5">
        <v>1</v>
      </c>
      <c r="L72" s="5">
        <v>2</v>
      </c>
      <c r="M72" s="5">
        <v>2</v>
      </c>
      <c r="N72" s="33">
        <f>K72+L72+M72</f>
        <v>5</v>
      </c>
      <c r="O72" s="10">
        <f>P72-N72</f>
        <v>9</v>
      </c>
      <c r="P72" s="10">
        <f>ROUND(PRODUCT(J72,25)/14,0)</f>
        <v>14</v>
      </c>
      <c r="Q72" s="34" t="s">
        <v>51</v>
      </c>
      <c r="R72" s="13"/>
      <c r="S72" s="25"/>
      <c r="T72" s="13" t="s">
        <v>58</v>
      </c>
    </row>
    <row r="73" spans="1:20" ht="12.75">
      <c r="A73" s="4" t="s">
        <v>151</v>
      </c>
      <c r="B73" s="143" t="s">
        <v>152</v>
      </c>
      <c r="C73" s="78"/>
      <c r="D73" s="78"/>
      <c r="E73" s="78"/>
      <c r="F73" s="78"/>
      <c r="G73" s="78"/>
      <c r="H73" s="78"/>
      <c r="I73" s="144"/>
      <c r="J73" s="5">
        <v>3</v>
      </c>
      <c r="K73" s="5">
        <v>0</v>
      </c>
      <c r="L73" s="5">
        <v>0</v>
      </c>
      <c r="M73" s="5">
        <v>2</v>
      </c>
      <c r="N73" s="33">
        <f>K73+L73+M73</f>
        <v>2</v>
      </c>
      <c r="O73" s="10">
        <f>P73-N73</f>
        <v>3</v>
      </c>
      <c r="P73" s="10">
        <f>ROUND(PRODUCT(J73,25)/14,0)</f>
        <v>5</v>
      </c>
      <c r="Q73" s="34"/>
      <c r="R73" s="13" t="s">
        <v>47</v>
      </c>
      <c r="S73" s="25"/>
      <c r="T73" s="13" t="s">
        <v>58</v>
      </c>
    </row>
    <row r="74" spans="1:20" ht="12.75">
      <c r="A74" s="4" t="s">
        <v>252</v>
      </c>
      <c r="B74" s="78" t="s">
        <v>6</v>
      </c>
      <c r="C74" s="78"/>
      <c r="D74" s="78"/>
      <c r="E74" s="78"/>
      <c r="F74" s="78"/>
      <c r="G74" s="78"/>
      <c r="H74" s="78"/>
      <c r="I74" s="78"/>
      <c r="J74" s="5">
        <v>4</v>
      </c>
      <c r="K74" s="5">
        <v>2</v>
      </c>
      <c r="L74" s="5">
        <v>2</v>
      </c>
      <c r="M74" s="5">
        <v>0</v>
      </c>
      <c r="N74" s="33">
        <f>K74+L74+M74</f>
        <v>4</v>
      </c>
      <c r="O74" s="10">
        <f>P74-N74</f>
        <v>3</v>
      </c>
      <c r="P74" s="10">
        <f>ROUND(PRODUCT(J74,25)/14,0)</f>
        <v>7</v>
      </c>
      <c r="Q74" s="34" t="s">
        <v>51</v>
      </c>
      <c r="R74" s="13"/>
      <c r="S74" s="25"/>
      <c r="T74" s="13" t="s">
        <v>56</v>
      </c>
    </row>
    <row r="75" spans="1:20" ht="12.75" customHeight="1">
      <c r="A75" s="75" t="s">
        <v>135</v>
      </c>
      <c r="B75" s="76"/>
      <c r="C75" s="76"/>
      <c r="D75" s="76"/>
      <c r="E75" s="76"/>
      <c r="F75" s="76"/>
      <c r="G75" s="76"/>
      <c r="H75" s="76"/>
      <c r="I75" s="76"/>
      <c r="J75" s="76"/>
      <c r="K75" s="76"/>
      <c r="L75" s="76"/>
      <c r="M75" s="76"/>
      <c r="N75" s="76"/>
      <c r="O75" s="76"/>
      <c r="P75" s="76"/>
      <c r="Q75" s="76"/>
      <c r="R75" s="76"/>
      <c r="S75" s="76"/>
      <c r="T75" s="77"/>
    </row>
    <row r="76" spans="1:20" ht="12.75">
      <c r="A76" s="4" t="s">
        <v>153</v>
      </c>
      <c r="B76" s="78" t="s">
        <v>285</v>
      </c>
      <c r="C76" s="78"/>
      <c r="D76" s="78"/>
      <c r="E76" s="78"/>
      <c r="F76" s="78"/>
      <c r="G76" s="78"/>
      <c r="H76" s="78"/>
      <c r="I76" s="78"/>
      <c r="J76" s="5">
        <v>6</v>
      </c>
      <c r="K76" s="5">
        <v>1</v>
      </c>
      <c r="L76" s="5">
        <v>2</v>
      </c>
      <c r="M76" s="5">
        <v>2</v>
      </c>
      <c r="N76" s="33">
        <f>K76+L76+M76</f>
        <v>5</v>
      </c>
      <c r="O76" s="10">
        <f>P76-N76</f>
        <v>6</v>
      </c>
      <c r="P76" s="10">
        <f>ROUND(PRODUCT(J76,25)/14,0)</f>
        <v>11</v>
      </c>
      <c r="Q76" s="34" t="s">
        <v>51</v>
      </c>
      <c r="R76" s="13"/>
      <c r="S76" s="25"/>
      <c r="T76" s="13" t="s">
        <v>58</v>
      </c>
    </row>
    <row r="77" spans="1:20" ht="12.75">
      <c r="A77" s="4" t="s">
        <v>154</v>
      </c>
      <c r="B77" s="78" t="s">
        <v>286</v>
      </c>
      <c r="C77" s="78"/>
      <c r="D77" s="78"/>
      <c r="E77" s="78"/>
      <c r="F77" s="78"/>
      <c r="G77" s="78"/>
      <c r="H77" s="78"/>
      <c r="I77" s="78"/>
      <c r="J77" s="5">
        <v>5</v>
      </c>
      <c r="K77" s="5">
        <v>1</v>
      </c>
      <c r="L77" s="5">
        <v>0</v>
      </c>
      <c r="M77" s="5">
        <v>2</v>
      </c>
      <c r="N77" s="33">
        <f>K77+L77+M77</f>
        <v>3</v>
      </c>
      <c r="O77" s="10">
        <f>P77-N77</f>
        <v>6</v>
      </c>
      <c r="P77" s="10">
        <f>ROUND(PRODUCT(J77,25)/14,0)</f>
        <v>9</v>
      </c>
      <c r="Q77" s="34" t="s">
        <v>51</v>
      </c>
      <c r="R77" s="13"/>
      <c r="S77" s="25"/>
      <c r="T77" s="13" t="s">
        <v>58</v>
      </c>
    </row>
    <row r="78" spans="1:20" ht="12.75">
      <c r="A78" s="40" t="s">
        <v>44</v>
      </c>
      <c r="B78" s="79"/>
      <c r="C78" s="80"/>
      <c r="D78" s="80"/>
      <c r="E78" s="80"/>
      <c r="F78" s="80"/>
      <c r="G78" s="80"/>
      <c r="H78" s="80"/>
      <c r="I78" s="81"/>
      <c r="J78" s="40">
        <f aca="true" t="shared" si="5" ref="J78:P78">SUM(J70:J77)</f>
        <v>33</v>
      </c>
      <c r="K78" s="40">
        <f t="shared" si="5"/>
        <v>6</v>
      </c>
      <c r="L78" s="40">
        <f t="shared" si="5"/>
        <v>8</v>
      </c>
      <c r="M78" s="40">
        <f t="shared" si="5"/>
        <v>10</v>
      </c>
      <c r="N78" s="40">
        <f t="shared" si="5"/>
        <v>24</v>
      </c>
      <c r="O78" s="40">
        <f t="shared" si="5"/>
        <v>35</v>
      </c>
      <c r="P78" s="40">
        <f t="shared" si="5"/>
        <v>59</v>
      </c>
      <c r="Q78" s="40">
        <f>COUNTIF(Q70:Q77,"E")</f>
        <v>5</v>
      </c>
      <c r="R78" s="40">
        <f>COUNTIF(R70:R77,"C")</f>
        <v>1</v>
      </c>
      <c r="S78" s="40">
        <f>COUNTIF(S70:S77,"VP")</f>
        <v>0</v>
      </c>
      <c r="T78" s="35">
        <f>COUNTA(T70:T77)</f>
        <v>6</v>
      </c>
    </row>
    <row r="79" ht="21.75" customHeight="1"/>
    <row r="80" spans="1:20" ht="18.75" customHeight="1">
      <c r="A80" s="82" t="s">
        <v>65</v>
      </c>
      <c r="B80" s="82"/>
      <c r="C80" s="82"/>
      <c r="D80" s="82"/>
      <c r="E80" s="82"/>
      <c r="F80" s="82"/>
      <c r="G80" s="82"/>
      <c r="H80" s="82"/>
      <c r="I80" s="82"/>
      <c r="J80" s="82"/>
      <c r="K80" s="82"/>
      <c r="L80" s="82"/>
      <c r="M80" s="82"/>
      <c r="N80" s="82"/>
      <c r="O80" s="82"/>
      <c r="P80" s="82"/>
      <c r="Q80" s="82"/>
      <c r="R80" s="82"/>
      <c r="S80" s="82"/>
      <c r="T80" s="82"/>
    </row>
    <row r="81" spans="1:20" ht="24.75" customHeight="1">
      <c r="A81" s="175" t="s">
        <v>46</v>
      </c>
      <c r="B81" s="178" t="s">
        <v>45</v>
      </c>
      <c r="C81" s="179"/>
      <c r="D81" s="179"/>
      <c r="E81" s="179"/>
      <c r="F81" s="179"/>
      <c r="G81" s="179"/>
      <c r="H81" s="179"/>
      <c r="I81" s="180"/>
      <c r="J81" s="83" t="s">
        <v>60</v>
      </c>
      <c r="K81" s="69" t="s">
        <v>43</v>
      </c>
      <c r="L81" s="70"/>
      <c r="M81" s="71"/>
      <c r="N81" s="69" t="s">
        <v>61</v>
      </c>
      <c r="O81" s="151"/>
      <c r="P81" s="152"/>
      <c r="Q81" s="69" t="s">
        <v>42</v>
      </c>
      <c r="R81" s="70"/>
      <c r="S81" s="71"/>
      <c r="T81" s="158" t="s">
        <v>41</v>
      </c>
    </row>
    <row r="82" spans="1:20" ht="12.75">
      <c r="A82" s="176"/>
      <c r="B82" s="181"/>
      <c r="C82" s="182"/>
      <c r="D82" s="182"/>
      <c r="E82" s="182"/>
      <c r="F82" s="182"/>
      <c r="G82" s="182"/>
      <c r="H82" s="182"/>
      <c r="I82" s="183"/>
      <c r="J82" s="84"/>
      <c r="K82" s="23" t="s">
        <v>47</v>
      </c>
      <c r="L82" s="23" t="s">
        <v>48</v>
      </c>
      <c r="M82" s="23" t="s">
        <v>49</v>
      </c>
      <c r="N82" s="23" t="s">
        <v>53</v>
      </c>
      <c r="O82" s="23" t="s">
        <v>27</v>
      </c>
      <c r="P82" s="23" t="s">
        <v>50</v>
      </c>
      <c r="Q82" s="23" t="s">
        <v>51</v>
      </c>
      <c r="R82" s="23" t="s">
        <v>47</v>
      </c>
      <c r="S82" s="23" t="s">
        <v>52</v>
      </c>
      <c r="T82" s="84"/>
    </row>
    <row r="83" spans="1:20" ht="15" customHeight="1">
      <c r="A83" s="72" t="s">
        <v>139</v>
      </c>
      <c r="B83" s="73"/>
      <c r="C83" s="73"/>
      <c r="D83" s="73"/>
      <c r="E83" s="73"/>
      <c r="F83" s="73"/>
      <c r="G83" s="73"/>
      <c r="H83" s="73"/>
      <c r="I83" s="73"/>
      <c r="J83" s="73"/>
      <c r="K83" s="73"/>
      <c r="L83" s="73"/>
      <c r="M83" s="73"/>
      <c r="N83" s="73"/>
      <c r="O83" s="73"/>
      <c r="P83" s="73"/>
      <c r="Q83" s="73"/>
      <c r="R83" s="73"/>
      <c r="S83" s="73"/>
      <c r="T83" s="74"/>
    </row>
    <row r="84" spans="1:20" ht="12.75">
      <c r="A84" s="4" t="s">
        <v>155</v>
      </c>
      <c r="B84" s="78" t="s">
        <v>287</v>
      </c>
      <c r="C84" s="78"/>
      <c r="D84" s="78"/>
      <c r="E84" s="78"/>
      <c r="F84" s="78"/>
      <c r="G84" s="78"/>
      <c r="H84" s="78"/>
      <c r="I84" s="78"/>
      <c r="J84" s="5">
        <v>6</v>
      </c>
      <c r="K84" s="5">
        <v>1</v>
      </c>
      <c r="L84" s="5">
        <v>2</v>
      </c>
      <c r="M84" s="5">
        <v>2</v>
      </c>
      <c r="N84" s="33">
        <f aca="true" t="shared" si="6" ref="N84:N91">K84+L84+M84</f>
        <v>5</v>
      </c>
      <c r="O84" s="10">
        <f aca="true" t="shared" si="7" ref="O84:O91">P84-N84</f>
        <v>6</v>
      </c>
      <c r="P84" s="10">
        <f aca="true" t="shared" si="8" ref="P84:P91">ROUND(PRODUCT(J84,25)/14,0)</f>
        <v>11</v>
      </c>
      <c r="Q84" s="34" t="s">
        <v>51</v>
      </c>
      <c r="R84" s="13"/>
      <c r="S84" s="25"/>
      <c r="T84" s="13" t="s">
        <v>58</v>
      </c>
    </row>
    <row r="85" spans="1:20" ht="12.75">
      <c r="A85" s="4" t="s">
        <v>156</v>
      </c>
      <c r="B85" s="78" t="s">
        <v>288</v>
      </c>
      <c r="C85" s="78"/>
      <c r="D85" s="78"/>
      <c r="E85" s="78"/>
      <c r="F85" s="78"/>
      <c r="G85" s="78"/>
      <c r="H85" s="78"/>
      <c r="I85" s="78"/>
      <c r="J85" s="5">
        <v>5</v>
      </c>
      <c r="K85" s="5">
        <v>1</v>
      </c>
      <c r="L85" s="5">
        <v>0</v>
      </c>
      <c r="M85" s="5">
        <v>2</v>
      </c>
      <c r="N85" s="33">
        <f t="shared" si="6"/>
        <v>3</v>
      </c>
      <c r="O85" s="10">
        <f t="shared" si="7"/>
        <v>6</v>
      </c>
      <c r="P85" s="10">
        <f t="shared" si="8"/>
        <v>9</v>
      </c>
      <c r="Q85" s="34" t="s">
        <v>51</v>
      </c>
      <c r="R85" s="13"/>
      <c r="S85" s="25"/>
      <c r="T85" s="13" t="s">
        <v>58</v>
      </c>
    </row>
    <row r="86" spans="1:20" ht="12.75">
      <c r="A86" s="4" t="s">
        <v>253</v>
      </c>
      <c r="B86" s="78" t="s">
        <v>7</v>
      </c>
      <c r="C86" s="78"/>
      <c r="D86" s="78"/>
      <c r="E86" s="78"/>
      <c r="F86" s="78"/>
      <c r="G86" s="78"/>
      <c r="H86" s="78"/>
      <c r="I86" s="78"/>
      <c r="J86" s="5">
        <v>4</v>
      </c>
      <c r="K86" s="5">
        <v>2</v>
      </c>
      <c r="L86" s="5">
        <v>2</v>
      </c>
      <c r="M86" s="5">
        <v>0</v>
      </c>
      <c r="N86" s="33">
        <f t="shared" si="6"/>
        <v>4</v>
      </c>
      <c r="O86" s="10">
        <f t="shared" si="7"/>
        <v>3</v>
      </c>
      <c r="P86" s="10">
        <f t="shared" si="8"/>
        <v>7</v>
      </c>
      <c r="Q86" s="34" t="s">
        <v>51</v>
      </c>
      <c r="R86" s="13"/>
      <c r="S86" s="25"/>
      <c r="T86" s="13" t="s">
        <v>56</v>
      </c>
    </row>
    <row r="87" spans="1:20" ht="12.75">
      <c r="A87" s="4" t="s">
        <v>254</v>
      </c>
      <c r="B87" s="78" t="s">
        <v>8</v>
      </c>
      <c r="C87" s="78"/>
      <c r="D87" s="78"/>
      <c r="E87" s="78"/>
      <c r="F87" s="78"/>
      <c r="G87" s="78"/>
      <c r="H87" s="78"/>
      <c r="I87" s="78"/>
      <c r="J87" s="5">
        <v>4</v>
      </c>
      <c r="K87" s="5">
        <v>1</v>
      </c>
      <c r="L87" s="5">
        <v>1</v>
      </c>
      <c r="M87" s="5">
        <v>0</v>
      </c>
      <c r="N87" s="33">
        <f>K87+L87+M87</f>
        <v>2</v>
      </c>
      <c r="O87" s="10">
        <f>P87-N87</f>
        <v>5</v>
      </c>
      <c r="P87" s="10">
        <f>ROUND(PRODUCT(J87,25)/14,0)</f>
        <v>7</v>
      </c>
      <c r="Q87" s="34"/>
      <c r="R87" s="13" t="s">
        <v>47</v>
      </c>
      <c r="S87" s="25"/>
      <c r="T87" s="13" t="s">
        <v>58</v>
      </c>
    </row>
    <row r="88" spans="1:20" ht="12.75">
      <c r="A88" s="4" t="s">
        <v>157</v>
      </c>
      <c r="B88" s="143" t="s">
        <v>158</v>
      </c>
      <c r="C88" s="78"/>
      <c r="D88" s="78"/>
      <c r="E88" s="78"/>
      <c r="F88" s="78"/>
      <c r="G88" s="78"/>
      <c r="H88" s="78"/>
      <c r="I88" s="144"/>
      <c r="J88" s="5">
        <v>3</v>
      </c>
      <c r="K88" s="5">
        <v>0</v>
      </c>
      <c r="L88" s="5">
        <v>0</v>
      </c>
      <c r="M88" s="5">
        <v>2</v>
      </c>
      <c r="N88" s="33">
        <f t="shared" si="6"/>
        <v>2</v>
      </c>
      <c r="O88" s="10">
        <f t="shared" si="7"/>
        <v>3</v>
      </c>
      <c r="P88" s="10">
        <f t="shared" si="8"/>
        <v>5</v>
      </c>
      <c r="Q88" s="34"/>
      <c r="R88" s="13" t="s">
        <v>47</v>
      </c>
      <c r="S88" s="25"/>
      <c r="T88" s="13" t="s">
        <v>58</v>
      </c>
    </row>
    <row r="89" spans="1:20" ht="12.75" customHeight="1">
      <c r="A89" s="75" t="s">
        <v>146</v>
      </c>
      <c r="B89" s="76"/>
      <c r="C89" s="76"/>
      <c r="D89" s="76"/>
      <c r="E89" s="76"/>
      <c r="F89" s="76"/>
      <c r="G89" s="76"/>
      <c r="H89" s="76"/>
      <c r="I89" s="76"/>
      <c r="J89" s="76"/>
      <c r="K89" s="76"/>
      <c r="L89" s="76"/>
      <c r="M89" s="76"/>
      <c r="N89" s="76"/>
      <c r="O89" s="76"/>
      <c r="P89" s="76"/>
      <c r="Q89" s="76"/>
      <c r="R89" s="76"/>
      <c r="S89" s="76"/>
      <c r="T89" s="77"/>
    </row>
    <row r="90" spans="1:20" ht="12.75">
      <c r="A90" s="4" t="s">
        <v>159</v>
      </c>
      <c r="B90" s="78" t="s">
        <v>289</v>
      </c>
      <c r="C90" s="78"/>
      <c r="D90" s="78"/>
      <c r="E90" s="78"/>
      <c r="F90" s="78"/>
      <c r="G90" s="78"/>
      <c r="H90" s="78"/>
      <c r="I90" s="78"/>
      <c r="J90" s="5">
        <v>6</v>
      </c>
      <c r="K90" s="5">
        <v>1</v>
      </c>
      <c r="L90" s="5">
        <v>2</v>
      </c>
      <c r="M90" s="5">
        <v>2</v>
      </c>
      <c r="N90" s="33">
        <f t="shared" si="6"/>
        <v>5</v>
      </c>
      <c r="O90" s="10">
        <f t="shared" si="7"/>
        <v>6</v>
      </c>
      <c r="P90" s="10">
        <f t="shared" si="8"/>
        <v>11</v>
      </c>
      <c r="Q90" s="34" t="s">
        <v>51</v>
      </c>
      <c r="R90" s="13"/>
      <c r="S90" s="25"/>
      <c r="T90" s="13" t="s">
        <v>58</v>
      </c>
    </row>
    <row r="91" spans="1:20" ht="12.75">
      <c r="A91" s="4" t="s">
        <v>160</v>
      </c>
      <c r="B91" s="78" t="s">
        <v>161</v>
      </c>
      <c r="C91" s="78"/>
      <c r="D91" s="78"/>
      <c r="E91" s="78"/>
      <c r="F91" s="78"/>
      <c r="G91" s="78"/>
      <c r="H91" s="78"/>
      <c r="I91" s="78"/>
      <c r="J91" s="5">
        <v>5</v>
      </c>
      <c r="K91" s="5">
        <v>1</v>
      </c>
      <c r="L91" s="5">
        <v>0</v>
      </c>
      <c r="M91" s="5">
        <v>2</v>
      </c>
      <c r="N91" s="33">
        <f t="shared" si="6"/>
        <v>3</v>
      </c>
      <c r="O91" s="10">
        <f t="shared" si="7"/>
        <v>6</v>
      </c>
      <c r="P91" s="10">
        <f t="shared" si="8"/>
        <v>9</v>
      </c>
      <c r="Q91" s="34" t="s">
        <v>51</v>
      </c>
      <c r="R91" s="13"/>
      <c r="S91" s="25"/>
      <c r="T91" s="13" t="s">
        <v>58</v>
      </c>
    </row>
    <row r="92" spans="1:20" ht="12.75">
      <c r="A92" s="40" t="s">
        <v>44</v>
      </c>
      <c r="B92" s="79"/>
      <c r="C92" s="80"/>
      <c r="D92" s="80"/>
      <c r="E92" s="80"/>
      <c r="F92" s="80"/>
      <c r="G92" s="80"/>
      <c r="H92" s="80"/>
      <c r="I92" s="81"/>
      <c r="J92" s="40">
        <f aca="true" t="shared" si="9" ref="J92:P92">SUM(J84:J91)</f>
        <v>33</v>
      </c>
      <c r="K92" s="40">
        <f t="shared" si="9"/>
        <v>7</v>
      </c>
      <c r="L92" s="40">
        <f t="shared" si="9"/>
        <v>7</v>
      </c>
      <c r="M92" s="40">
        <f t="shared" si="9"/>
        <v>10</v>
      </c>
      <c r="N92" s="40">
        <f t="shared" si="9"/>
        <v>24</v>
      </c>
      <c r="O92" s="40">
        <f t="shared" si="9"/>
        <v>35</v>
      </c>
      <c r="P92" s="40">
        <f t="shared" si="9"/>
        <v>59</v>
      </c>
      <c r="Q92" s="40">
        <f>COUNTIF(Q84:Q91,"E")</f>
        <v>5</v>
      </c>
      <c r="R92" s="40">
        <f>COUNTIF(R84:R91,"C")</f>
        <v>2</v>
      </c>
      <c r="S92" s="40">
        <f>COUNTIF(S84:S91,"VP")</f>
        <v>0</v>
      </c>
      <c r="T92" s="35">
        <f>COUNTA(T84:T91)</f>
        <v>7</v>
      </c>
    </row>
    <row r="93" ht="9" customHeight="1"/>
    <row r="94" spans="2:19" ht="12.75">
      <c r="B94" s="19"/>
      <c r="C94" s="19"/>
      <c r="D94" s="19"/>
      <c r="E94" s="19"/>
      <c r="F94" s="19"/>
      <c r="G94" s="19"/>
      <c r="M94" s="17"/>
      <c r="N94" s="17"/>
      <c r="O94" s="17"/>
      <c r="P94" s="17"/>
      <c r="Q94" s="17"/>
      <c r="R94" s="17"/>
      <c r="S94" s="17"/>
    </row>
    <row r="95" spans="1:20" ht="18" customHeight="1">
      <c r="A95" s="72" t="s">
        <v>66</v>
      </c>
      <c r="B95" s="73"/>
      <c r="C95" s="73"/>
      <c r="D95" s="73"/>
      <c r="E95" s="73"/>
      <c r="F95" s="73"/>
      <c r="G95" s="73"/>
      <c r="H95" s="73"/>
      <c r="I95" s="73"/>
      <c r="J95" s="73"/>
      <c r="K95" s="73"/>
      <c r="L95" s="73"/>
      <c r="M95" s="73"/>
      <c r="N95" s="73"/>
      <c r="O95" s="73"/>
      <c r="P95" s="73"/>
      <c r="Q95" s="73"/>
      <c r="R95" s="73"/>
      <c r="S95" s="73"/>
      <c r="T95" s="74"/>
    </row>
    <row r="96" spans="1:20" ht="25.5" customHeight="1">
      <c r="A96" s="175" t="s">
        <v>46</v>
      </c>
      <c r="B96" s="178" t="s">
        <v>45</v>
      </c>
      <c r="C96" s="179"/>
      <c r="D96" s="179"/>
      <c r="E96" s="179"/>
      <c r="F96" s="179"/>
      <c r="G96" s="179"/>
      <c r="H96" s="179"/>
      <c r="I96" s="180"/>
      <c r="J96" s="83" t="s">
        <v>60</v>
      </c>
      <c r="K96" s="165" t="s">
        <v>43</v>
      </c>
      <c r="L96" s="166"/>
      <c r="M96" s="167"/>
      <c r="N96" s="165" t="s">
        <v>61</v>
      </c>
      <c r="O96" s="166"/>
      <c r="P96" s="167"/>
      <c r="Q96" s="165" t="s">
        <v>42</v>
      </c>
      <c r="R96" s="166"/>
      <c r="S96" s="167"/>
      <c r="T96" s="83" t="s">
        <v>41</v>
      </c>
    </row>
    <row r="97" spans="1:20" ht="13.5" customHeight="1">
      <c r="A97" s="176"/>
      <c r="B97" s="181"/>
      <c r="C97" s="182"/>
      <c r="D97" s="182"/>
      <c r="E97" s="182"/>
      <c r="F97" s="182"/>
      <c r="G97" s="182"/>
      <c r="H97" s="182"/>
      <c r="I97" s="183"/>
      <c r="J97" s="84"/>
      <c r="K97" s="23" t="s">
        <v>47</v>
      </c>
      <c r="L97" s="23" t="s">
        <v>48</v>
      </c>
      <c r="M97" s="23" t="s">
        <v>49</v>
      </c>
      <c r="N97" s="23" t="s">
        <v>53</v>
      </c>
      <c r="O97" s="23" t="s">
        <v>27</v>
      </c>
      <c r="P97" s="23" t="s">
        <v>50</v>
      </c>
      <c r="Q97" s="23" t="s">
        <v>51</v>
      </c>
      <c r="R97" s="23" t="s">
        <v>47</v>
      </c>
      <c r="S97" s="23" t="s">
        <v>52</v>
      </c>
      <c r="T97" s="84"/>
    </row>
    <row r="98" spans="1:20" ht="13.5" customHeight="1">
      <c r="A98" s="72" t="s">
        <v>139</v>
      </c>
      <c r="B98" s="73"/>
      <c r="C98" s="73"/>
      <c r="D98" s="73"/>
      <c r="E98" s="73"/>
      <c r="F98" s="73"/>
      <c r="G98" s="73"/>
      <c r="H98" s="73"/>
      <c r="I98" s="73"/>
      <c r="J98" s="73"/>
      <c r="K98" s="73"/>
      <c r="L98" s="73"/>
      <c r="M98" s="73"/>
      <c r="N98" s="73"/>
      <c r="O98" s="73"/>
      <c r="P98" s="73"/>
      <c r="Q98" s="73"/>
      <c r="R98" s="73"/>
      <c r="S98" s="73"/>
      <c r="T98" s="74"/>
    </row>
    <row r="99" spans="1:20" ht="12.75">
      <c r="A99" s="4" t="s">
        <v>162</v>
      </c>
      <c r="B99" s="78" t="s">
        <v>163</v>
      </c>
      <c r="C99" s="78"/>
      <c r="D99" s="78"/>
      <c r="E99" s="78"/>
      <c r="F99" s="78"/>
      <c r="G99" s="78"/>
      <c r="H99" s="78"/>
      <c r="I99" s="78"/>
      <c r="J99" s="5">
        <v>4</v>
      </c>
      <c r="K99" s="5">
        <v>1</v>
      </c>
      <c r="L99" s="5">
        <v>1</v>
      </c>
      <c r="M99" s="5">
        <v>2</v>
      </c>
      <c r="N99" s="33">
        <f aca="true" t="shared" si="10" ref="N99:N105">K99+L99+M99</f>
        <v>4</v>
      </c>
      <c r="O99" s="10">
        <f aca="true" t="shared" si="11" ref="O99:O105">P99-N99</f>
        <v>3</v>
      </c>
      <c r="P99" s="10">
        <f aca="true" t="shared" si="12" ref="P99:P105">ROUND(PRODUCT(J99,25)/14,0)</f>
        <v>7</v>
      </c>
      <c r="Q99" s="34" t="s">
        <v>51</v>
      </c>
      <c r="R99" s="13"/>
      <c r="S99" s="25"/>
      <c r="T99" s="13" t="s">
        <v>58</v>
      </c>
    </row>
    <row r="100" spans="1:20" ht="12.75">
      <c r="A100" s="4" t="s">
        <v>164</v>
      </c>
      <c r="B100" s="78" t="s">
        <v>165</v>
      </c>
      <c r="C100" s="78"/>
      <c r="D100" s="78"/>
      <c r="E100" s="78"/>
      <c r="F100" s="78"/>
      <c r="G100" s="78"/>
      <c r="H100" s="78"/>
      <c r="I100" s="78"/>
      <c r="J100" s="5">
        <v>5</v>
      </c>
      <c r="K100" s="5">
        <v>1</v>
      </c>
      <c r="L100" s="5">
        <v>1</v>
      </c>
      <c r="M100" s="5">
        <v>0</v>
      </c>
      <c r="N100" s="33">
        <f t="shared" si="10"/>
        <v>2</v>
      </c>
      <c r="O100" s="10">
        <f t="shared" si="11"/>
        <v>7</v>
      </c>
      <c r="P100" s="10">
        <f t="shared" si="12"/>
        <v>9</v>
      </c>
      <c r="Q100" s="34" t="s">
        <v>51</v>
      </c>
      <c r="R100" s="13"/>
      <c r="S100" s="25"/>
      <c r="T100" s="13" t="s">
        <v>58</v>
      </c>
    </row>
    <row r="101" spans="1:20" ht="12.75">
      <c r="A101" s="4" t="s">
        <v>255</v>
      </c>
      <c r="B101" s="78" t="s">
        <v>9</v>
      </c>
      <c r="C101" s="78"/>
      <c r="D101" s="78"/>
      <c r="E101" s="78"/>
      <c r="F101" s="78"/>
      <c r="G101" s="78"/>
      <c r="H101" s="78"/>
      <c r="I101" s="78"/>
      <c r="J101" s="5">
        <v>6</v>
      </c>
      <c r="K101" s="5">
        <v>2</v>
      </c>
      <c r="L101" s="5">
        <v>2</v>
      </c>
      <c r="M101" s="5">
        <v>0</v>
      </c>
      <c r="N101" s="33">
        <f>K101+L101+M101</f>
        <v>4</v>
      </c>
      <c r="O101" s="10">
        <f>P101-N101</f>
        <v>7</v>
      </c>
      <c r="P101" s="10">
        <f>ROUND(PRODUCT(J101,25)/14,0)</f>
        <v>11</v>
      </c>
      <c r="Q101" s="34"/>
      <c r="R101" s="225" t="s">
        <v>47</v>
      </c>
      <c r="S101" s="25"/>
      <c r="T101" s="13" t="s">
        <v>58</v>
      </c>
    </row>
    <row r="102" spans="1:20" ht="16.5" customHeight="1">
      <c r="A102" s="4" t="s">
        <v>256</v>
      </c>
      <c r="B102" s="145" t="s">
        <v>10</v>
      </c>
      <c r="C102" s="146"/>
      <c r="D102" s="146"/>
      <c r="E102" s="146"/>
      <c r="F102" s="146"/>
      <c r="G102" s="146"/>
      <c r="H102" s="146"/>
      <c r="I102" s="147"/>
      <c r="J102" s="5">
        <v>4</v>
      </c>
      <c r="K102" s="5">
        <v>2</v>
      </c>
      <c r="L102" s="5">
        <v>1</v>
      </c>
      <c r="M102" s="5">
        <v>1</v>
      </c>
      <c r="N102" s="33">
        <f>K102+L102+M102</f>
        <v>4</v>
      </c>
      <c r="O102" s="10">
        <f>P102-N102</f>
        <v>3</v>
      </c>
      <c r="P102" s="10">
        <f>ROUND(PRODUCT(J102,25)/14,0)</f>
        <v>7</v>
      </c>
      <c r="Q102" s="225" t="s">
        <v>51</v>
      </c>
      <c r="R102" s="13"/>
      <c r="S102" s="25"/>
      <c r="T102" s="13" t="s">
        <v>58</v>
      </c>
    </row>
    <row r="103" spans="1:20" ht="12.75">
      <c r="A103" s="4" t="s">
        <v>166</v>
      </c>
      <c r="B103" s="143" t="s">
        <v>167</v>
      </c>
      <c r="C103" s="78"/>
      <c r="D103" s="78"/>
      <c r="E103" s="78"/>
      <c r="F103" s="78"/>
      <c r="G103" s="78"/>
      <c r="H103" s="78"/>
      <c r="I103" s="144"/>
      <c r="J103" s="5">
        <v>3</v>
      </c>
      <c r="K103" s="5">
        <v>0</v>
      </c>
      <c r="L103" s="5">
        <v>0</v>
      </c>
      <c r="M103" s="5">
        <v>2</v>
      </c>
      <c r="N103" s="33">
        <f t="shared" si="10"/>
        <v>2</v>
      </c>
      <c r="O103" s="10">
        <f t="shared" si="11"/>
        <v>3</v>
      </c>
      <c r="P103" s="10">
        <f t="shared" si="12"/>
        <v>5</v>
      </c>
      <c r="Q103" s="34"/>
      <c r="R103" s="13" t="s">
        <v>47</v>
      </c>
      <c r="S103" s="25"/>
      <c r="T103" s="13" t="s">
        <v>56</v>
      </c>
    </row>
    <row r="104" spans="1:20" ht="12.75" customHeight="1">
      <c r="A104" s="75" t="s">
        <v>146</v>
      </c>
      <c r="B104" s="76"/>
      <c r="C104" s="76"/>
      <c r="D104" s="76"/>
      <c r="E104" s="76"/>
      <c r="F104" s="76"/>
      <c r="G104" s="76"/>
      <c r="H104" s="76"/>
      <c r="I104" s="76"/>
      <c r="J104" s="76"/>
      <c r="K104" s="76"/>
      <c r="L104" s="76"/>
      <c r="M104" s="76"/>
      <c r="N104" s="76"/>
      <c r="O104" s="76"/>
      <c r="P104" s="76"/>
      <c r="Q104" s="76"/>
      <c r="R104" s="76"/>
      <c r="S104" s="76"/>
      <c r="T104" s="77"/>
    </row>
    <row r="105" spans="1:20" ht="17.25" customHeight="1">
      <c r="A105" s="43" t="s">
        <v>168</v>
      </c>
      <c r="B105" s="78" t="s">
        <v>169</v>
      </c>
      <c r="C105" s="78"/>
      <c r="D105" s="78"/>
      <c r="E105" s="78"/>
      <c r="F105" s="78"/>
      <c r="G105" s="78"/>
      <c r="H105" s="78"/>
      <c r="I105" s="78"/>
      <c r="J105" s="5">
        <v>4</v>
      </c>
      <c r="K105" s="5">
        <v>1</v>
      </c>
      <c r="L105" s="5">
        <v>1</v>
      </c>
      <c r="M105" s="5">
        <v>2</v>
      </c>
      <c r="N105" s="33">
        <f t="shared" si="10"/>
        <v>4</v>
      </c>
      <c r="O105" s="10">
        <f t="shared" si="11"/>
        <v>3</v>
      </c>
      <c r="P105" s="10">
        <f t="shared" si="12"/>
        <v>7</v>
      </c>
      <c r="Q105" s="34" t="s">
        <v>51</v>
      </c>
      <c r="R105" s="13"/>
      <c r="S105" s="25"/>
      <c r="T105" s="13" t="s">
        <v>58</v>
      </c>
    </row>
    <row r="106" spans="1:20" ht="20.25" customHeight="1">
      <c r="A106" s="44" t="s">
        <v>170</v>
      </c>
      <c r="B106" s="145" t="s">
        <v>171</v>
      </c>
      <c r="C106" s="146"/>
      <c r="D106" s="146"/>
      <c r="E106" s="146"/>
      <c r="F106" s="146"/>
      <c r="G106" s="146"/>
      <c r="H106" s="146"/>
      <c r="I106" s="147"/>
      <c r="J106" s="5">
        <v>4</v>
      </c>
      <c r="K106" s="5">
        <v>1</v>
      </c>
      <c r="L106" s="5">
        <v>1</v>
      </c>
      <c r="M106" s="5">
        <v>0</v>
      </c>
      <c r="N106" s="33">
        <f>K106+L106+M106</f>
        <v>2</v>
      </c>
      <c r="O106" s="10">
        <f>P106-N106</f>
        <v>5</v>
      </c>
      <c r="P106" s="10">
        <f>ROUND(PRODUCT(J106,25)/14,0)</f>
        <v>7</v>
      </c>
      <c r="Q106" s="34" t="s">
        <v>51</v>
      </c>
      <c r="R106" s="13"/>
      <c r="S106" s="25"/>
      <c r="T106" s="13" t="s">
        <v>58</v>
      </c>
    </row>
    <row r="107" spans="1:20" ht="15.75" customHeight="1">
      <c r="A107" s="45" t="s">
        <v>257</v>
      </c>
      <c r="B107" s="145" t="s">
        <v>11</v>
      </c>
      <c r="C107" s="146"/>
      <c r="D107" s="146"/>
      <c r="E107" s="146"/>
      <c r="F107" s="146"/>
      <c r="G107" s="146"/>
      <c r="H107" s="146"/>
      <c r="I107" s="147"/>
      <c r="J107" s="5">
        <v>3</v>
      </c>
      <c r="K107" s="5">
        <v>1</v>
      </c>
      <c r="L107" s="5">
        <v>1</v>
      </c>
      <c r="M107" s="5">
        <v>0</v>
      </c>
      <c r="N107" s="33">
        <f>K107+L107+M107</f>
        <v>2</v>
      </c>
      <c r="O107" s="10">
        <f>P107-N107</f>
        <v>3</v>
      </c>
      <c r="P107" s="10">
        <f>ROUND(PRODUCT(J107,25)/14,0)</f>
        <v>5</v>
      </c>
      <c r="Q107" s="34"/>
      <c r="R107" s="13" t="s">
        <v>47</v>
      </c>
      <c r="S107" s="25"/>
      <c r="T107" s="13" t="s">
        <v>58</v>
      </c>
    </row>
    <row r="108" spans="1:20" ht="12.75">
      <c r="A108" s="40" t="s">
        <v>44</v>
      </c>
      <c r="B108" s="79"/>
      <c r="C108" s="80"/>
      <c r="D108" s="80"/>
      <c r="E108" s="80"/>
      <c r="F108" s="80"/>
      <c r="G108" s="80"/>
      <c r="H108" s="80"/>
      <c r="I108" s="81"/>
      <c r="J108" s="40">
        <f aca="true" t="shared" si="13" ref="J108:P108">SUM(J99:J107)</f>
        <v>33</v>
      </c>
      <c r="K108" s="40">
        <f t="shared" si="13"/>
        <v>9</v>
      </c>
      <c r="L108" s="40">
        <f t="shared" si="13"/>
        <v>8</v>
      </c>
      <c r="M108" s="40">
        <f t="shared" si="13"/>
        <v>7</v>
      </c>
      <c r="N108" s="40">
        <f t="shared" si="13"/>
        <v>24</v>
      </c>
      <c r="O108" s="40">
        <f t="shared" si="13"/>
        <v>34</v>
      </c>
      <c r="P108" s="40">
        <f t="shared" si="13"/>
        <v>58</v>
      </c>
      <c r="Q108" s="40">
        <f>COUNTIF(Q99:Q107,"E")</f>
        <v>5</v>
      </c>
      <c r="R108" s="40">
        <f>COUNTIF(R99:R107,"C")</f>
        <v>3</v>
      </c>
      <c r="S108" s="40">
        <f>COUNTIF(S99:S107,"VP")</f>
        <v>0</v>
      </c>
      <c r="T108" s="35">
        <f>COUNTA(T99:T107)</f>
        <v>8</v>
      </c>
    </row>
    <row r="109" ht="21.75" customHeight="1"/>
    <row r="110" spans="1:20" ht="19.5" customHeight="1">
      <c r="A110" s="72" t="s">
        <v>67</v>
      </c>
      <c r="B110" s="73"/>
      <c r="C110" s="73"/>
      <c r="D110" s="73"/>
      <c r="E110" s="73"/>
      <c r="F110" s="73"/>
      <c r="G110" s="73"/>
      <c r="H110" s="73"/>
      <c r="I110" s="73"/>
      <c r="J110" s="73"/>
      <c r="K110" s="73"/>
      <c r="L110" s="73"/>
      <c r="M110" s="73"/>
      <c r="N110" s="73"/>
      <c r="O110" s="73"/>
      <c r="P110" s="73"/>
      <c r="Q110" s="73"/>
      <c r="R110" s="73"/>
      <c r="S110" s="73"/>
      <c r="T110" s="74"/>
    </row>
    <row r="111" spans="1:20" ht="25.5" customHeight="1">
      <c r="A111" s="175" t="s">
        <v>46</v>
      </c>
      <c r="B111" s="178" t="s">
        <v>45</v>
      </c>
      <c r="C111" s="179"/>
      <c r="D111" s="179"/>
      <c r="E111" s="179"/>
      <c r="F111" s="179"/>
      <c r="G111" s="179"/>
      <c r="H111" s="179"/>
      <c r="I111" s="180"/>
      <c r="J111" s="83" t="s">
        <v>60</v>
      </c>
      <c r="K111" s="165" t="s">
        <v>43</v>
      </c>
      <c r="L111" s="166"/>
      <c r="M111" s="167"/>
      <c r="N111" s="165" t="s">
        <v>61</v>
      </c>
      <c r="O111" s="166"/>
      <c r="P111" s="167"/>
      <c r="Q111" s="165" t="s">
        <v>42</v>
      </c>
      <c r="R111" s="166"/>
      <c r="S111" s="167"/>
      <c r="T111" s="83" t="s">
        <v>41</v>
      </c>
    </row>
    <row r="112" spans="1:20" ht="12.75">
      <c r="A112" s="176"/>
      <c r="B112" s="181"/>
      <c r="C112" s="182"/>
      <c r="D112" s="182"/>
      <c r="E112" s="182"/>
      <c r="F112" s="182"/>
      <c r="G112" s="182"/>
      <c r="H112" s="182"/>
      <c r="I112" s="183"/>
      <c r="J112" s="84"/>
      <c r="K112" s="23" t="s">
        <v>47</v>
      </c>
      <c r="L112" s="23" t="s">
        <v>48</v>
      </c>
      <c r="M112" s="23" t="s">
        <v>49</v>
      </c>
      <c r="N112" s="23" t="s">
        <v>53</v>
      </c>
      <c r="O112" s="23" t="s">
        <v>27</v>
      </c>
      <c r="P112" s="23" t="s">
        <v>50</v>
      </c>
      <c r="Q112" s="23" t="s">
        <v>51</v>
      </c>
      <c r="R112" s="23" t="s">
        <v>47</v>
      </c>
      <c r="S112" s="23" t="s">
        <v>52</v>
      </c>
      <c r="T112" s="84"/>
    </row>
    <row r="113" spans="1:20" ht="15" customHeight="1">
      <c r="A113" s="72" t="s">
        <v>139</v>
      </c>
      <c r="B113" s="73"/>
      <c r="C113" s="73"/>
      <c r="D113" s="73"/>
      <c r="E113" s="73"/>
      <c r="F113" s="73"/>
      <c r="G113" s="73"/>
      <c r="H113" s="73"/>
      <c r="I113" s="73"/>
      <c r="J113" s="73"/>
      <c r="K113" s="73"/>
      <c r="L113" s="73"/>
      <c r="M113" s="73"/>
      <c r="N113" s="73"/>
      <c r="O113" s="73"/>
      <c r="P113" s="73"/>
      <c r="Q113" s="73"/>
      <c r="R113" s="73"/>
      <c r="S113" s="73"/>
      <c r="T113" s="74"/>
    </row>
    <row r="114" spans="1:20" ht="12.75">
      <c r="A114" s="4" t="s">
        <v>172</v>
      </c>
      <c r="B114" s="78" t="s">
        <v>173</v>
      </c>
      <c r="C114" s="78"/>
      <c r="D114" s="78"/>
      <c r="E114" s="78"/>
      <c r="F114" s="78"/>
      <c r="G114" s="78"/>
      <c r="H114" s="78"/>
      <c r="I114" s="78"/>
      <c r="J114" s="5">
        <v>4</v>
      </c>
      <c r="K114" s="5">
        <v>1</v>
      </c>
      <c r="L114" s="5">
        <v>1</v>
      </c>
      <c r="M114" s="5">
        <v>2</v>
      </c>
      <c r="N114" s="33">
        <f aca="true" t="shared" si="14" ref="N114:N122">K114+L114+M114</f>
        <v>4</v>
      </c>
      <c r="O114" s="10">
        <f aca="true" t="shared" si="15" ref="O114:O122">P114-N114</f>
        <v>4</v>
      </c>
      <c r="P114" s="10">
        <f>ROUND(PRODUCT(J114,25)/12,0)</f>
        <v>8</v>
      </c>
      <c r="Q114" s="34" t="s">
        <v>51</v>
      </c>
      <c r="R114" s="13"/>
      <c r="S114" s="25"/>
      <c r="T114" s="13" t="s">
        <v>58</v>
      </c>
    </row>
    <row r="115" spans="1:20" ht="12.75">
      <c r="A115" s="4" t="s">
        <v>174</v>
      </c>
      <c r="B115" s="78" t="s">
        <v>175</v>
      </c>
      <c r="C115" s="78"/>
      <c r="D115" s="78"/>
      <c r="E115" s="78"/>
      <c r="F115" s="78"/>
      <c r="G115" s="78"/>
      <c r="H115" s="78"/>
      <c r="I115" s="78"/>
      <c r="J115" s="5">
        <v>5</v>
      </c>
      <c r="K115" s="5">
        <v>1</v>
      </c>
      <c r="L115" s="5">
        <v>1</v>
      </c>
      <c r="M115" s="5">
        <v>0</v>
      </c>
      <c r="N115" s="33">
        <f t="shared" si="14"/>
        <v>2</v>
      </c>
      <c r="O115" s="10">
        <f t="shared" si="15"/>
        <v>8</v>
      </c>
      <c r="P115" s="10">
        <f>ROUND(PRODUCT(J115,25)/12,0)</f>
        <v>10</v>
      </c>
      <c r="Q115" s="34" t="s">
        <v>51</v>
      </c>
      <c r="R115" s="13"/>
      <c r="S115" s="25"/>
      <c r="T115" s="13" t="s">
        <v>58</v>
      </c>
    </row>
    <row r="116" spans="1:20" ht="15">
      <c r="A116" s="42" t="s">
        <v>258</v>
      </c>
      <c r="B116" s="212" t="s">
        <v>298</v>
      </c>
      <c r="C116" s="211"/>
      <c r="D116" s="211"/>
      <c r="E116" s="211"/>
      <c r="F116" s="211"/>
      <c r="G116" s="211"/>
      <c r="H116" s="211"/>
      <c r="I116" s="211"/>
      <c r="J116" s="5">
        <v>6</v>
      </c>
      <c r="K116" s="5">
        <v>2</v>
      </c>
      <c r="L116" s="5">
        <v>2</v>
      </c>
      <c r="M116" s="5">
        <v>0</v>
      </c>
      <c r="N116" s="33">
        <f t="shared" si="14"/>
        <v>4</v>
      </c>
      <c r="O116" s="10">
        <f t="shared" si="15"/>
        <v>9</v>
      </c>
      <c r="P116" s="10">
        <f>ROUND(PRODUCT(J116,25)/12,0)</f>
        <v>13</v>
      </c>
      <c r="Q116" s="34"/>
      <c r="R116" s="13" t="s">
        <v>47</v>
      </c>
      <c r="S116" s="25"/>
      <c r="T116" s="13" t="s">
        <v>58</v>
      </c>
    </row>
    <row r="117" spans="1:20" ht="12.75">
      <c r="A117" s="4" t="s">
        <v>176</v>
      </c>
      <c r="B117" s="143" t="s">
        <v>177</v>
      </c>
      <c r="C117" s="78"/>
      <c r="D117" s="78"/>
      <c r="E117" s="78"/>
      <c r="F117" s="78"/>
      <c r="G117" s="78"/>
      <c r="H117" s="78"/>
      <c r="I117" s="144"/>
      <c r="J117" s="5">
        <v>3</v>
      </c>
      <c r="K117" s="5">
        <v>0</v>
      </c>
      <c r="L117" s="5">
        <v>0</v>
      </c>
      <c r="M117" s="5">
        <v>2</v>
      </c>
      <c r="N117" s="33">
        <f t="shared" si="14"/>
        <v>2</v>
      </c>
      <c r="O117" s="10">
        <f t="shared" si="15"/>
        <v>4</v>
      </c>
      <c r="P117" s="10">
        <f>ROUND(PRODUCT(J117,25)/12,0)</f>
        <v>6</v>
      </c>
      <c r="Q117" s="34"/>
      <c r="R117" s="13" t="s">
        <v>47</v>
      </c>
      <c r="S117" s="25"/>
      <c r="T117" s="13" t="s">
        <v>56</v>
      </c>
    </row>
    <row r="118" spans="1:20" ht="12.75">
      <c r="A118" s="4" t="s">
        <v>178</v>
      </c>
      <c r="B118" s="78" t="s">
        <v>179</v>
      </c>
      <c r="C118" s="78"/>
      <c r="D118" s="78"/>
      <c r="E118" s="78"/>
      <c r="F118" s="78"/>
      <c r="G118" s="78"/>
      <c r="H118" s="78"/>
      <c r="I118" s="78"/>
      <c r="J118" s="5">
        <v>4</v>
      </c>
      <c r="K118" s="5">
        <v>2</v>
      </c>
      <c r="L118" s="5">
        <v>2</v>
      </c>
      <c r="M118" s="5">
        <v>0</v>
      </c>
      <c r="N118" s="33">
        <f t="shared" si="14"/>
        <v>4</v>
      </c>
      <c r="O118" s="10">
        <f t="shared" si="15"/>
        <v>4</v>
      </c>
      <c r="P118" s="10">
        <f>ROUND(PRODUCT(J118,25)/12,0)</f>
        <v>8</v>
      </c>
      <c r="Q118" s="34" t="s">
        <v>51</v>
      </c>
      <c r="R118" s="13"/>
      <c r="S118" s="25"/>
      <c r="T118" s="13" t="s">
        <v>56</v>
      </c>
    </row>
    <row r="119" spans="1:20" ht="12.75" customHeight="1">
      <c r="A119" s="75" t="s">
        <v>180</v>
      </c>
      <c r="B119" s="76"/>
      <c r="C119" s="76"/>
      <c r="D119" s="76"/>
      <c r="E119" s="76"/>
      <c r="F119" s="76"/>
      <c r="G119" s="76"/>
      <c r="H119" s="76"/>
      <c r="I119" s="76"/>
      <c r="J119" s="76"/>
      <c r="K119" s="76"/>
      <c r="L119" s="76"/>
      <c r="M119" s="76"/>
      <c r="N119" s="76"/>
      <c r="O119" s="76"/>
      <c r="P119" s="76"/>
      <c r="Q119" s="76"/>
      <c r="R119" s="76"/>
      <c r="S119" s="76"/>
      <c r="T119" s="77"/>
    </row>
    <row r="120" spans="1:20" ht="12.75">
      <c r="A120" s="4" t="s">
        <v>181</v>
      </c>
      <c r="B120" s="78" t="s">
        <v>182</v>
      </c>
      <c r="C120" s="78"/>
      <c r="D120" s="78"/>
      <c r="E120" s="78"/>
      <c r="F120" s="78"/>
      <c r="G120" s="78"/>
      <c r="H120" s="78"/>
      <c r="I120" s="78"/>
      <c r="J120" s="5">
        <v>4</v>
      </c>
      <c r="K120" s="5">
        <v>1</v>
      </c>
      <c r="L120" s="5">
        <v>1</v>
      </c>
      <c r="M120" s="5">
        <v>2</v>
      </c>
      <c r="N120" s="33">
        <f t="shared" si="14"/>
        <v>4</v>
      </c>
      <c r="O120" s="10">
        <f t="shared" si="15"/>
        <v>4</v>
      </c>
      <c r="P120" s="10">
        <f>ROUND(PRODUCT(J120,25)/12,0)</f>
        <v>8</v>
      </c>
      <c r="Q120" s="34" t="s">
        <v>51</v>
      </c>
      <c r="R120" s="13"/>
      <c r="S120" s="25"/>
      <c r="T120" s="13" t="s">
        <v>58</v>
      </c>
    </row>
    <row r="121" spans="1:20" ht="12.75">
      <c r="A121" s="4" t="s">
        <v>183</v>
      </c>
      <c r="B121" s="78" t="s">
        <v>184</v>
      </c>
      <c r="C121" s="78"/>
      <c r="D121" s="78"/>
      <c r="E121" s="78"/>
      <c r="F121" s="78"/>
      <c r="G121" s="78"/>
      <c r="H121" s="78"/>
      <c r="I121" s="78"/>
      <c r="J121" s="5">
        <v>4</v>
      </c>
      <c r="K121" s="5">
        <v>1</v>
      </c>
      <c r="L121" s="5">
        <v>1</v>
      </c>
      <c r="M121" s="5">
        <v>0</v>
      </c>
      <c r="N121" s="33">
        <f t="shared" si="14"/>
        <v>2</v>
      </c>
      <c r="O121" s="10">
        <f t="shared" si="15"/>
        <v>6</v>
      </c>
      <c r="P121" s="10">
        <f>ROUND(PRODUCT(J121,25)/12,0)</f>
        <v>8</v>
      </c>
      <c r="Q121" s="34" t="s">
        <v>51</v>
      </c>
      <c r="R121" s="13"/>
      <c r="S121" s="25"/>
      <c r="T121" s="13" t="s">
        <v>58</v>
      </c>
    </row>
    <row r="122" spans="1:20" ht="12.75">
      <c r="A122" s="45" t="s">
        <v>259</v>
      </c>
      <c r="B122" s="212" t="s">
        <v>299</v>
      </c>
      <c r="C122" s="212"/>
      <c r="D122" s="212"/>
      <c r="E122" s="212"/>
      <c r="F122" s="212"/>
      <c r="G122" s="212"/>
      <c r="H122" s="212"/>
      <c r="I122" s="212"/>
      <c r="J122" s="5">
        <v>3</v>
      </c>
      <c r="K122" s="5">
        <v>1</v>
      </c>
      <c r="L122" s="5">
        <v>1</v>
      </c>
      <c r="M122" s="5">
        <v>0</v>
      </c>
      <c r="N122" s="33">
        <f t="shared" si="14"/>
        <v>2</v>
      </c>
      <c r="O122" s="10">
        <f t="shared" si="15"/>
        <v>4</v>
      </c>
      <c r="P122" s="10">
        <f>ROUND(PRODUCT(J122,25)/12,0)</f>
        <v>6</v>
      </c>
      <c r="Q122" s="34"/>
      <c r="R122" s="13" t="s">
        <v>47</v>
      </c>
      <c r="S122" s="25"/>
      <c r="T122" s="13" t="s">
        <v>58</v>
      </c>
    </row>
    <row r="123" spans="1:20" ht="12.75">
      <c r="A123" s="40" t="s">
        <v>44</v>
      </c>
      <c r="B123" s="79"/>
      <c r="C123" s="80"/>
      <c r="D123" s="80"/>
      <c r="E123" s="80"/>
      <c r="F123" s="80"/>
      <c r="G123" s="80"/>
      <c r="H123" s="80"/>
      <c r="I123" s="81"/>
      <c r="J123" s="40">
        <f aca="true" t="shared" si="16" ref="J123:P123">SUM(J113:J122)</f>
        <v>33</v>
      </c>
      <c r="K123" s="40">
        <f t="shared" si="16"/>
        <v>9</v>
      </c>
      <c r="L123" s="40">
        <f t="shared" si="16"/>
        <v>9</v>
      </c>
      <c r="M123" s="40">
        <f t="shared" si="16"/>
        <v>6</v>
      </c>
      <c r="N123" s="40">
        <f t="shared" si="16"/>
        <v>24</v>
      </c>
      <c r="O123" s="40">
        <f t="shared" si="16"/>
        <v>43</v>
      </c>
      <c r="P123" s="40">
        <f t="shared" si="16"/>
        <v>67</v>
      </c>
      <c r="Q123" s="40">
        <f>COUNTIF(Q113:Q122,"E")</f>
        <v>5</v>
      </c>
      <c r="R123" s="40">
        <f>COUNTIF(R113:R122,"C")</f>
        <v>3</v>
      </c>
      <c r="S123" s="40">
        <f>COUNTIF(S113:S122,"VP")</f>
        <v>0</v>
      </c>
      <c r="T123" s="35">
        <f>COUNTA(T113:T122)</f>
        <v>8</v>
      </c>
    </row>
    <row r="124" ht="5.25" customHeight="1"/>
    <row r="125" spans="1:20" ht="19.5" customHeight="1">
      <c r="A125" s="82" t="s">
        <v>68</v>
      </c>
      <c r="B125" s="82"/>
      <c r="C125" s="82"/>
      <c r="D125" s="82"/>
      <c r="E125" s="82"/>
      <c r="F125" s="82"/>
      <c r="G125" s="82"/>
      <c r="H125" s="82"/>
      <c r="I125" s="82"/>
      <c r="J125" s="82"/>
      <c r="K125" s="82"/>
      <c r="L125" s="82"/>
      <c r="M125" s="82"/>
      <c r="N125" s="82"/>
      <c r="O125" s="82"/>
      <c r="P125" s="82"/>
      <c r="Q125" s="82"/>
      <c r="R125" s="82"/>
      <c r="S125" s="82"/>
      <c r="T125" s="82"/>
    </row>
    <row r="126" spans="1:20" ht="27.75" customHeight="1">
      <c r="A126" s="175" t="s">
        <v>46</v>
      </c>
      <c r="B126" s="178" t="s">
        <v>45</v>
      </c>
      <c r="C126" s="179"/>
      <c r="D126" s="179"/>
      <c r="E126" s="179"/>
      <c r="F126" s="179"/>
      <c r="G126" s="179"/>
      <c r="H126" s="179"/>
      <c r="I126" s="180"/>
      <c r="J126" s="83" t="s">
        <v>60</v>
      </c>
      <c r="K126" s="203" t="s">
        <v>43</v>
      </c>
      <c r="L126" s="203"/>
      <c r="M126" s="203"/>
      <c r="N126" s="203" t="s">
        <v>61</v>
      </c>
      <c r="O126" s="204"/>
      <c r="P126" s="204"/>
      <c r="Q126" s="203" t="s">
        <v>42</v>
      </c>
      <c r="R126" s="203"/>
      <c r="S126" s="203"/>
      <c r="T126" s="203" t="s">
        <v>41</v>
      </c>
    </row>
    <row r="127" spans="1:20" ht="12.75" customHeight="1">
      <c r="A127" s="176"/>
      <c r="B127" s="181"/>
      <c r="C127" s="182"/>
      <c r="D127" s="182"/>
      <c r="E127" s="182"/>
      <c r="F127" s="182"/>
      <c r="G127" s="182"/>
      <c r="H127" s="182"/>
      <c r="I127" s="183"/>
      <c r="J127" s="84"/>
      <c r="K127" s="23" t="s">
        <v>47</v>
      </c>
      <c r="L127" s="23" t="s">
        <v>48</v>
      </c>
      <c r="M127" s="23" t="s">
        <v>49</v>
      </c>
      <c r="N127" s="23" t="s">
        <v>53</v>
      </c>
      <c r="O127" s="23" t="s">
        <v>27</v>
      </c>
      <c r="P127" s="23" t="s">
        <v>50</v>
      </c>
      <c r="Q127" s="23" t="s">
        <v>51</v>
      </c>
      <c r="R127" s="23" t="s">
        <v>47</v>
      </c>
      <c r="S127" s="23" t="s">
        <v>52</v>
      </c>
      <c r="T127" s="203"/>
    </row>
    <row r="128" spans="1:20" ht="15.75" customHeight="1">
      <c r="A128" s="214" t="s">
        <v>12</v>
      </c>
      <c r="B128" s="215"/>
      <c r="C128" s="215"/>
      <c r="D128" s="215"/>
      <c r="E128" s="215"/>
      <c r="F128" s="215"/>
      <c r="G128" s="215"/>
      <c r="H128" s="215"/>
      <c r="I128" s="215"/>
      <c r="J128" s="215"/>
      <c r="K128" s="215"/>
      <c r="L128" s="215"/>
      <c r="M128" s="215"/>
      <c r="N128" s="215"/>
      <c r="O128" s="215"/>
      <c r="P128" s="215"/>
      <c r="Q128" s="215"/>
      <c r="R128" s="215"/>
      <c r="S128" s="215"/>
      <c r="T128" s="216"/>
    </row>
    <row r="129" spans="1:20" ht="12.75">
      <c r="A129" s="46" t="s">
        <v>244</v>
      </c>
      <c r="B129" s="202" t="s">
        <v>185</v>
      </c>
      <c r="C129" s="185"/>
      <c r="D129" s="185"/>
      <c r="E129" s="185"/>
      <c r="F129" s="185"/>
      <c r="G129" s="185"/>
      <c r="H129" s="185"/>
      <c r="I129" s="200"/>
      <c r="J129" s="11">
        <v>3</v>
      </c>
      <c r="K129" s="11">
        <v>0</v>
      </c>
      <c r="L129" s="11">
        <v>0</v>
      </c>
      <c r="M129" s="11">
        <v>2</v>
      </c>
      <c r="N129" s="10">
        <f>K129+L129+M129</f>
        <v>2</v>
      </c>
      <c r="O129" s="10">
        <f>P129-N129</f>
        <v>3</v>
      </c>
      <c r="P129" s="10">
        <f>ROUND(PRODUCT(J129,25)/14,0)</f>
        <v>5</v>
      </c>
      <c r="Q129" s="11"/>
      <c r="R129" s="11"/>
      <c r="S129" s="12" t="s">
        <v>52</v>
      </c>
      <c r="T129" s="13" t="s">
        <v>59</v>
      </c>
    </row>
    <row r="130" spans="1:20" ht="12.75">
      <c r="A130" s="46" t="s">
        <v>245</v>
      </c>
      <c r="B130" s="202" t="s">
        <v>186</v>
      </c>
      <c r="C130" s="185"/>
      <c r="D130" s="185"/>
      <c r="E130" s="185"/>
      <c r="F130" s="185"/>
      <c r="G130" s="185"/>
      <c r="H130" s="185"/>
      <c r="I130" s="200"/>
      <c r="J130" s="11">
        <v>3</v>
      </c>
      <c r="K130" s="11">
        <v>0</v>
      </c>
      <c r="L130" s="11">
        <v>0</v>
      </c>
      <c r="M130" s="11">
        <v>2</v>
      </c>
      <c r="N130" s="10">
        <f>K130+L130+M130</f>
        <v>2</v>
      </c>
      <c r="O130" s="10">
        <f>P130-N130</f>
        <v>3</v>
      </c>
      <c r="P130" s="10">
        <f>ROUND(PRODUCT(J130,25)/14,0)</f>
        <v>5</v>
      </c>
      <c r="Q130" s="11"/>
      <c r="R130" s="11"/>
      <c r="S130" s="12" t="s">
        <v>52</v>
      </c>
      <c r="T130" s="13" t="s">
        <v>59</v>
      </c>
    </row>
    <row r="131" spans="1:20" ht="12.75">
      <c r="A131" s="208" t="s">
        <v>13</v>
      </c>
      <c r="B131" s="209"/>
      <c r="C131" s="209"/>
      <c r="D131" s="209"/>
      <c r="E131" s="209"/>
      <c r="F131" s="209"/>
      <c r="G131" s="209"/>
      <c r="H131" s="209"/>
      <c r="I131" s="209"/>
      <c r="J131" s="209"/>
      <c r="K131" s="209"/>
      <c r="L131" s="209"/>
      <c r="M131" s="209"/>
      <c r="N131" s="209"/>
      <c r="O131" s="209"/>
      <c r="P131" s="209"/>
      <c r="Q131" s="209"/>
      <c r="R131" s="209"/>
      <c r="S131" s="209"/>
      <c r="T131" s="210"/>
    </row>
    <row r="132" spans="1:20" ht="12.75">
      <c r="A132" s="46" t="s">
        <v>187</v>
      </c>
      <c r="B132" s="202" t="s">
        <v>241</v>
      </c>
      <c r="C132" s="185"/>
      <c r="D132" s="185"/>
      <c r="E132" s="185"/>
      <c r="F132" s="185"/>
      <c r="G132" s="185"/>
      <c r="H132" s="185"/>
      <c r="I132" s="200"/>
      <c r="J132" s="11">
        <v>4</v>
      </c>
      <c r="K132" s="11">
        <v>2</v>
      </c>
      <c r="L132" s="11">
        <v>2</v>
      </c>
      <c r="M132" s="11">
        <v>0</v>
      </c>
      <c r="N132" s="10">
        <f>K132+L132+M132</f>
        <v>4</v>
      </c>
      <c r="O132" s="10">
        <f>P132-N132</f>
        <v>3</v>
      </c>
      <c r="P132" s="10">
        <f>ROUND(PRODUCT(J132,25)/14,0)</f>
        <v>7</v>
      </c>
      <c r="Q132" s="11" t="s">
        <v>51</v>
      </c>
      <c r="R132" s="11"/>
      <c r="S132" s="12"/>
      <c r="T132" s="13" t="s">
        <v>56</v>
      </c>
    </row>
    <row r="133" spans="1:20" ht="12.75">
      <c r="A133" s="46" t="s">
        <v>188</v>
      </c>
      <c r="B133" s="202" t="s">
        <v>189</v>
      </c>
      <c r="C133" s="185"/>
      <c r="D133" s="185"/>
      <c r="E133" s="185"/>
      <c r="F133" s="185"/>
      <c r="G133" s="185"/>
      <c r="H133" s="185"/>
      <c r="I133" s="200"/>
      <c r="J133" s="11">
        <v>4</v>
      </c>
      <c r="K133" s="11">
        <v>2</v>
      </c>
      <c r="L133" s="11">
        <v>2</v>
      </c>
      <c r="M133" s="11">
        <v>0</v>
      </c>
      <c r="N133" s="10">
        <f>K133+L133+M133</f>
        <v>4</v>
      </c>
      <c r="O133" s="10">
        <f>P133-N133</f>
        <v>3</v>
      </c>
      <c r="P133" s="10">
        <f>ROUND(PRODUCT(J133,25)/14,0)</f>
        <v>7</v>
      </c>
      <c r="Q133" s="11" t="s">
        <v>51</v>
      </c>
      <c r="R133" s="11"/>
      <c r="S133" s="12"/>
      <c r="T133" s="13" t="s">
        <v>56</v>
      </c>
    </row>
    <row r="134" spans="1:20" ht="12.75">
      <c r="A134" s="46" t="s">
        <v>190</v>
      </c>
      <c r="B134" s="202" t="s">
        <v>242</v>
      </c>
      <c r="C134" s="185"/>
      <c r="D134" s="185"/>
      <c r="E134" s="185"/>
      <c r="F134" s="185"/>
      <c r="G134" s="185"/>
      <c r="H134" s="185"/>
      <c r="I134" s="200"/>
      <c r="J134" s="11">
        <v>4</v>
      </c>
      <c r="K134" s="11">
        <v>2</v>
      </c>
      <c r="L134" s="11">
        <v>2</v>
      </c>
      <c r="M134" s="11">
        <v>0</v>
      </c>
      <c r="N134" s="10">
        <f>K134+L134+M134</f>
        <v>4</v>
      </c>
      <c r="O134" s="10">
        <f>P134-N134</f>
        <v>3</v>
      </c>
      <c r="P134" s="10">
        <f>ROUND(PRODUCT(J134,25)/14,0)</f>
        <v>7</v>
      </c>
      <c r="Q134" s="11" t="s">
        <v>51</v>
      </c>
      <c r="R134" s="11"/>
      <c r="S134" s="12"/>
      <c r="T134" s="13" t="s">
        <v>56</v>
      </c>
    </row>
    <row r="135" spans="1:20" ht="12.75">
      <c r="A135" s="46" t="s">
        <v>191</v>
      </c>
      <c r="B135" s="202" t="s">
        <v>243</v>
      </c>
      <c r="C135" s="185"/>
      <c r="D135" s="185"/>
      <c r="E135" s="185"/>
      <c r="F135" s="185"/>
      <c r="G135" s="185"/>
      <c r="H135" s="185"/>
      <c r="I135" s="200"/>
      <c r="J135" s="11">
        <v>4</v>
      </c>
      <c r="K135" s="11">
        <v>2</v>
      </c>
      <c r="L135" s="11">
        <v>2</v>
      </c>
      <c r="M135" s="11">
        <v>0</v>
      </c>
      <c r="N135" s="10">
        <f>K135+L135+M135</f>
        <v>4</v>
      </c>
      <c r="O135" s="10">
        <f>P135-N135</f>
        <v>3</v>
      </c>
      <c r="P135" s="10">
        <f>ROUND(PRODUCT(J135,25)/14,0)</f>
        <v>7</v>
      </c>
      <c r="Q135" s="11" t="s">
        <v>51</v>
      </c>
      <c r="R135" s="11"/>
      <c r="S135" s="12"/>
      <c r="T135" s="13" t="s">
        <v>56</v>
      </c>
    </row>
    <row r="136" spans="1:20" ht="12.75">
      <c r="A136" s="208" t="s">
        <v>14</v>
      </c>
      <c r="B136" s="187"/>
      <c r="C136" s="187"/>
      <c r="D136" s="187"/>
      <c r="E136" s="187"/>
      <c r="F136" s="187"/>
      <c r="G136" s="187"/>
      <c r="H136" s="187"/>
      <c r="I136" s="187"/>
      <c r="J136" s="187"/>
      <c r="K136" s="187"/>
      <c r="L136" s="187"/>
      <c r="M136" s="187"/>
      <c r="N136" s="187"/>
      <c r="O136" s="187"/>
      <c r="P136" s="187"/>
      <c r="Q136" s="187"/>
      <c r="R136" s="187"/>
      <c r="S136" s="187"/>
      <c r="T136" s="189"/>
    </row>
    <row r="137" spans="1:20" ht="12.75">
      <c r="A137" s="4" t="s">
        <v>198</v>
      </c>
      <c r="B137" s="200" t="s">
        <v>290</v>
      </c>
      <c r="C137" s="201"/>
      <c r="D137" s="201"/>
      <c r="E137" s="201"/>
      <c r="F137" s="201"/>
      <c r="G137" s="201"/>
      <c r="H137" s="201"/>
      <c r="I137" s="202"/>
      <c r="J137" s="5">
        <v>4</v>
      </c>
      <c r="K137" s="5">
        <v>1</v>
      </c>
      <c r="L137" s="5">
        <v>1</v>
      </c>
      <c r="M137" s="5">
        <v>0</v>
      </c>
      <c r="N137" s="9">
        <f>K137+L137+M137</f>
        <v>2</v>
      </c>
      <c r="O137" s="10">
        <f>P137-N137</f>
        <v>5</v>
      </c>
      <c r="P137" s="10">
        <f>ROUND(PRODUCT(J137,25)/14,0)</f>
        <v>7</v>
      </c>
      <c r="Q137" s="11"/>
      <c r="R137" s="11" t="s">
        <v>47</v>
      </c>
      <c r="S137" s="12"/>
      <c r="T137" s="13" t="s">
        <v>58</v>
      </c>
    </row>
    <row r="138" spans="1:20" ht="12.75">
      <c r="A138" s="47" t="s">
        <v>199</v>
      </c>
      <c r="B138" s="206" t="s">
        <v>291</v>
      </c>
      <c r="C138" s="206"/>
      <c r="D138" s="206"/>
      <c r="E138" s="206"/>
      <c r="F138" s="206"/>
      <c r="G138" s="206"/>
      <c r="H138" s="206"/>
      <c r="I138" s="206"/>
      <c r="J138" s="48">
        <v>4</v>
      </c>
      <c r="K138" s="48">
        <v>1</v>
      </c>
      <c r="L138" s="48">
        <v>1</v>
      </c>
      <c r="M138" s="49">
        <v>0</v>
      </c>
      <c r="N138" s="9">
        <f>K138+L138+M138</f>
        <v>2</v>
      </c>
      <c r="O138" s="10">
        <f>P138-N138</f>
        <v>5</v>
      </c>
      <c r="P138" s="10">
        <f>ROUND(PRODUCT(J138,25)/14,0)</f>
        <v>7</v>
      </c>
      <c r="Q138" s="11"/>
      <c r="R138" s="11" t="s">
        <v>47</v>
      </c>
      <c r="S138" s="12"/>
      <c r="T138" s="13" t="s">
        <v>58</v>
      </c>
    </row>
    <row r="139" spans="1:20" ht="12.75">
      <c r="A139" s="208" t="s">
        <v>15</v>
      </c>
      <c r="B139" s="209"/>
      <c r="C139" s="209"/>
      <c r="D139" s="209"/>
      <c r="E139" s="209"/>
      <c r="F139" s="209"/>
      <c r="G139" s="209"/>
      <c r="H139" s="209"/>
      <c r="I139" s="209"/>
      <c r="J139" s="209"/>
      <c r="K139" s="209"/>
      <c r="L139" s="209"/>
      <c r="M139" s="209"/>
      <c r="N139" s="209"/>
      <c r="O139" s="209"/>
      <c r="P139" s="209"/>
      <c r="Q139" s="209"/>
      <c r="R139" s="209"/>
      <c r="S139" s="209"/>
      <c r="T139" s="210"/>
    </row>
    <row r="140" spans="1:20" ht="12.75">
      <c r="A140" s="46" t="s">
        <v>192</v>
      </c>
      <c r="B140" s="201" t="s">
        <v>246</v>
      </c>
      <c r="C140" s="201"/>
      <c r="D140" s="201"/>
      <c r="E140" s="201"/>
      <c r="F140" s="201"/>
      <c r="G140" s="201"/>
      <c r="H140" s="201"/>
      <c r="I140" s="201"/>
      <c r="J140" s="11">
        <v>4</v>
      </c>
      <c r="K140" s="11">
        <v>2</v>
      </c>
      <c r="L140" s="11">
        <v>2</v>
      </c>
      <c r="M140" s="11">
        <v>0</v>
      </c>
      <c r="N140" s="10">
        <f>K140+L140+M140</f>
        <v>4</v>
      </c>
      <c r="O140" s="10">
        <f>P140-N140</f>
        <v>3</v>
      </c>
      <c r="P140" s="10">
        <f>ROUND(PRODUCT(J140,25)/14,0)</f>
        <v>7</v>
      </c>
      <c r="Q140" s="11" t="s">
        <v>51</v>
      </c>
      <c r="R140" s="11"/>
      <c r="S140" s="12"/>
      <c r="T140" s="13" t="s">
        <v>56</v>
      </c>
    </row>
    <row r="141" spans="1:20" ht="12.75">
      <c r="A141" s="46" t="s">
        <v>193</v>
      </c>
      <c r="B141" s="202" t="s">
        <v>247</v>
      </c>
      <c r="C141" s="185"/>
      <c r="D141" s="185"/>
      <c r="E141" s="185"/>
      <c r="F141" s="185"/>
      <c r="G141" s="185"/>
      <c r="H141" s="185"/>
      <c r="I141" s="200"/>
      <c r="J141" s="11">
        <v>4</v>
      </c>
      <c r="K141" s="11">
        <v>2</v>
      </c>
      <c r="L141" s="11">
        <v>2</v>
      </c>
      <c r="M141" s="11">
        <v>0</v>
      </c>
      <c r="N141" s="10">
        <f>K141+L141+M141</f>
        <v>4</v>
      </c>
      <c r="O141" s="10">
        <f>P141-N141</f>
        <v>3</v>
      </c>
      <c r="P141" s="10">
        <f>ROUND(PRODUCT(J141,25)/14,0)</f>
        <v>7</v>
      </c>
      <c r="Q141" s="11" t="s">
        <v>51</v>
      </c>
      <c r="R141" s="11"/>
      <c r="S141" s="12"/>
      <c r="T141" s="13" t="s">
        <v>56</v>
      </c>
    </row>
    <row r="142" spans="1:20" ht="12.75">
      <c r="A142" s="46" t="s">
        <v>194</v>
      </c>
      <c r="B142" s="202" t="s">
        <v>195</v>
      </c>
      <c r="C142" s="185"/>
      <c r="D142" s="185"/>
      <c r="E142" s="185"/>
      <c r="F142" s="185"/>
      <c r="G142" s="185"/>
      <c r="H142" s="185"/>
      <c r="I142" s="200"/>
      <c r="J142" s="11">
        <v>4</v>
      </c>
      <c r="K142" s="11">
        <v>2</v>
      </c>
      <c r="L142" s="11">
        <v>2</v>
      </c>
      <c r="M142" s="11">
        <v>0</v>
      </c>
      <c r="N142" s="10">
        <f>K142+L142+M142</f>
        <v>4</v>
      </c>
      <c r="O142" s="10">
        <f>P142-N142</f>
        <v>3</v>
      </c>
      <c r="P142" s="10">
        <f>ROUND(PRODUCT(J142,25)/14,0)</f>
        <v>7</v>
      </c>
      <c r="Q142" s="11" t="s">
        <v>51</v>
      </c>
      <c r="R142" s="11"/>
      <c r="S142" s="12"/>
      <c r="T142" s="13" t="s">
        <v>56</v>
      </c>
    </row>
    <row r="143" spans="1:20" ht="15" customHeight="1">
      <c r="A143" s="46" t="s">
        <v>196</v>
      </c>
      <c r="B143" s="202" t="s">
        <v>197</v>
      </c>
      <c r="C143" s="185"/>
      <c r="D143" s="185"/>
      <c r="E143" s="185"/>
      <c r="F143" s="185"/>
      <c r="G143" s="185"/>
      <c r="H143" s="185"/>
      <c r="I143" s="200"/>
      <c r="J143" s="11">
        <v>4</v>
      </c>
      <c r="K143" s="11">
        <v>2</v>
      </c>
      <c r="L143" s="11">
        <v>2</v>
      </c>
      <c r="M143" s="11">
        <v>0</v>
      </c>
      <c r="N143" s="10">
        <f>K143+L143+M143</f>
        <v>4</v>
      </c>
      <c r="O143" s="10">
        <f>P143-N143</f>
        <v>3</v>
      </c>
      <c r="P143" s="10">
        <f>ROUND(PRODUCT(J143,25)/14,0)</f>
        <v>7</v>
      </c>
      <c r="Q143" s="11" t="s">
        <v>51</v>
      </c>
      <c r="R143" s="11"/>
      <c r="S143" s="12"/>
      <c r="T143" s="13" t="s">
        <v>56</v>
      </c>
    </row>
    <row r="144" spans="1:20" ht="12.75">
      <c r="A144" s="208" t="s">
        <v>16</v>
      </c>
      <c r="B144" s="209"/>
      <c r="C144" s="209"/>
      <c r="D144" s="209"/>
      <c r="E144" s="209"/>
      <c r="F144" s="209"/>
      <c r="G144" s="209"/>
      <c r="H144" s="209"/>
      <c r="I144" s="209"/>
      <c r="J144" s="209"/>
      <c r="K144" s="209"/>
      <c r="L144" s="209"/>
      <c r="M144" s="209"/>
      <c r="N144" s="209"/>
      <c r="O144" s="209"/>
      <c r="P144" s="209"/>
      <c r="Q144" s="209"/>
      <c r="R144" s="209"/>
      <c r="S144" s="209"/>
      <c r="T144" s="210"/>
    </row>
    <row r="145" spans="1:20" ht="14.25" customHeight="1">
      <c r="A145" s="4" t="s">
        <v>203</v>
      </c>
      <c r="B145" s="185" t="s">
        <v>270</v>
      </c>
      <c r="C145" s="185"/>
      <c r="D145" s="185"/>
      <c r="E145" s="185"/>
      <c r="F145" s="185"/>
      <c r="G145" s="185"/>
      <c r="H145" s="185"/>
      <c r="I145" s="185"/>
      <c r="J145" s="50">
        <v>6</v>
      </c>
      <c r="K145" s="50">
        <v>2</v>
      </c>
      <c r="L145" s="50">
        <v>2</v>
      </c>
      <c r="M145" s="50">
        <v>0</v>
      </c>
      <c r="N145" s="9">
        <f>K145+L145+M145</f>
        <v>4</v>
      </c>
      <c r="O145" s="10">
        <f>P145-N145</f>
        <v>7</v>
      </c>
      <c r="P145" s="10">
        <f>ROUND(PRODUCT(J145,25)/14,0)</f>
        <v>11</v>
      </c>
      <c r="Q145" s="11"/>
      <c r="R145" s="11" t="s">
        <v>47</v>
      </c>
      <c r="S145" s="12"/>
      <c r="T145" s="13" t="s">
        <v>58</v>
      </c>
    </row>
    <row r="146" spans="1:20" ht="12.75">
      <c r="A146" s="4" t="s">
        <v>204</v>
      </c>
      <c r="B146" s="185" t="s">
        <v>121</v>
      </c>
      <c r="C146" s="185"/>
      <c r="D146" s="185"/>
      <c r="E146" s="185"/>
      <c r="F146" s="185"/>
      <c r="G146" s="185"/>
      <c r="H146" s="185"/>
      <c r="I146" s="185"/>
      <c r="J146" s="50">
        <v>6</v>
      </c>
      <c r="K146" s="50">
        <v>2</v>
      </c>
      <c r="L146" s="50">
        <v>2</v>
      </c>
      <c r="M146" s="50">
        <v>0</v>
      </c>
      <c r="N146" s="9">
        <f>K146+L146+M146</f>
        <v>4</v>
      </c>
      <c r="O146" s="10">
        <f>P146-N146</f>
        <v>7</v>
      </c>
      <c r="P146" s="10">
        <f>ROUND(PRODUCT(J146,25)/14,0)</f>
        <v>11</v>
      </c>
      <c r="Q146" s="11"/>
      <c r="R146" s="11" t="s">
        <v>47</v>
      </c>
      <c r="S146" s="12"/>
      <c r="T146" s="13" t="s">
        <v>58</v>
      </c>
    </row>
    <row r="147" spans="1:20" ht="12.75">
      <c r="A147" s="208" t="s">
        <v>20</v>
      </c>
      <c r="B147" s="187"/>
      <c r="C147" s="187"/>
      <c r="D147" s="187"/>
      <c r="E147" s="187"/>
      <c r="F147" s="187"/>
      <c r="G147" s="187"/>
      <c r="H147" s="187"/>
      <c r="I147" s="187"/>
      <c r="J147" s="187"/>
      <c r="K147" s="187"/>
      <c r="L147" s="187"/>
      <c r="M147" s="187"/>
      <c r="N147" s="187"/>
      <c r="O147" s="187"/>
      <c r="P147" s="187"/>
      <c r="Q147" s="187"/>
      <c r="R147" s="187"/>
      <c r="S147" s="187"/>
      <c r="T147" s="189"/>
    </row>
    <row r="148" spans="1:20" ht="12.75">
      <c r="A148" s="46" t="s">
        <v>200</v>
      </c>
      <c r="B148" s="202" t="s">
        <v>201</v>
      </c>
      <c r="C148" s="185"/>
      <c r="D148" s="185"/>
      <c r="E148" s="185"/>
      <c r="F148" s="185"/>
      <c r="G148" s="185"/>
      <c r="H148" s="185"/>
      <c r="I148" s="200"/>
      <c r="J148" s="11">
        <v>4</v>
      </c>
      <c r="K148" s="11">
        <v>2</v>
      </c>
      <c r="L148" s="11">
        <v>1</v>
      </c>
      <c r="M148" s="11">
        <v>1</v>
      </c>
      <c r="N148" s="10">
        <f>K148+L148+M148</f>
        <v>4</v>
      </c>
      <c r="O148" s="10">
        <f>P148-N148</f>
        <v>3</v>
      </c>
      <c r="P148" s="10">
        <f>ROUND(PRODUCT(J148,25)/14,0)</f>
        <v>7</v>
      </c>
      <c r="Q148" s="11" t="s">
        <v>51</v>
      </c>
      <c r="R148" s="11"/>
      <c r="S148" s="12"/>
      <c r="T148" s="13" t="s">
        <v>56</v>
      </c>
    </row>
    <row r="149" spans="1:20" ht="12.75">
      <c r="A149" s="46" t="s">
        <v>202</v>
      </c>
      <c r="B149" s="202" t="s">
        <v>248</v>
      </c>
      <c r="C149" s="185"/>
      <c r="D149" s="185"/>
      <c r="E149" s="185"/>
      <c r="F149" s="185"/>
      <c r="G149" s="185"/>
      <c r="H149" s="185"/>
      <c r="I149" s="200"/>
      <c r="J149" s="11">
        <v>4</v>
      </c>
      <c r="K149" s="11">
        <v>2</v>
      </c>
      <c r="L149" s="11">
        <v>1</v>
      </c>
      <c r="M149" s="11">
        <v>1</v>
      </c>
      <c r="N149" s="10">
        <f>K149+L149+M149</f>
        <v>4</v>
      </c>
      <c r="O149" s="10">
        <f>P149-N149</f>
        <v>3</v>
      </c>
      <c r="P149" s="10">
        <f>ROUND(PRODUCT(J149,25)/14,0)</f>
        <v>7</v>
      </c>
      <c r="Q149" s="11" t="s">
        <v>51</v>
      </c>
      <c r="R149" s="11"/>
      <c r="S149" s="12"/>
      <c r="T149" s="13" t="s">
        <v>56</v>
      </c>
    </row>
    <row r="150" spans="1:20" ht="12.75">
      <c r="A150" s="186" t="s">
        <v>17</v>
      </c>
      <c r="B150" s="187"/>
      <c r="C150" s="187"/>
      <c r="D150" s="187"/>
      <c r="E150" s="187"/>
      <c r="F150" s="187"/>
      <c r="G150" s="187"/>
      <c r="H150" s="187"/>
      <c r="I150" s="187"/>
      <c r="J150" s="188"/>
      <c r="K150" s="188"/>
      <c r="L150" s="188"/>
      <c r="M150" s="188"/>
      <c r="N150" s="187"/>
      <c r="O150" s="187"/>
      <c r="P150" s="187"/>
      <c r="Q150" s="187"/>
      <c r="R150" s="187"/>
      <c r="S150" s="187"/>
      <c r="T150" s="189"/>
    </row>
    <row r="151" spans="1:20" ht="12.75">
      <c r="A151" s="4" t="s">
        <v>205</v>
      </c>
      <c r="B151" s="185" t="s">
        <v>122</v>
      </c>
      <c r="C151" s="185"/>
      <c r="D151" s="185"/>
      <c r="E151" s="185"/>
      <c r="F151" s="185"/>
      <c r="G151" s="185"/>
      <c r="H151" s="185"/>
      <c r="I151" s="185"/>
      <c r="J151" s="50">
        <v>3</v>
      </c>
      <c r="K151" s="50">
        <v>1</v>
      </c>
      <c r="L151" s="50">
        <v>1</v>
      </c>
      <c r="M151" s="50">
        <v>0</v>
      </c>
      <c r="N151" s="9">
        <f>K151+L151+M151</f>
        <v>2</v>
      </c>
      <c r="O151" s="10">
        <f aca="true" t="shared" si="17" ref="O151:O158">P151-N151</f>
        <v>3</v>
      </c>
      <c r="P151" s="10">
        <f>ROUND(PRODUCT(J151,25)/14,0)</f>
        <v>5</v>
      </c>
      <c r="Q151" s="11"/>
      <c r="R151" s="11" t="s">
        <v>47</v>
      </c>
      <c r="S151" s="12"/>
      <c r="T151" s="13" t="s">
        <v>58</v>
      </c>
    </row>
    <row r="152" spans="1:20" ht="12.75">
      <c r="A152" s="4" t="s">
        <v>206</v>
      </c>
      <c r="B152" s="185" t="s">
        <v>123</v>
      </c>
      <c r="C152" s="185"/>
      <c r="D152" s="185"/>
      <c r="E152" s="185"/>
      <c r="F152" s="185"/>
      <c r="G152" s="185"/>
      <c r="H152" s="185"/>
      <c r="I152" s="185"/>
      <c r="J152" s="50">
        <v>3</v>
      </c>
      <c r="K152" s="50">
        <v>1</v>
      </c>
      <c r="L152" s="50">
        <v>1</v>
      </c>
      <c r="M152" s="50">
        <v>0</v>
      </c>
      <c r="N152" s="9">
        <f>K152+L152+M152</f>
        <v>2</v>
      </c>
      <c r="O152" s="10">
        <f t="shared" si="17"/>
        <v>3</v>
      </c>
      <c r="P152" s="10">
        <f>ROUND(PRODUCT(J152,25)/14,0)</f>
        <v>5</v>
      </c>
      <c r="Q152" s="11"/>
      <c r="R152" s="11" t="s">
        <v>47</v>
      </c>
      <c r="S152" s="12"/>
      <c r="T152" s="13" t="s">
        <v>58</v>
      </c>
    </row>
    <row r="153" spans="1:20" ht="12.75">
      <c r="A153" s="186" t="s">
        <v>18</v>
      </c>
      <c r="B153" s="191"/>
      <c r="C153" s="191"/>
      <c r="D153" s="191"/>
      <c r="E153" s="191"/>
      <c r="F153" s="191"/>
      <c r="G153" s="191"/>
      <c r="H153" s="191"/>
      <c r="I153" s="191"/>
      <c r="J153" s="188"/>
      <c r="K153" s="188"/>
      <c r="L153" s="188"/>
      <c r="M153" s="188"/>
      <c r="N153" s="187"/>
      <c r="O153" s="187"/>
      <c r="P153" s="187"/>
      <c r="Q153" s="187"/>
      <c r="R153" s="187"/>
      <c r="S153" s="187"/>
      <c r="T153" s="189"/>
    </row>
    <row r="154" spans="1:20" ht="12.75">
      <c r="A154" s="4" t="s">
        <v>207</v>
      </c>
      <c r="B154" s="192" t="s">
        <v>270</v>
      </c>
      <c r="C154" s="192"/>
      <c r="D154" s="192"/>
      <c r="E154" s="192"/>
      <c r="F154" s="192"/>
      <c r="G154" s="192"/>
      <c r="H154" s="192"/>
      <c r="I154" s="193"/>
      <c r="J154" s="51">
        <v>6</v>
      </c>
      <c r="K154" s="51">
        <v>2</v>
      </c>
      <c r="L154" s="51">
        <v>2</v>
      </c>
      <c r="M154" s="51">
        <v>0</v>
      </c>
      <c r="N154" s="52">
        <f>K154+L154+M154</f>
        <v>4</v>
      </c>
      <c r="O154" s="10">
        <f t="shared" si="17"/>
        <v>9</v>
      </c>
      <c r="P154" s="10">
        <f>ROUND(PRODUCT(J154,25)/12,0)</f>
        <v>13</v>
      </c>
      <c r="Q154" s="11"/>
      <c r="R154" s="11" t="s">
        <v>47</v>
      </c>
      <c r="S154" s="12"/>
      <c r="T154" s="13" t="s">
        <v>58</v>
      </c>
    </row>
    <row r="155" spans="1:20" ht="12.75">
      <c r="A155" s="4" t="s">
        <v>208</v>
      </c>
      <c r="B155" s="192" t="s">
        <v>121</v>
      </c>
      <c r="C155" s="192"/>
      <c r="D155" s="192"/>
      <c r="E155" s="192"/>
      <c r="F155" s="192"/>
      <c r="G155" s="192"/>
      <c r="H155" s="192"/>
      <c r="I155" s="193"/>
      <c r="J155" s="51">
        <v>6</v>
      </c>
      <c r="K155" s="51">
        <v>2</v>
      </c>
      <c r="L155" s="51">
        <v>2</v>
      </c>
      <c r="M155" s="51">
        <v>0</v>
      </c>
      <c r="N155" s="52">
        <f>K155+L155+M155</f>
        <v>4</v>
      </c>
      <c r="O155" s="10">
        <f t="shared" si="17"/>
        <v>9</v>
      </c>
      <c r="P155" s="10">
        <f>ROUND(PRODUCT(J155,25)/12,0)</f>
        <v>13</v>
      </c>
      <c r="Q155" s="11"/>
      <c r="R155" s="11" t="s">
        <v>47</v>
      </c>
      <c r="S155" s="12"/>
      <c r="T155" s="13" t="s">
        <v>58</v>
      </c>
    </row>
    <row r="156" spans="1:20" ht="12.75">
      <c r="A156" s="186" t="s">
        <v>19</v>
      </c>
      <c r="B156" s="188"/>
      <c r="C156" s="188"/>
      <c r="D156" s="188"/>
      <c r="E156" s="188"/>
      <c r="F156" s="188"/>
      <c r="G156" s="188"/>
      <c r="H156" s="188"/>
      <c r="I156" s="188"/>
      <c r="J156" s="188"/>
      <c r="K156" s="188"/>
      <c r="L156" s="188"/>
      <c r="M156" s="188"/>
      <c r="N156" s="187"/>
      <c r="O156" s="187"/>
      <c r="P156" s="187"/>
      <c r="Q156" s="187"/>
      <c r="R156" s="187"/>
      <c r="S156" s="187"/>
      <c r="T156" s="189"/>
    </row>
    <row r="157" spans="1:20" ht="12.75">
      <c r="A157" s="4" t="s">
        <v>209</v>
      </c>
      <c r="B157" s="192" t="s">
        <v>122</v>
      </c>
      <c r="C157" s="192"/>
      <c r="D157" s="192"/>
      <c r="E157" s="192"/>
      <c r="F157" s="192"/>
      <c r="G157" s="192"/>
      <c r="H157" s="192"/>
      <c r="I157" s="193"/>
      <c r="J157" s="5">
        <v>3</v>
      </c>
      <c r="K157" s="5">
        <v>1</v>
      </c>
      <c r="L157" s="5">
        <v>1</v>
      </c>
      <c r="M157" s="5">
        <v>0</v>
      </c>
      <c r="N157" s="9">
        <f>K157+L157+M157</f>
        <v>2</v>
      </c>
      <c r="O157" s="10">
        <f t="shared" si="17"/>
        <v>4</v>
      </c>
      <c r="P157" s="10">
        <f>ROUND(PRODUCT(J157,25)/12,0)</f>
        <v>6</v>
      </c>
      <c r="Q157" s="11"/>
      <c r="R157" s="11" t="s">
        <v>47</v>
      </c>
      <c r="S157" s="12"/>
      <c r="T157" s="13" t="s">
        <v>58</v>
      </c>
    </row>
    <row r="158" spans="1:20" ht="12.75">
      <c r="A158" s="4" t="s">
        <v>210</v>
      </c>
      <c r="B158" s="192" t="s">
        <v>123</v>
      </c>
      <c r="C158" s="192"/>
      <c r="D158" s="192"/>
      <c r="E158" s="192"/>
      <c r="F158" s="192"/>
      <c r="G158" s="192"/>
      <c r="H158" s="192"/>
      <c r="I158" s="193"/>
      <c r="J158" s="5">
        <v>3</v>
      </c>
      <c r="K158" s="5">
        <v>1</v>
      </c>
      <c r="L158" s="5">
        <v>1</v>
      </c>
      <c r="M158" s="5">
        <v>0</v>
      </c>
      <c r="N158" s="9">
        <f>K158+L158+M158</f>
        <v>2</v>
      </c>
      <c r="O158" s="10">
        <f t="shared" si="17"/>
        <v>4</v>
      </c>
      <c r="P158" s="10">
        <f>ROUND(PRODUCT(J158,25)/12,0)</f>
        <v>6</v>
      </c>
      <c r="Q158" s="11"/>
      <c r="R158" s="11" t="s">
        <v>47</v>
      </c>
      <c r="S158" s="12"/>
      <c r="T158" s="13" t="s">
        <v>58</v>
      </c>
    </row>
    <row r="159" spans="1:20" ht="31.5" customHeight="1">
      <c r="A159" s="118" t="s">
        <v>118</v>
      </c>
      <c r="B159" s="119"/>
      <c r="C159" s="119"/>
      <c r="D159" s="119"/>
      <c r="E159" s="119"/>
      <c r="F159" s="119"/>
      <c r="G159" s="119"/>
      <c r="H159" s="119"/>
      <c r="I159" s="120"/>
      <c r="J159" s="53">
        <f>SUM(J129,J132,J137,J140,J145,J148,J151,J154,J157)</f>
        <v>37</v>
      </c>
      <c r="K159" s="53">
        <f>SUM(K129,K132,K137,K140,K145,K148,K151,K154,K157)</f>
        <v>13</v>
      </c>
      <c r="L159" s="53">
        <f>SUM(L129,L132,L137,L140,L145,L148,L151,L154,L157)</f>
        <v>12</v>
      </c>
      <c r="M159" s="53">
        <f>SUM(M129,M132,M137,M140,M145,M148,M151,M154,M157)</f>
        <v>3</v>
      </c>
      <c r="N159" s="53">
        <f>SUM(N129,N132,N137,N140,N145,N148,N151,N154,N157)</f>
        <v>28</v>
      </c>
      <c r="O159" s="53">
        <f>SUM(O129,O132,O137,O140,O145,O148,O151,O154,O157)</f>
        <v>40</v>
      </c>
      <c r="P159" s="53">
        <f>SUM(P129,P132,P137,P140,P145,P148,P151,P154,P157)</f>
        <v>68</v>
      </c>
      <c r="Q159" s="53">
        <f>COUNTIF(Q129,"E")+COUNTIF(Q132,"E")+COUNTIF(Q137,"E")+COUNTIF(Q140,"E")+COUNTIF(Q145,"E")+COUNTIF(Q148,"E")+COUNTIF(Q151,"E")+COUNTIF(Q154,"E")+COUNTIF(Q157,"E")</f>
        <v>3</v>
      </c>
      <c r="R159" s="53">
        <f>COUNTIF(R129,"C")+COUNTIF(R132,"C")+COUNTIF(R137,"C")+COUNTIF(R140,"C")+COUNTIF(R145,"C")+COUNTIF(R148,"C")+COUNTIF(R151,"C")+COUNTIF(R154,"C")+COUNTIF(R157,"C")</f>
        <v>5</v>
      </c>
      <c r="S159" s="53">
        <f>COUNTIF(S129,"VP")+COUNTIF(S132,"VP")+COUNTIF(S137,"VP")+COUNTIF(S140,"VP")+COUNTIF(S145,"VP")+COUNTIF(S148,"VP")+COUNTIF(S151,"VP")+COUNTIF(S154,"VP")+COUNTIF(S157,"VP")</f>
        <v>1</v>
      </c>
      <c r="T159" s="54">
        <f>COUNTA(T129,T132,T137,T140,T145,T148,T151,T154,T157)</f>
        <v>9</v>
      </c>
    </row>
    <row r="160" spans="1:20" ht="13.5" customHeight="1">
      <c r="A160" s="121" t="s">
        <v>70</v>
      </c>
      <c r="B160" s="122"/>
      <c r="C160" s="122"/>
      <c r="D160" s="122"/>
      <c r="E160" s="122"/>
      <c r="F160" s="122"/>
      <c r="G160" s="122"/>
      <c r="H160" s="122"/>
      <c r="I160" s="122"/>
      <c r="J160" s="123"/>
      <c r="K160" s="53">
        <f aca="true" t="shared" si="18" ref="K160:P160">SUM(K129,K132,K137,K140,K145,K148,K151)*14+SUM(K154,K157)*12</f>
        <v>176</v>
      </c>
      <c r="L160" s="53">
        <f t="shared" si="18"/>
        <v>162</v>
      </c>
      <c r="M160" s="53">
        <f t="shared" si="18"/>
        <v>42</v>
      </c>
      <c r="N160" s="53">
        <f t="shared" si="18"/>
        <v>380</v>
      </c>
      <c r="O160" s="53">
        <f t="shared" si="18"/>
        <v>534</v>
      </c>
      <c r="P160" s="53">
        <f t="shared" si="18"/>
        <v>914</v>
      </c>
      <c r="Q160" s="194"/>
      <c r="R160" s="195"/>
      <c r="S160" s="195"/>
      <c r="T160" s="196"/>
    </row>
    <row r="161" spans="1:20" ht="12.75">
      <c r="A161" s="124"/>
      <c r="B161" s="125"/>
      <c r="C161" s="125"/>
      <c r="D161" s="125"/>
      <c r="E161" s="125"/>
      <c r="F161" s="125"/>
      <c r="G161" s="125"/>
      <c r="H161" s="125"/>
      <c r="I161" s="125"/>
      <c r="J161" s="126"/>
      <c r="K161" s="111">
        <f>SUM(K160,L160,M160)</f>
        <v>380</v>
      </c>
      <c r="L161" s="112"/>
      <c r="M161" s="113"/>
      <c r="N161" s="111">
        <f>SUM(N160,O160,N160)</f>
        <v>1294</v>
      </c>
      <c r="O161" s="112"/>
      <c r="P161" s="113"/>
      <c r="Q161" s="197"/>
      <c r="R161" s="198"/>
      <c r="S161" s="198"/>
      <c r="T161" s="199"/>
    </row>
    <row r="162" spans="1:20" ht="23.25" customHeight="1">
      <c r="A162" s="88" t="s">
        <v>117</v>
      </c>
      <c r="B162" s="89"/>
      <c r="C162" s="89"/>
      <c r="D162" s="89"/>
      <c r="E162" s="89"/>
      <c r="F162" s="89"/>
      <c r="G162" s="89"/>
      <c r="H162" s="89"/>
      <c r="I162" s="89"/>
      <c r="J162" s="90"/>
      <c r="K162" s="134">
        <f>T159/SUM(T51,T65,T78,T92,T108,T123)</f>
        <v>0.20930232558139536</v>
      </c>
      <c r="L162" s="135"/>
      <c r="M162" s="135"/>
      <c r="N162" s="135"/>
      <c r="O162" s="135"/>
      <c r="P162" s="135"/>
      <c r="Q162" s="135"/>
      <c r="R162" s="135"/>
      <c r="S162" s="135"/>
      <c r="T162" s="136"/>
    </row>
    <row r="163" spans="1:20" ht="24" customHeight="1">
      <c r="A163" s="102" t="s">
        <v>129</v>
      </c>
      <c r="B163" s="103"/>
      <c r="C163" s="103"/>
      <c r="D163" s="103"/>
      <c r="E163" s="103"/>
      <c r="F163" s="103"/>
      <c r="G163" s="103"/>
      <c r="H163" s="103"/>
      <c r="I163" s="103"/>
      <c r="J163" s="104"/>
      <c r="K163" s="134">
        <f>K161/(SUM(N51,N65,N78,N92,N108)*14+N123*12)</f>
        <v>0.19308943089430894</v>
      </c>
      <c r="L163" s="135"/>
      <c r="M163" s="135"/>
      <c r="N163" s="135"/>
      <c r="O163" s="135"/>
      <c r="P163" s="135"/>
      <c r="Q163" s="135"/>
      <c r="R163" s="135"/>
      <c r="S163" s="135"/>
      <c r="T163" s="136"/>
    </row>
    <row r="164" spans="2:19" ht="13.5" customHeight="1">
      <c r="B164" s="17"/>
      <c r="C164" s="17"/>
      <c r="D164" s="17"/>
      <c r="E164" s="17"/>
      <c r="F164" s="17"/>
      <c r="G164" s="17"/>
      <c r="M164" s="17"/>
      <c r="N164" s="17"/>
      <c r="O164" s="17"/>
      <c r="P164" s="17"/>
      <c r="Q164" s="17"/>
      <c r="R164" s="17"/>
      <c r="S164" s="17"/>
    </row>
    <row r="165" spans="1:20" ht="18" customHeight="1">
      <c r="A165" s="82" t="s">
        <v>71</v>
      </c>
      <c r="B165" s="82"/>
      <c r="C165" s="82"/>
      <c r="D165" s="82"/>
      <c r="E165" s="82"/>
      <c r="F165" s="82"/>
      <c r="G165" s="82"/>
      <c r="H165" s="82"/>
      <c r="I165" s="82"/>
      <c r="J165" s="82"/>
      <c r="K165" s="82"/>
      <c r="L165" s="82"/>
      <c r="M165" s="82"/>
      <c r="N165" s="82"/>
      <c r="O165" s="82"/>
      <c r="P165" s="82"/>
      <c r="Q165" s="82"/>
      <c r="R165" s="82"/>
      <c r="S165" s="82"/>
      <c r="T165" s="82"/>
    </row>
    <row r="166" spans="1:20" ht="26.25" customHeight="1">
      <c r="A166" s="175" t="s">
        <v>46</v>
      </c>
      <c r="B166" s="178" t="s">
        <v>45</v>
      </c>
      <c r="C166" s="179"/>
      <c r="D166" s="179"/>
      <c r="E166" s="179"/>
      <c r="F166" s="179"/>
      <c r="G166" s="179"/>
      <c r="H166" s="179"/>
      <c r="I166" s="180"/>
      <c r="J166" s="83" t="s">
        <v>60</v>
      </c>
      <c r="K166" s="203" t="s">
        <v>43</v>
      </c>
      <c r="L166" s="203"/>
      <c r="M166" s="203"/>
      <c r="N166" s="203" t="s">
        <v>61</v>
      </c>
      <c r="O166" s="204"/>
      <c r="P166" s="204"/>
      <c r="Q166" s="203" t="s">
        <v>42</v>
      </c>
      <c r="R166" s="203"/>
      <c r="S166" s="203"/>
      <c r="T166" s="203" t="s">
        <v>41</v>
      </c>
    </row>
    <row r="167" spans="1:20" ht="12.75" customHeight="1">
      <c r="A167" s="176"/>
      <c r="B167" s="181"/>
      <c r="C167" s="182"/>
      <c r="D167" s="182"/>
      <c r="E167" s="182"/>
      <c r="F167" s="182"/>
      <c r="G167" s="182"/>
      <c r="H167" s="182"/>
      <c r="I167" s="183"/>
      <c r="J167" s="84"/>
      <c r="K167" s="23" t="s">
        <v>47</v>
      </c>
      <c r="L167" s="23" t="s">
        <v>48</v>
      </c>
      <c r="M167" s="23" t="s">
        <v>49</v>
      </c>
      <c r="N167" s="23" t="s">
        <v>53</v>
      </c>
      <c r="O167" s="23" t="s">
        <v>27</v>
      </c>
      <c r="P167" s="23" t="s">
        <v>50</v>
      </c>
      <c r="Q167" s="23" t="s">
        <v>51</v>
      </c>
      <c r="R167" s="23" t="s">
        <v>47</v>
      </c>
      <c r="S167" s="23" t="s">
        <v>52</v>
      </c>
      <c r="T167" s="203"/>
    </row>
    <row r="168" spans="1:20" ht="12.75">
      <c r="A168" s="190" t="s">
        <v>72</v>
      </c>
      <c r="B168" s="190"/>
      <c r="C168" s="190"/>
      <c r="D168" s="190"/>
      <c r="E168" s="190"/>
      <c r="F168" s="190"/>
      <c r="G168" s="190"/>
      <c r="H168" s="190"/>
      <c r="I168" s="190"/>
      <c r="J168" s="190"/>
      <c r="K168" s="190"/>
      <c r="L168" s="190"/>
      <c r="M168" s="190"/>
      <c r="N168" s="190"/>
      <c r="O168" s="190"/>
      <c r="P168" s="190"/>
      <c r="Q168" s="190"/>
      <c r="R168" s="190"/>
      <c r="S168" s="190"/>
      <c r="T168" s="190"/>
    </row>
    <row r="169" spans="1:20" ht="12.75">
      <c r="A169" s="6" t="s">
        <v>211</v>
      </c>
      <c r="B169" s="200" t="s">
        <v>212</v>
      </c>
      <c r="C169" s="201"/>
      <c r="D169" s="201"/>
      <c r="E169" s="201"/>
      <c r="F169" s="201"/>
      <c r="G169" s="201"/>
      <c r="H169" s="201"/>
      <c r="I169" s="202"/>
      <c r="J169" s="7">
        <v>3</v>
      </c>
      <c r="K169" s="8">
        <v>0</v>
      </c>
      <c r="L169" s="8">
        <v>0</v>
      </c>
      <c r="M169" s="8">
        <v>2</v>
      </c>
      <c r="N169" s="9">
        <f>K169+L169+M169</f>
        <v>2</v>
      </c>
      <c r="O169" s="10">
        <f>P169-N169</f>
        <v>3</v>
      </c>
      <c r="P169" s="10">
        <f>ROUND(PRODUCT(J169,25)/14,0)</f>
        <v>5</v>
      </c>
      <c r="Q169" s="11"/>
      <c r="R169" s="11"/>
      <c r="S169" s="12" t="s">
        <v>52</v>
      </c>
      <c r="T169" s="13" t="s">
        <v>59</v>
      </c>
    </row>
    <row r="170" spans="1:20" ht="12.75">
      <c r="A170" s="6" t="s">
        <v>213</v>
      </c>
      <c r="B170" s="200" t="s">
        <v>214</v>
      </c>
      <c r="C170" s="201"/>
      <c r="D170" s="201"/>
      <c r="E170" s="201"/>
      <c r="F170" s="201"/>
      <c r="G170" s="201"/>
      <c r="H170" s="201"/>
      <c r="I170" s="202"/>
      <c r="J170" s="8">
        <v>3</v>
      </c>
      <c r="K170" s="8">
        <v>0</v>
      </c>
      <c r="L170" s="8">
        <v>0</v>
      </c>
      <c r="M170" s="8">
        <v>2</v>
      </c>
      <c r="N170" s="9">
        <f>K170+L170+M170</f>
        <v>2</v>
      </c>
      <c r="O170" s="10">
        <f aca="true" t="shared" si="19" ref="O170:O179">P170-N170</f>
        <v>3</v>
      </c>
      <c r="P170" s="10">
        <f>ROUND(PRODUCT(J170,25)/14,0)</f>
        <v>5</v>
      </c>
      <c r="Q170" s="11"/>
      <c r="R170" s="11"/>
      <c r="S170" s="12" t="s">
        <v>52</v>
      </c>
      <c r="T170" s="13" t="s">
        <v>59</v>
      </c>
    </row>
    <row r="171" spans="1:20" ht="12.75" customHeight="1">
      <c r="A171" s="6" t="s">
        <v>215</v>
      </c>
      <c r="B171" s="205" t="s">
        <v>216</v>
      </c>
      <c r="C171" s="206"/>
      <c r="D171" s="206"/>
      <c r="E171" s="206"/>
      <c r="F171" s="206"/>
      <c r="G171" s="206"/>
      <c r="H171" s="206"/>
      <c r="I171" s="207"/>
      <c r="J171" s="8">
        <v>3</v>
      </c>
      <c r="K171" s="8">
        <v>0</v>
      </c>
      <c r="L171" s="8">
        <v>0</v>
      </c>
      <c r="M171" s="8">
        <v>2</v>
      </c>
      <c r="N171" s="9">
        <f>K171+L171+M171</f>
        <v>2</v>
      </c>
      <c r="O171" s="10">
        <f t="shared" si="19"/>
        <v>3</v>
      </c>
      <c r="P171" s="10">
        <f>ROUND(PRODUCT(J171,25)/14,0)</f>
        <v>5</v>
      </c>
      <c r="Q171" s="11"/>
      <c r="R171" s="11"/>
      <c r="S171" s="12" t="s">
        <v>52</v>
      </c>
      <c r="T171" s="13" t="s">
        <v>59</v>
      </c>
    </row>
    <row r="172" spans="1:20" ht="12.75">
      <c r="A172" s="208" t="s">
        <v>73</v>
      </c>
      <c r="B172" s="209"/>
      <c r="C172" s="209"/>
      <c r="D172" s="209"/>
      <c r="E172" s="209"/>
      <c r="F172" s="209"/>
      <c r="G172" s="209"/>
      <c r="H172" s="209"/>
      <c r="I172" s="209"/>
      <c r="J172" s="209"/>
      <c r="K172" s="209"/>
      <c r="L172" s="209"/>
      <c r="M172" s="209"/>
      <c r="N172" s="209"/>
      <c r="O172" s="209"/>
      <c r="P172" s="209"/>
      <c r="Q172" s="209"/>
      <c r="R172" s="209"/>
      <c r="S172" s="209"/>
      <c r="T172" s="210"/>
    </row>
    <row r="173" spans="1:20" ht="12.75">
      <c r="A173" s="6" t="s">
        <v>217</v>
      </c>
      <c r="B173" s="200" t="s">
        <v>212</v>
      </c>
      <c r="C173" s="201"/>
      <c r="D173" s="201"/>
      <c r="E173" s="201"/>
      <c r="F173" s="201"/>
      <c r="G173" s="201"/>
      <c r="H173" s="201"/>
      <c r="I173" s="202"/>
      <c r="J173" s="8">
        <v>3</v>
      </c>
      <c r="K173" s="8">
        <v>0</v>
      </c>
      <c r="L173" s="8">
        <v>0</v>
      </c>
      <c r="M173" s="8">
        <v>2</v>
      </c>
      <c r="N173" s="9">
        <f>K173+L173+M173</f>
        <v>2</v>
      </c>
      <c r="O173" s="10">
        <f t="shared" si="19"/>
        <v>3</v>
      </c>
      <c r="P173" s="10">
        <f>ROUND(PRODUCT(J173,25)/14,0)</f>
        <v>5</v>
      </c>
      <c r="Q173" s="11"/>
      <c r="R173" s="11"/>
      <c r="S173" s="12" t="s">
        <v>52</v>
      </c>
      <c r="T173" s="13" t="s">
        <v>59</v>
      </c>
    </row>
    <row r="174" spans="1:20" ht="12.75">
      <c r="A174" s="6" t="s">
        <v>218</v>
      </c>
      <c r="B174" s="200" t="s">
        <v>214</v>
      </c>
      <c r="C174" s="201"/>
      <c r="D174" s="201"/>
      <c r="E174" s="201"/>
      <c r="F174" s="201"/>
      <c r="G174" s="201"/>
      <c r="H174" s="201"/>
      <c r="I174" s="202"/>
      <c r="J174" s="7">
        <v>3</v>
      </c>
      <c r="K174" s="8">
        <v>0</v>
      </c>
      <c r="L174" s="8">
        <v>0</v>
      </c>
      <c r="M174" s="8">
        <v>2</v>
      </c>
      <c r="N174" s="9">
        <f>K174+L174+M174</f>
        <v>2</v>
      </c>
      <c r="O174" s="10">
        <f t="shared" si="19"/>
        <v>3</v>
      </c>
      <c r="P174" s="10">
        <f>ROUND(PRODUCT(J174,25)/14,0)</f>
        <v>5</v>
      </c>
      <c r="Q174" s="11"/>
      <c r="R174" s="11"/>
      <c r="S174" s="12" t="s">
        <v>52</v>
      </c>
      <c r="T174" s="13" t="s">
        <v>59</v>
      </c>
    </row>
    <row r="175" spans="1:20" ht="12.75" customHeight="1">
      <c r="A175" s="6" t="s">
        <v>219</v>
      </c>
      <c r="B175" s="205" t="s">
        <v>216</v>
      </c>
      <c r="C175" s="206"/>
      <c r="D175" s="206"/>
      <c r="E175" s="206"/>
      <c r="F175" s="206"/>
      <c r="G175" s="206"/>
      <c r="H175" s="206"/>
      <c r="I175" s="207"/>
      <c r="J175" s="7">
        <v>3</v>
      </c>
      <c r="K175" s="8">
        <v>0</v>
      </c>
      <c r="L175" s="8">
        <v>0</v>
      </c>
      <c r="M175" s="8">
        <v>2</v>
      </c>
      <c r="N175" s="9">
        <f>K175+L175+M175</f>
        <v>2</v>
      </c>
      <c r="O175" s="10">
        <f t="shared" si="19"/>
        <v>3</v>
      </c>
      <c r="P175" s="10">
        <f>ROUND(PRODUCT(J175,25)/14,0)</f>
        <v>5</v>
      </c>
      <c r="Q175" s="11"/>
      <c r="R175" s="11"/>
      <c r="S175" s="12" t="s">
        <v>52</v>
      </c>
      <c r="T175" s="13" t="s">
        <v>59</v>
      </c>
    </row>
    <row r="176" spans="1:20" ht="12.75">
      <c r="A176" s="208" t="s">
        <v>74</v>
      </c>
      <c r="B176" s="209"/>
      <c r="C176" s="209"/>
      <c r="D176" s="209"/>
      <c r="E176" s="209"/>
      <c r="F176" s="209"/>
      <c r="G176" s="209"/>
      <c r="H176" s="209"/>
      <c r="I176" s="209"/>
      <c r="J176" s="209"/>
      <c r="K176" s="209"/>
      <c r="L176" s="209"/>
      <c r="M176" s="209"/>
      <c r="N176" s="209"/>
      <c r="O176" s="209"/>
      <c r="P176" s="209"/>
      <c r="Q176" s="209"/>
      <c r="R176" s="209"/>
      <c r="S176" s="209"/>
      <c r="T176" s="210"/>
    </row>
    <row r="177" spans="1:20" ht="12.75">
      <c r="A177" s="14" t="s">
        <v>220</v>
      </c>
      <c r="B177" s="185" t="s">
        <v>212</v>
      </c>
      <c r="C177" s="185"/>
      <c r="D177" s="185"/>
      <c r="E177" s="185"/>
      <c r="F177" s="185"/>
      <c r="G177" s="185"/>
      <c r="H177" s="185"/>
      <c r="I177" s="185"/>
      <c r="J177" s="7">
        <v>3</v>
      </c>
      <c r="K177" s="8">
        <v>0</v>
      </c>
      <c r="L177" s="8">
        <v>0</v>
      </c>
      <c r="M177" s="8">
        <v>2</v>
      </c>
      <c r="N177" s="9">
        <f>K177+L177+M177</f>
        <v>2</v>
      </c>
      <c r="O177" s="10">
        <f t="shared" si="19"/>
        <v>3</v>
      </c>
      <c r="P177" s="10">
        <f>ROUND(PRODUCT(J177,25)/14,0)</f>
        <v>5</v>
      </c>
      <c r="Q177" s="11"/>
      <c r="R177" s="11"/>
      <c r="S177" s="12" t="s">
        <v>52</v>
      </c>
      <c r="T177" s="13" t="s">
        <v>59</v>
      </c>
    </row>
    <row r="178" spans="1:20" ht="12.75">
      <c r="A178" s="14" t="s">
        <v>221</v>
      </c>
      <c r="B178" s="205" t="s">
        <v>214</v>
      </c>
      <c r="C178" s="206"/>
      <c r="D178" s="206"/>
      <c r="E178" s="206"/>
      <c r="F178" s="206"/>
      <c r="G178" s="206"/>
      <c r="H178" s="206"/>
      <c r="I178" s="207"/>
      <c r="J178" s="7">
        <v>3</v>
      </c>
      <c r="K178" s="8">
        <v>0</v>
      </c>
      <c r="L178" s="8">
        <v>0</v>
      </c>
      <c r="M178" s="8">
        <v>2</v>
      </c>
      <c r="N178" s="9">
        <f>K178+L178+M178</f>
        <v>2</v>
      </c>
      <c r="O178" s="10">
        <f t="shared" si="19"/>
        <v>3</v>
      </c>
      <c r="P178" s="10">
        <f>ROUND(PRODUCT(J178,25)/14,0)</f>
        <v>5</v>
      </c>
      <c r="Q178" s="11"/>
      <c r="R178" s="11"/>
      <c r="S178" s="12" t="s">
        <v>52</v>
      </c>
      <c r="T178" s="13" t="s">
        <v>59</v>
      </c>
    </row>
    <row r="179" spans="1:20" ht="12.75">
      <c r="A179" s="14" t="s">
        <v>222</v>
      </c>
      <c r="B179" s="205" t="s">
        <v>216</v>
      </c>
      <c r="C179" s="206"/>
      <c r="D179" s="206"/>
      <c r="E179" s="206"/>
      <c r="F179" s="206"/>
      <c r="G179" s="206"/>
      <c r="H179" s="206"/>
      <c r="I179" s="207"/>
      <c r="J179" s="7">
        <v>3</v>
      </c>
      <c r="K179" s="8">
        <v>0</v>
      </c>
      <c r="L179" s="8">
        <v>0</v>
      </c>
      <c r="M179" s="8">
        <v>2</v>
      </c>
      <c r="N179" s="9">
        <f>K179+L179+M179</f>
        <v>2</v>
      </c>
      <c r="O179" s="10">
        <f t="shared" si="19"/>
        <v>3</v>
      </c>
      <c r="P179" s="10">
        <f>ROUND(PRODUCT(J179,25)/14,0)</f>
        <v>5</v>
      </c>
      <c r="Q179" s="11"/>
      <c r="R179" s="11"/>
      <c r="S179" s="12" t="s">
        <v>52</v>
      </c>
      <c r="T179" s="13" t="s">
        <v>59</v>
      </c>
    </row>
    <row r="180" spans="1:20" ht="12.75">
      <c r="A180" s="208" t="s">
        <v>75</v>
      </c>
      <c r="B180" s="187"/>
      <c r="C180" s="187"/>
      <c r="D180" s="187"/>
      <c r="E180" s="187"/>
      <c r="F180" s="187"/>
      <c r="G180" s="187"/>
      <c r="H180" s="187"/>
      <c r="I180" s="187"/>
      <c r="J180" s="187"/>
      <c r="K180" s="187"/>
      <c r="L180" s="187"/>
      <c r="M180" s="187"/>
      <c r="N180" s="187"/>
      <c r="O180" s="187"/>
      <c r="P180" s="187"/>
      <c r="Q180" s="187"/>
      <c r="R180" s="187"/>
      <c r="S180" s="187"/>
      <c r="T180" s="189"/>
    </row>
    <row r="181" spans="1:20" ht="12.75">
      <c r="A181" s="14" t="s">
        <v>223</v>
      </c>
      <c r="B181" s="200" t="s">
        <v>212</v>
      </c>
      <c r="C181" s="201"/>
      <c r="D181" s="201"/>
      <c r="E181" s="201"/>
      <c r="F181" s="201"/>
      <c r="G181" s="201"/>
      <c r="H181" s="201"/>
      <c r="I181" s="202"/>
      <c r="J181" s="7">
        <v>3</v>
      </c>
      <c r="K181" s="8">
        <v>0</v>
      </c>
      <c r="L181" s="8">
        <v>0</v>
      </c>
      <c r="M181" s="8">
        <v>2</v>
      </c>
      <c r="N181" s="9">
        <f>K181+L181+M181</f>
        <v>2</v>
      </c>
      <c r="O181" s="10">
        <f>P181-N181</f>
        <v>3</v>
      </c>
      <c r="P181" s="10">
        <f>ROUND(PRODUCT(J181,25)/14,0)</f>
        <v>5</v>
      </c>
      <c r="Q181" s="11"/>
      <c r="R181" s="11"/>
      <c r="S181" s="12" t="s">
        <v>52</v>
      </c>
      <c r="T181" s="13" t="s">
        <v>59</v>
      </c>
    </row>
    <row r="182" spans="1:20" ht="12.75">
      <c r="A182" s="14" t="s">
        <v>224</v>
      </c>
      <c r="B182" s="205" t="s">
        <v>214</v>
      </c>
      <c r="C182" s="206"/>
      <c r="D182" s="206"/>
      <c r="E182" s="206"/>
      <c r="F182" s="206"/>
      <c r="G182" s="206"/>
      <c r="H182" s="206"/>
      <c r="I182" s="207"/>
      <c r="J182" s="7">
        <v>3</v>
      </c>
      <c r="K182" s="8">
        <v>0</v>
      </c>
      <c r="L182" s="8">
        <v>0</v>
      </c>
      <c r="M182" s="8">
        <v>2</v>
      </c>
      <c r="N182" s="9">
        <f>K182+L182+M182</f>
        <v>2</v>
      </c>
      <c r="O182" s="10">
        <f>P182-N182</f>
        <v>3</v>
      </c>
      <c r="P182" s="10">
        <f>ROUND(PRODUCT(J182,25)/14,0)</f>
        <v>5</v>
      </c>
      <c r="Q182" s="11"/>
      <c r="R182" s="11"/>
      <c r="S182" s="12" t="s">
        <v>52</v>
      </c>
      <c r="T182" s="15" t="s">
        <v>59</v>
      </c>
    </row>
    <row r="183" spans="1:20" ht="12.75">
      <c r="A183" s="14" t="s">
        <v>225</v>
      </c>
      <c r="B183" s="205" t="s">
        <v>216</v>
      </c>
      <c r="C183" s="206"/>
      <c r="D183" s="206"/>
      <c r="E183" s="206"/>
      <c r="F183" s="206"/>
      <c r="G183" s="206"/>
      <c r="H183" s="206"/>
      <c r="I183" s="207"/>
      <c r="J183" s="7">
        <v>3</v>
      </c>
      <c r="K183" s="8">
        <v>0</v>
      </c>
      <c r="L183" s="8">
        <v>0</v>
      </c>
      <c r="M183" s="8">
        <v>2</v>
      </c>
      <c r="N183" s="9">
        <f>K183+L183+M183</f>
        <v>2</v>
      </c>
      <c r="O183" s="10">
        <f>P183-N183</f>
        <v>3</v>
      </c>
      <c r="P183" s="10">
        <f>ROUND(PRODUCT(J183,25)/14,0)</f>
        <v>5</v>
      </c>
      <c r="Q183" s="11"/>
      <c r="R183" s="11"/>
      <c r="S183" s="12" t="s">
        <v>52</v>
      </c>
      <c r="T183" s="15" t="s">
        <v>59</v>
      </c>
    </row>
    <row r="184" spans="1:20" ht="35.25" customHeight="1">
      <c r="A184" s="118" t="s">
        <v>119</v>
      </c>
      <c r="B184" s="119"/>
      <c r="C184" s="119"/>
      <c r="D184" s="119"/>
      <c r="E184" s="119"/>
      <c r="F184" s="119"/>
      <c r="G184" s="119"/>
      <c r="H184" s="119"/>
      <c r="I184" s="120"/>
      <c r="J184" s="53">
        <f aca="true" t="shared" si="20" ref="J184:P184">SUM(J169:J171,J173:J175,J177:J179,J181:J183)</f>
        <v>36</v>
      </c>
      <c r="K184" s="53">
        <f t="shared" si="20"/>
        <v>0</v>
      </c>
      <c r="L184" s="53">
        <f t="shared" si="20"/>
        <v>0</v>
      </c>
      <c r="M184" s="53">
        <f t="shared" si="20"/>
        <v>24</v>
      </c>
      <c r="N184" s="53">
        <f t="shared" si="20"/>
        <v>24</v>
      </c>
      <c r="O184" s="53">
        <f t="shared" si="20"/>
        <v>36</v>
      </c>
      <c r="P184" s="53">
        <f t="shared" si="20"/>
        <v>60</v>
      </c>
      <c r="Q184" s="53">
        <f>COUNTIF(Q169:Q171,"E")+COUNTIF(Q173:Q175,"E")+COUNTIF(Q177:Q179,"E")+COUNTIF(Q181:Q183,"E")</f>
        <v>0</v>
      </c>
      <c r="R184" s="53">
        <f>COUNTIF(R169:R171,"C")+COUNTIF(R173:R175,"C")+COUNTIF(R177:R179,"C")+COUNTIF(R181:R183,"C")</f>
        <v>0</v>
      </c>
      <c r="S184" s="53">
        <f>COUNTIF(S169:S171,"VP")+COUNTIF(S173:S175,"VP")+COUNTIF(S177:S179,"VP")+COUNTIF(S181:S183,"VP")</f>
        <v>12</v>
      </c>
      <c r="T184" s="54">
        <f>COUNTA(T169:T171,T173:T175,T177:T179,T181:T183)</f>
        <v>12</v>
      </c>
    </row>
    <row r="185" spans="1:20" ht="19.5" customHeight="1">
      <c r="A185" s="121" t="s">
        <v>70</v>
      </c>
      <c r="B185" s="122"/>
      <c r="C185" s="122"/>
      <c r="D185" s="122"/>
      <c r="E185" s="122"/>
      <c r="F185" s="122"/>
      <c r="G185" s="122"/>
      <c r="H185" s="122"/>
      <c r="I185" s="122"/>
      <c r="J185" s="123"/>
      <c r="K185" s="53">
        <f aca="true" t="shared" si="21" ref="K185:P185">SUM(K169:K171,K173:K175,K177:K179,K181:K183)*14</f>
        <v>0</v>
      </c>
      <c r="L185" s="53">
        <f t="shared" si="21"/>
        <v>0</v>
      </c>
      <c r="M185" s="53">
        <f t="shared" si="21"/>
        <v>336</v>
      </c>
      <c r="N185" s="53">
        <f t="shared" si="21"/>
        <v>336</v>
      </c>
      <c r="O185" s="53">
        <f t="shared" si="21"/>
        <v>504</v>
      </c>
      <c r="P185" s="53">
        <f t="shared" si="21"/>
        <v>840</v>
      </c>
      <c r="Q185" s="105"/>
      <c r="R185" s="106"/>
      <c r="S185" s="106"/>
      <c r="T185" s="107"/>
    </row>
    <row r="186" spans="1:20" ht="19.5" customHeight="1">
      <c r="A186" s="124"/>
      <c r="B186" s="125"/>
      <c r="C186" s="125"/>
      <c r="D186" s="125"/>
      <c r="E186" s="125"/>
      <c r="F186" s="125"/>
      <c r="G186" s="125"/>
      <c r="H186" s="125"/>
      <c r="I186" s="125"/>
      <c r="J186" s="126"/>
      <c r="K186" s="111">
        <f>SUM(K185:M185)</f>
        <v>336</v>
      </c>
      <c r="L186" s="112"/>
      <c r="M186" s="113"/>
      <c r="N186" s="111">
        <f>SUM(N185:O185)</f>
        <v>840</v>
      </c>
      <c r="O186" s="112"/>
      <c r="P186" s="113"/>
      <c r="Q186" s="108"/>
      <c r="R186" s="109"/>
      <c r="S186" s="109"/>
      <c r="T186" s="110"/>
    </row>
    <row r="187" spans="1:20" ht="24.75" customHeight="1">
      <c r="A187" s="88" t="s">
        <v>117</v>
      </c>
      <c r="B187" s="89"/>
      <c r="C187" s="89"/>
      <c r="D187" s="89"/>
      <c r="E187" s="89"/>
      <c r="F187" s="89"/>
      <c r="G187" s="89"/>
      <c r="H187" s="89"/>
      <c r="I187" s="89"/>
      <c r="J187" s="90"/>
      <c r="K187" s="134">
        <f>T184/SUM(T51,T65,T78,T92,T108,T123)</f>
        <v>0.27906976744186046</v>
      </c>
      <c r="L187" s="135"/>
      <c r="M187" s="135"/>
      <c r="N187" s="135"/>
      <c r="O187" s="135"/>
      <c r="P187" s="135"/>
      <c r="Q187" s="135"/>
      <c r="R187" s="135"/>
      <c r="S187" s="135"/>
      <c r="T187" s="136"/>
    </row>
    <row r="188" spans="1:20" ht="34.5" customHeight="1">
      <c r="A188" s="102" t="s">
        <v>128</v>
      </c>
      <c r="B188" s="103"/>
      <c r="C188" s="103"/>
      <c r="D188" s="103"/>
      <c r="E188" s="103"/>
      <c r="F188" s="103"/>
      <c r="G188" s="103"/>
      <c r="H188" s="103"/>
      <c r="I188" s="103"/>
      <c r="J188" s="104"/>
      <c r="K188" s="134">
        <f>K186/(SUM(N51,N65,N78,N92,N108)*14+N123*12)</f>
        <v>0.17073170731707318</v>
      </c>
      <c r="L188" s="135"/>
      <c r="M188" s="135"/>
      <c r="N188" s="135"/>
      <c r="O188" s="135"/>
      <c r="P188" s="135"/>
      <c r="Q188" s="135"/>
      <c r="R188" s="135"/>
      <c r="S188" s="135"/>
      <c r="T188" s="136"/>
    </row>
    <row r="189" spans="1:20" ht="12.75">
      <c r="A189" s="55"/>
      <c r="B189" s="55"/>
      <c r="C189" s="55"/>
      <c r="D189" s="55"/>
      <c r="E189" s="55"/>
      <c r="F189" s="55"/>
      <c r="G189" s="55"/>
      <c r="H189" s="55"/>
      <c r="I189" s="55"/>
      <c r="J189" s="55"/>
      <c r="K189" s="56"/>
      <c r="L189" s="56"/>
      <c r="M189" s="56"/>
      <c r="N189" s="57"/>
      <c r="O189" s="57"/>
      <c r="P189" s="57"/>
      <c r="Q189" s="57"/>
      <c r="R189" s="57"/>
      <c r="S189" s="57"/>
      <c r="T189" s="57"/>
    </row>
    <row r="190" spans="1:20" ht="17.25" customHeight="1">
      <c r="A190" s="156" t="s">
        <v>78</v>
      </c>
      <c r="B190" s="213"/>
      <c r="C190" s="213"/>
      <c r="D190" s="213"/>
      <c r="E190" s="213"/>
      <c r="F190" s="213"/>
      <c r="G190" s="213"/>
      <c r="H190" s="213"/>
      <c r="I190" s="213"/>
      <c r="J190" s="213"/>
      <c r="K190" s="213"/>
      <c r="L190" s="213"/>
      <c r="M190" s="213"/>
      <c r="N190" s="213"/>
      <c r="O190" s="213"/>
      <c r="P190" s="213"/>
      <c r="Q190" s="213"/>
      <c r="R190" s="213"/>
      <c r="S190" s="213"/>
      <c r="T190" s="213"/>
    </row>
    <row r="191" spans="1:20" ht="20.25" customHeight="1">
      <c r="A191" s="92" t="s">
        <v>81</v>
      </c>
      <c r="B191" s="131"/>
      <c r="C191" s="131"/>
      <c r="D191" s="131"/>
      <c r="E191" s="131"/>
      <c r="F191" s="131"/>
      <c r="G191" s="131"/>
      <c r="H191" s="131"/>
      <c r="I191" s="131"/>
      <c r="J191" s="131"/>
      <c r="K191" s="131"/>
      <c r="L191" s="131"/>
      <c r="M191" s="131"/>
      <c r="N191" s="131"/>
      <c r="O191" s="131"/>
      <c r="P191" s="131"/>
      <c r="Q191" s="131"/>
      <c r="R191" s="131"/>
      <c r="S191" s="131"/>
      <c r="T191" s="131"/>
    </row>
    <row r="192" spans="1:20" ht="28.5" customHeight="1">
      <c r="A192" s="92" t="s">
        <v>46</v>
      </c>
      <c r="B192" s="92" t="s">
        <v>45</v>
      </c>
      <c r="C192" s="92"/>
      <c r="D192" s="92"/>
      <c r="E192" s="92"/>
      <c r="F192" s="92"/>
      <c r="G192" s="92"/>
      <c r="H192" s="92"/>
      <c r="I192" s="92"/>
      <c r="J192" s="98" t="s">
        <v>60</v>
      </c>
      <c r="K192" s="98" t="s">
        <v>43</v>
      </c>
      <c r="L192" s="98"/>
      <c r="M192" s="98"/>
      <c r="N192" s="98" t="s">
        <v>61</v>
      </c>
      <c r="O192" s="98"/>
      <c r="P192" s="98"/>
      <c r="Q192" s="98" t="s">
        <v>42</v>
      </c>
      <c r="R192" s="98"/>
      <c r="S192" s="98"/>
      <c r="T192" s="98" t="s">
        <v>41</v>
      </c>
    </row>
    <row r="193" spans="1:20" ht="12.75">
      <c r="A193" s="92"/>
      <c r="B193" s="92"/>
      <c r="C193" s="92"/>
      <c r="D193" s="92"/>
      <c r="E193" s="92"/>
      <c r="F193" s="92"/>
      <c r="G193" s="92"/>
      <c r="H193" s="92"/>
      <c r="I193" s="92"/>
      <c r="J193" s="98"/>
      <c r="K193" s="58" t="s">
        <v>47</v>
      </c>
      <c r="L193" s="58" t="s">
        <v>48</v>
      </c>
      <c r="M193" s="58" t="s">
        <v>49</v>
      </c>
      <c r="N193" s="58" t="s">
        <v>53</v>
      </c>
      <c r="O193" s="58" t="s">
        <v>27</v>
      </c>
      <c r="P193" s="58" t="s">
        <v>50</v>
      </c>
      <c r="Q193" s="58" t="s">
        <v>51</v>
      </c>
      <c r="R193" s="58" t="s">
        <v>47</v>
      </c>
      <c r="S193" s="58" t="s">
        <v>52</v>
      </c>
      <c r="T193" s="98"/>
    </row>
    <row r="194" spans="1:20" ht="12.75">
      <c r="A194" s="79" t="s">
        <v>79</v>
      </c>
      <c r="B194" s="80"/>
      <c r="C194" s="80"/>
      <c r="D194" s="80"/>
      <c r="E194" s="80"/>
      <c r="F194" s="80"/>
      <c r="G194" s="80"/>
      <c r="H194" s="80"/>
      <c r="I194" s="80"/>
      <c r="J194" s="80"/>
      <c r="K194" s="80"/>
      <c r="L194" s="80"/>
      <c r="M194" s="80"/>
      <c r="N194" s="80"/>
      <c r="O194" s="80"/>
      <c r="P194" s="80"/>
      <c r="Q194" s="80"/>
      <c r="R194" s="80"/>
      <c r="S194" s="80"/>
      <c r="T194" s="81"/>
    </row>
    <row r="195" spans="1:20" ht="12.75">
      <c r="A195" s="59" t="str">
        <f>IF(ISNA(INDEX($A$39:$T$183,MATCH($B195,$B$39:$B$183,0),1)),"",INDEX($A$39:$T$183,MATCH($B195,$B$39:$B$183,0),1))</f>
        <v>LLY1001</v>
      </c>
      <c r="B195" s="91" t="s">
        <v>133</v>
      </c>
      <c r="C195" s="91"/>
      <c r="D195" s="91"/>
      <c r="E195" s="91"/>
      <c r="F195" s="91"/>
      <c r="G195" s="91"/>
      <c r="H195" s="91"/>
      <c r="I195" s="91"/>
      <c r="J195" s="10">
        <f>IF(ISNA(INDEX($A$39:$T$183,MATCH($B195,$B$39:$B$183,0),10)),"",INDEX($A$39:$T$183,MATCH($B195,$B$39:$B$183,0),10))</f>
        <v>4</v>
      </c>
      <c r="K195" s="10">
        <f>IF(ISNA(INDEX($A$39:$T$183,MATCH($B195,$B$39:$B$183,0),11)),"",INDEX($A$39:$T$183,MATCH($B195,$B$39:$B$183,0),11))</f>
        <v>2</v>
      </c>
      <c r="L195" s="10">
        <f>IF(ISNA(INDEX($A$39:$T$183,MATCH($B195,$B$39:$B$183,0),12)),"",INDEX($A$39:$T$183,MATCH($B195,$B$39:$B$183,0),12))</f>
        <v>1</v>
      </c>
      <c r="M195" s="10">
        <f>IF(ISNA(INDEX($A$39:$T$183,MATCH($B195,$B$39:$B$183,0),13)),"",INDEX($A$39:$T$183,MATCH($B195,$B$39:$B$183,0),13))</f>
        <v>0</v>
      </c>
      <c r="N195" s="10">
        <f>IF(ISNA(INDEX($A$39:$T$183,MATCH($B195,$B$39:$B$183,0),14)),"",INDEX($A$39:$T$183,MATCH($B195,$B$39:$B$183,0),14))</f>
        <v>3</v>
      </c>
      <c r="O195" s="10">
        <f>IF(ISNA(INDEX($A$39:$T$183,MATCH($B195,$B$39:$B$183,0),15)),"",INDEX($A$39:$T$183,MATCH($B195,$B$39:$B$183,0),15))</f>
        <v>4</v>
      </c>
      <c r="P195" s="10">
        <f>IF(ISNA(INDEX($A$39:$T$183,MATCH($B195,$B$39:$B$183,0),16)),"",INDEX($A$39:$T$183,MATCH($B195,$B$39:$B$183,0),16))</f>
        <v>7</v>
      </c>
      <c r="Q195" s="60" t="str">
        <f>IF(ISNA(INDEX($A$39:$T$183,MATCH($B195,$B$39:$B$183,0),17)),"",INDEX($A$39:$T$183,MATCH($B195,$B$39:$B$183,0),17))</f>
        <v>E</v>
      </c>
      <c r="R195" s="60">
        <f>IF(ISNA(INDEX($A$39:$T$183,MATCH($B195,$B$39:$B$183,0),18)),"",INDEX($A$39:$T$183,MATCH($B195,$B$39:$B$183,0),18))</f>
        <v>0</v>
      </c>
      <c r="S195" s="60">
        <f>IF(ISNA(INDEX($A$39:$T$183,MATCH($B195,$B$39:$B$183,0),19)),"",INDEX($A$39:$T$183,MATCH($B195,$B$39:$B$183,0),19))</f>
        <v>0</v>
      </c>
      <c r="T195" s="60" t="str">
        <f>IF(ISNA(INDEX($A$39:$T$183,MATCH($B195,$B$39:$B$183,0),20)),"",INDEX($A$39:$T$183,MATCH($B195,$B$39:$B$183,0),20))</f>
        <v>DF</v>
      </c>
    </row>
    <row r="196" spans="1:20" ht="12.75" customHeight="1">
      <c r="A196" s="59" t="str">
        <f>IF(ISNA(INDEX($A$39:$T$183,MATCH($B196,$B$39:$B$183,0),1)),"",INDEX($A$39:$T$183,MATCH($B196,$B$39:$B$183,0),1))</f>
        <v>LLY2007</v>
      </c>
      <c r="B196" s="91" t="s">
        <v>143</v>
      </c>
      <c r="C196" s="91"/>
      <c r="D196" s="91"/>
      <c r="E196" s="91"/>
      <c r="F196" s="91"/>
      <c r="G196" s="91"/>
      <c r="H196" s="91"/>
      <c r="I196" s="91"/>
      <c r="J196" s="10">
        <f>IF(ISNA(INDEX($A$39:$T$183,MATCH($B196,$B$39:$B$183,0),10)),"",INDEX($A$39:$T$183,MATCH($B196,$B$39:$B$183,0),10))</f>
        <v>4</v>
      </c>
      <c r="K196" s="10">
        <f>IF(ISNA(INDEX($A$39:$T$183,MATCH($B196,$B$39:$B$183,0),11)),"",INDEX($A$39:$T$183,MATCH($B196,$B$39:$B$183,0),11))</f>
        <v>2</v>
      </c>
      <c r="L196" s="10">
        <f>IF(ISNA(INDEX($A$39:$T$183,MATCH($B196,$B$39:$B$183,0),12)),"",INDEX($A$39:$T$183,MATCH($B196,$B$39:$B$183,0),12))</f>
        <v>1</v>
      </c>
      <c r="M196" s="10">
        <f>IF(ISNA(INDEX($A$39:$T$183,MATCH($B196,$B$39:$B$183,0),13)),"",INDEX($A$39:$T$183,MATCH($B196,$B$39:$B$183,0),13))</f>
        <v>0</v>
      </c>
      <c r="N196" s="10">
        <f>IF(ISNA(INDEX($A$39:$T$183,MATCH($B196,$B$39:$B$183,0),14)),"",INDEX($A$39:$T$183,MATCH($B196,$B$39:$B$183,0),14))</f>
        <v>3</v>
      </c>
      <c r="O196" s="10">
        <f>IF(ISNA(INDEX($A$39:$T$183,MATCH($B196,$B$39:$B$183,0),15)),"",INDEX($A$39:$T$183,MATCH($B196,$B$39:$B$183,0),15))</f>
        <v>4</v>
      </c>
      <c r="P196" s="10">
        <f>IF(ISNA(INDEX($A$39:$T$183,MATCH($B196,$B$39:$B$183,0),16)),"",INDEX($A$39:$T$183,MATCH($B196,$B$39:$B$183,0),16))</f>
        <v>7</v>
      </c>
      <c r="Q196" s="60" t="str">
        <f>IF(ISNA(INDEX($A$39:$T$183,MATCH($B196,$B$39:$B$183,0),17)),"",INDEX($A$39:$T$183,MATCH($B196,$B$39:$B$183,0),17))</f>
        <v>E</v>
      </c>
      <c r="R196" s="60">
        <f>IF(ISNA(INDEX($A$39:$T$183,MATCH($B196,$B$39:$B$183,0),18)),"",INDEX($A$39:$T$183,MATCH($B196,$B$39:$B$183,0),18))</f>
        <v>0</v>
      </c>
      <c r="S196" s="60">
        <f>IF(ISNA(INDEX($A$39:$T$183,MATCH($B196,$B$39:$B$183,0),19)),"",INDEX($A$39:$T$183,MATCH($B196,$B$39:$B$183,0),19))</f>
        <v>0</v>
      </c>
      <c r="T196" s="60" t="str">
        <f>IF(ISNA(INDEX($A$39:$T$183,MATCH($B196,$B$39:$B$183,0),20)),"",INDEX($A$39:$T$183,MATCH($B196,$B$39:$B$183,0),20))</f>
        <v>DF</v>
      </c>
    </row>
    <row r="197" spans="1:20" ht="12.75">
      <c r="A197" s="59" t="str">
        <f>IF(ISNA(INDEX($A$39:$T$183,MATCH($B197,$B$39:$B$183,0),1)),"",INDEX($A$39:$T$183,MATCH($B197,$B$39:$B$183,0),1))</f>
        <v>LLX3023</v>
      </c>
      <c r="B197" s="91" t="s">
        <v>6</v>
      </c>
      <c r="C197" s="91"/>
      <c r="D197" s="91"/>
      <c r="E197" s="91"/>
      <c r="F197" s="91"/>
      <c r="G197" s="91"/>
      <c r="H197" s="91"/>
      <c r="I197" s="91"/>
      <c r="J197" s="10">
        <f>IF(ISNA(INDEX($A$39:$T$183,MATCH($B197,$B$39:$B$183,0),10)),"",INDEX($A$39:$T$183,MATCH($B197,$B$39:$B$183,0),10))</f>
        <v>4</v>
      </c>
      <c r="K197" s="10">
        <f>IF(ISNA(INDEX($A$39:$T$183,MATCH($B197,$B$39:$B$183,0),11)),"",INDEX($A$39:$T$183,MATCH($B197,$B$39:$B$183,0),11))</f>
        <v>2</v>
      </c>
      <c r="L197" s="10">
        <f>IF(ISNA(INDEX($A$39:$T$183,MATCH($B197,$B$39:$B$183,0),12)),"",INDEX($A$39:$T$183,MATCH($B197,$B$39:$B$183,0),12))</f>
        <v>2</v>
      </c>
      <c r="M197" s="10">
        <f>IF(ISNA(INDEX($A$39:$T$183,MATCH($B197,$B$39:$B$183,0),13)),"",INDEX($A$39:$T$183,MATCH($B197,$B$39:$B$183,0),13))</f>
        <v>0</v>
      </c>
      <c r="N197" s="10">
        <f>IF(ISNA(INDEX($A$39:$T$183,MATCH($B197,$B$39:$B$183,0),14)),"",INDEX($A$39:$T$183,MATCH($B197,$B$39:$B$183,0),14))</f>
        <v>4</v>
      </c>
      <c r="O197" s="10">
        <f>IF(ISNA(INDEX($A$39:$T$183,MATCH($B197,$B$39:$B$183,0),15)),"",INDEX($A$39:$T$183,MATCH($B197,$B$39:$B$183,0),15))</f>
        <v>3</v>
      </c>
      <c r="P197" s="10">
        <f>IF(ISNA(INDEX($A$39:$T$183,MATCH($B197,$B$39:$B$183,0),16)),"",INDEX($A$39:$T$183,MATCH($B197,$B$39:$B$183,0),16))</f>
        <v>7</v>
      </c>
      <c r="Q197" s="60" t="str">
        <f>IF(ISNA(INDEX($A$39:$T$183,MATCH($B197,$B$39:$B$183,0),17)),"",INDEX($A$39:$T$183,MATCH($B197,$B$39:$B$183,0),17))</f>
        <v>E</v>
      </c>
      <c r="R197" s="60">
        <f>IF(ISNA(INDEX($A$39:$T$183,MATCH($B197,$B$39:$B$183,0),18)),"",INDEX($A$39:$T$183,MATCH($B197,$B$39:$B$183,0),18))</f>
        <v>0</v>
      </c>
      <c r="S197" s="60">
        <f>IF(ISNA(INDEX($A$39:$T$183,MATCH($B197,$B$39:$B$183,0),19)),"",INDEX($A$39:$T$183,MATCH($B197,$B$39:$B$183,0),19))</f>
        <v>0</v>
      </c>
      <c r="T197" s="60" t="str">
        <f>IF(ISNA(INDEX($A$39:$T$183,MATCH($B197,$B$39:$B$183,0),20)),"",INDEX($A$39:$T$183,MATCH($B197,$B$39:$B$183,0),20))</f>
        <v>DF</v>
      </c>
    </row>
    <row r="198" spans="1:20" ht="12.75">
      <c r="A198" s="4" t="s">
        <v>253</v>
      </c>
      <c r="B198" s="91" t="s">
        <v>7</v>
      </c>
      <c r="C198" s="91"/>
      <c r="D198" s="91"/>
      <c r="E198" s="91"/>
      <c r="F198" s="91"/>
      <c r="G198" s="91"/>
      <c r="H198" s="91"/>
      <c r="I198" s="91"/>
      <c r="J198" s="10">
        <f>IF(ISNA(INDEX($A$39:$T$183,MATCH($B198,$B$39:$B$183,0),10)),"",INDEX($A$39:$T$183,MATCH($B198,$B$39:$B$183,0),10))</f>
        <v>4</v>
      </c>
      <c r="K198" s="10">
        <f>IF(ISNA(INDEX($A$39:$T$183,MATCH($B198,$B$39:$B$183,0),11)),"",INDEX($A$39:$T$183,MATCH($B198,$B$39:$B$183,0),11))</f>
        <v>2</v>
      </c>
      <c r="L198" s="10">
        <f>IF(ISNA(INDEX($A$39:$T$183,MATCH($B198,$B$39:$B$183,0),12)),"",INDEX($A$39:$T$183,MATCH($B198,$B$39:$B$183,0),12))</f>
        <v>2</v>
      </c>
      <c r="M198" s="10">
        <f>IF(ISNA(INDEX($A$39:$T$183,MATCH($B198,$B$39:$B$183,0),13)),"",INDEX($A$39:$T$183,MATCH($B198,$B$39:$B$183,0),13))</f>
        <v>0</v>
      </c>
      <c r="N198" s="10">
        <f>IF(ISNA(INDEX($A$39:$T$183,MATCH($B198,$B$39:$B$183,0),14)),"",INDEX($A$39:$T$183,MATCH($B198,$B$39:$B$183,0),14))</f>
        <v>4</v>
      </c>
      <c r="O198" s="10">
        <f>IF(ISNA(INDEX($A$39:$T$183,MATCH($B198,$B$39:$B$183,0),15)),"",INDEX($A$39:$T$183,MATCH($B198,$B$39:$B$183,0),15))</f>
        <v>3</v>
      </c>
      <c r="P198" s="10">
        <f>IF(ISNA(INDEX($A$39:$T$183,MATCH($B198,$B$39:$B$183,0),16)),"",INDEX($A$39:$T$183,MATCH($B198,$B$39:$B$183,0),16))</f>
        <v>7</v>
      </c>
      <c r="Q198" s="60" t="str">
        <f>IF(ISNA(INDEX($A$39:$T$183,MATCH($B198,$B$39:$B$183,0),17)),"",INDEX($A$39:$T$183,MATCH($B198,$B$39:$B$183,0),17))</f>
        <v>E</v>
      </c>
      <c r="R198" s="60">
        <f>IF(ISNA(INDEX($A$39:$T$183,MATCH($B198,$B$39:$B$183,0),18)),"",INDEX($A$39:$T$183,MATCH($B198,$B$39:$B$183,0),18))</f>
        <v>0</v>
      </c>
      <c r="S198" s="60">
        <f>IF(ISNA(INDEX($A$39:$T$183,MATCH($B198,$B$39:$B$183,0),19)),"",INDEX($A$39:$T$183,MATCH($B198,$B$39:$B$183,0),19))</f>
        <v>0</v>
      </c>
      <c r="T198" s="60" t="str">
        <f>IF(ISNA(INDEX($A$39:$T$183,MATCH($B198,$B$39:$B$183,0),20)),"",INDEX($A$39:$T$183,MATCH($B198,$B$39:$B$183,0),20))</f>
        <v>DF</v>
      </c>
    </row>
    <row r="199" spans="1:20" ht="12.75">
      <c r="A199" s="4" t="s">
        <v>166</v>
      </c>
      <c r="B199" s="91" t="s">
        <v>167</v>
      </c>
      <c r="C199" s="91"/>
      <c r="D199" s="91"/>
      <c r="E199" s="91"/>
      <c r="F199" s="91"/>
      <c r="G199" s="91"/>
      <c r="H199" s="91"/>
      <c r="I199" s="91"/>
      <c r="J199" s="10">
        <f>IF(ISNA(INDEX($A$39:$T$183,MATCH($B199,$B$39:$B$183,0),10)),"",INDEX($A$39:$T$183,MATCH($B199,$B$39:$B$183,0),10))</f>
        <v>3</v>
      </c>
      <c r="K199" s="10">
        <f>IF(ISNA(INDEX($A$39:$T$183,MATCH($B199,$B$39:$B$183,0),11)),"",INDEX($A$39:$T$183,MATCH($B199,$B$39:$B$183,0),11))</f>
        <v>0</v>
      </c>
      <c r="L199" s="10">
        <f>IF(ISNA(INDEX($A$39:$T$183,MATCH($B199,$B$39:$B$183,0),12)),"",INDEX($A$39:$T$183,MATCH($B199,$B$39:$B$183,0),12))</f>
        <v>0</v>
      </c>
      <c r="M199" s="10">
        <f>IF(ISNA(INDEX($A$39:$T$183,MATCH($B199,$B$39:$B$183,0),13)),"",INDEX($A$39:$T$183,MATCH($B199,$B$39:$B$183,0),13))</f>
        <v>2</v>
      </c>
      <c r="N199" s="10">
        <f>IF(ISNA(INDEX($A$39:$T$183,MATCH($B199,$B$39:$B$183,0),14)),"",INDEX($A$39:$T$183,MATCH($B199,$B$39:$B$183,0),14))</f>
        <v>2</v>
      </c>
      <c r="O199" s="10">
        <f>IF(ISNA(INDEX($A$39:$T$183,MATCH($B199,$B$39:$B$183,0),15)),"",INDEX($A$39:$T$183,MATCH($B199,$B$39:$B$183,0),15))</f>
        <v>3</v>
      </c>
      <c r="P199" s="10">
        <f>IF(ISNA(INDEX($A$39:$T$183,MATCH($B199,$B$39:$B$183,0),16)),"",INDEX($A$39:$T$183,MATCH($B199,$B$39:$B$183,0),16))</f>
        <v>5</v>
      </c>
      <c r="Q199" s="60">
        <f>IF(ISNA(INDEX($A$39:$T$183,MATCH($B199,$B$39:$B$183,0),17)),"",INDEX($A$39:$T$183,MATCH($B199,$B$39:$B$183,0),17))</f>
        <v>0</v>
      </c>
      <c r="R199" s="60" t="str">
        <f>IF(ISNA(INDEX($A$39:$T$183,MATCH($B199,$B$39:$B$183,0),18)),"",INDEX($A$39:$T$183,MATCH($B199,$B$39:$B$183,0),18))</f>
        <v>C</v>
      </c>
      <c r="S199" s="60">
        <f>IF(ISNA(INDEX($A$39:$T$183,MATCH($B199,$B$39:$B$183,0),19)),"",INDEX($A$39:$T$183,MATCH($B199,$B$39:$B$183,0),19))</f>
        <v>0</v>
      </c>
      <c r="T199" s="60" t="str">
        <f>IF(ISNA(INDEX($A$39:$T$183,MATCH($B199,$B$39:$B$183,0),20)),"",INDEX($A$39:$T$183,MATCH($B199,$B$39:$B$183,0),20))</f>
        <v>DF</v>
      </c>
    </row>
    <row r="200" spans="1:20" ht="12.75">
      <c r="A200" s="59" t="str">
        <f>IF(ISNA(INDEX($A$40:$T$190,MATCH($B200,$B$40:$B$190,0),1)),"",INDEX($A$40:$T$190,MATCH($B200,$B$40:$B$190,0),1))</f>
        <v>LLX5112</v>
      </c>
      <c r="B200" s="91" t="s">
        <v>10</v>
      </c>
      <c r="C200" s="91"/>
      <c r="D200" s="91"/>
      <c r="E200" s="91"/>
      <c r="F200" s="91"/>
      <c r="G200" s="91"/>
      <c r="H200" s="91"/>
      <c r="I200" s="91"/>
      <c r="J200" s="10">
        <v>4</v>
      </c>
      <c r="K200" s="10">
        <v>2</v>
      </c>
      <c r="L200" s="10">
        <v>1</v>
      </c>
      <c r="M200" s="10">
        <v>1</v>
      </c>
      <c r="N200" s="10">
        <v>4</v>
      </c>
      <c r="O200" s="10">
        <v>3</v>
      </c>
      <c r="P200" s="10">
        <v>7</v>
      </c>
      <c r="Q200" s="60" t="s">
        <v>51</v>
      </c>
      <c r="R200" s="60"/>
      <c r="S200" s="60"/>
      <c r="T200" s="60"/>
    </row>
    <row r="201" spans="1:20" ht="12.75">
      <c r="A201" s="40" t="s">
        <v>44</v>
      </c>
      <c r="B201" s="127"/>
      <c r="C201" s="128"/>
      <c r="D201" s="128"/>
      <c r="E201" s="128"/>
      <c r="F201" s="128"/>
      <c r="G201" s="128"/>
      <c r="H201" s="128"/>
      <c r="I201" s="129"/>
      <c r="J201" s="53">
        <f>IF(ISNA(SUM(J195:J199)),"",SUM(J195:J200))</f>
        <v>23</v>
      </c>
      <c r="K201" s="53">
        <f aca="true" t="shared" si="22" ref="K201:P201">SUM(K195:K200)</f>
        <v>10</v>
      </c>
      <c r="L201" s="53">
        <f t="shared" si="22"/>
        <v>7</v>
      </c>
      <c r="M201" s="53">
        <f t="shared" si="22"/>
        <v>3</v>
      </c>
      <c r="N201" s="53">
        <f t="shared" si="22"/>
        <v>20</v>
      </c>
      <c r="O201" s="53">
        <f t="shared" si="22"/>
        <v>20</v>
      </c>
      <c r="P201" s="53">
        <f t="shared" si="22"/>
        <v>40</v>
      </c>
      <c r="Q201" s="53">
        <v>5</v>
      </c>
      <c r="R201" s="53">
        <v>1</v>
      </c>
      <c r="S201" s="53">
        <v>0</v>
      </c>
      <c r="T201" s="35">
        <f>COUNTA(T195:T199)</f>
        <v>5</v>
      </c>
    </row>
    <row r="202" spans="1:20" ht="12.75">
      <c r="A202" s="79" t="s">
        <v>92</v>
      </c>
      <c r="B202" s="80"/>
      <c r="C202" s="80"/>
      <c r="D202" s="80"/>
      <c r="E202" s="80"/>
      <c r="F202" s="80"/>
      <c r="G202" s="80"/>
      <c r="H202" s="80"/>
      <c r="I202" s="80"/>
      <c r="J202" s="80"/>
      <c r="K202" s="80"/>
      <c r="L202" s="80"/>
      <c r="M202" s="80"/>
      <c r="N202" s="80"/>
      <c r="O202" s="80"/>
      <c r="P202" s="80"/>
      <c r="Q202" s="80"/>
      <c r="R202" s="80"/>
      <c r="S202" s="80"/>
      <c r="T202" s="81"/>
    </row>
    <row r="203" spans="1:20" ht="12.75">
      <c r="A203" s="4" t="s">
        <v>166</v>
      </c>
      <c r="B203" s="91" t="s">
        <v>179</v>
      </c>
      <c r="C203" s="91"/>
      <c r="D203" s="91"/>
      <c r="E203" s="91"/>
      <c r="F203" s="91"/>
      <c r="G203" s="91"/>
      <c r="H203" s="91"/>
      <c r="I203" s="91"/>
      <c r="J203" s="10">
        <f>IF(ISNA(INDEX($A$39:$T$183,MATCH($B203,$B$39:$B$183,0),10)),"",INDEX($A$39:$T$183,MATCH($B203,$B$39:$B$183,0),10))</f>
        <v>4</v>
      </c>
      <c r="K203" s="10">
        <f>IF(ISNA(INDEX($A$39:$T$183,MATCH($B203,$B$39:$B$183,0),11)),"",INDEX($A$39:$T$183,MATCH($B203,$B$39:$B$183,0),11))</f>
        <v>2</v>
      </c>
      <c r="L203" s="10">
        <f>IF(ISNA(INDEX($A$39:$T$183,MATCH($B203,$B$39:$B$183,0),12)),"",INDEX($A$39:$T$183,MATCH($B203,$B$39:$B$183,0),12))</f>
        <v>2</v>
      </c>
      <c r="M203" s="10">
        <f>IF(ISNA(INDEX($A$39:$T$183,MATCH($B203,$B$39:$B$183,0),13)),"",INDEX($A$39:$T$183,MATCH($B203,$B$39:$B$183,0),13))</f>
        <v>0</v>
      </c>
      <c r="N203" s="10">
        <f>IF(ISNA(INDEX($A$39:$T$183,MATCH($B203,$B$39:$B$183,0),14)),"",INDEX($A$39:$T$183,MATCH($B203,$B$39:$B$183,0),14))</f>
        <v>4</v>
      </c>
      <c r="O203" s="10">
        <f>IF(ISNA(INDEX($A$39:$T$183,MATCH($B203,$B$39:$B$183,0),15)),"",INDEX($A$39:$T$183,MATCH($B203,$B$39:$B$183,0),15))</f>
        <v>4</v>
      </c>
      <c r="P203" s="10">
        <f>IF(ISNA(INDEX($A$39:$T$183,MATCH($B203,$B$39:$B$183,0),16)),"",INDEX($A$39:$T$183,MATCH($B203,$B$39:$B$183,0),16))</f>
        <v>8</v>
      </c>
      <c r="Q203" s="60">
        <v>0.22</v>
      </c>
      <c r="R203" s="60" t="str">
        <f>IF(ISNA(INDEX($A$39:$T$183,MATCH($B203,$B$39:$B$183,0),17)),"",INDEX($A$39:$T$183,MATCH($B203,$B$39:$B$183,0),17))</f>
        <v>E</v>
      </c>
      <c r="S203" s="60" t="str">
        <f>IF(ISNA(INDEX($A$39:$T$183,MATCH($B203,$B$39:$B$183,0),17)),"",INDEX($A$39:$T$183,MATCH($B203,$B$39:$B$183,0),17))</f>
        <v>E</v>
      </c>
      <c r="T203" s="35" t="s">
        <v>56</v>
      </c>
    </row>
    <row r="204" spans="1:20" ht="12.75" customHeight="1">
      <c r="A204" s="4" t="s">
        <v>269</v>
      </c>
      <c r="B204" s="143" t="s">
        <v>177</v>
      </c>
      <c r="C204" s="78"/>
      <c r="D204" s="78"/>
      <c r="E204" s="78"/>
      <c r="F204" s="78"/>
      <c r="G204" s="78"/>
      <c r="H204" s="78"/>
      <c r="I204" s="144"/>
      <c r="J204" s="5">
        <v>3</v>
      </c>
      <c r="K204" s="5">
        <v>0</v>
      </c>
      <c r="L204" s="5">
        <v>0</v>
      </c>
      <c r="M204" s="5">
        <v>2</v>
      </c>
      <c r="N204" s="33">
        <f>K204+L204+M204</f>
        <v>2</v>
      </c>
      <c r="O204" s="10">
        <f>P204-N204</f>
        <v>4</v>
      </c>
      <c r="P204" s="10">
        <f>ROUND(PRODUCT(J204,25)/12,0)</f>
        <v>6</v>
      </c>
      <c r="Q204" s="34"/>
      <c r="R204" s="13" t="s">
        <v>47</v>
      </c>
      <c r="S204" s="25"/>
      <c r="T204" s="13" t="s">
        <v>56</v>
      </c>
    </row>
    <row r="205" spans="1:20" ht="18.75" customHeight="1">
      <c r="A205" s="40" t="s">
        <v>44</v>
      </c>
      <c r="B205" s="92"/>
      <c r="C205" s="92"/>
      <c r="D205" s="92"/>
      <c r="E205" s="92"/>
      <c r="F205" s="92"/>
      <c r="G205" s="92"/>
      <c r="H205" s="92"/>
      <c r="I205" s="92"/>
      <c r="J205" s="53">
        <f aca="true" t="shared" si="23" ref="J205:P205">SUM(J203:J204)</f>
        <v>7</v>
      </c>
      <c r="K205" s="53">
        <f t="shared" si="23"/>
        <v>2</v>
      </c>
      <c r="L205" s="53">
        <f t="shared" si="23"/>
        <v>2</v>
      </c>
      <c r="M205" s="53">
        <f t="shared" si="23"/>
        <v>2</v>
      </c>
      <c r="N205" s="53">
        <f t="shared" si="23"/>
        <v>6</v>
      </c>
      <c r="O205" s="53">
        <f t="shared" si="23"/>
        <v>8</v>
      </c>
      <c r="P205" s="53">
        <f t="shared" si="23"/>
        <v>14</v>
      </c>
      <c r="Q205" s="40">
        <f>COUNTIF(Q203:Q204,"E")</f>
        <v>0</v>
      </c>
      <c r="R205" s="40">
        <f>COUNTIF(R203:R204,"C")</f>
        <v>1</v>
      </c>
      <c r="S205" s="40">
        <f>COUNTIF(S203:S204,"VP")</f>
        <v>0</v>
      </c>
      <c r="T205" s="35">
        <f>COUNTA(T203:T204)</f>
        <v>2</v>
      </c>
    </row>
    <row r="206" spans="1:20" ht="29.25" customHeight="1">
      <c r="A206" s="118" t="s">
        <v>119</v>
      </c>
      <c r="B206" s="119"/>
      <c r="C206" s="119"/>
      <c r="D206" s="119"/>
      <c r="E206" s="119"/>
      <c r="F206" s="119"/>
      <c r="G206" s="119"/>
      <c r="H206" s="119"/>
      <c r="I206" s="120"/>
      <c r="J206" s="53">
        <f aca="true" t="shared" si="24" ref="J206:T206">SUM(J201,J205)</f>
        <v>30</v>
      </c>
      <c r="K206" s="53">
        <f t="shared" si="24"/>
        <v>12</v>
      </c>
      <c r="L206" s="53">
        <f t="shared" si="24"/>
        <v>9</v>
      </c>
      <c r="M206" s="53">
        <f t="shared" si="24"/>
        <v>5</v>
      </c>
      <c r="N206" s="53">
        <f t="shared" si="24"/>
        <v>26</v>
      </c>
      <c r="O206" s="53">
        <f t="shared" si="24"/>
        <v>28</v>
      </c>
      <c r="P206" s="53">
        <f t="shared" si="24"/>
        <v>54</v>
      </c>
      <c r="Q206" s="53">
        <f t="shared" si="24"/>
        <v>5</v>
      </c>
      <c r="R206" s="53">
        <f t="shared" si="24"/>
        <v>2</v>
      </c>
      <c r="S206" s="53">
        <f t="shared" si="24"/>
        <v>0</v>
      </c>
      <c r="T206" s="54">
        <f t="shared" si="24"/>
        <v>7</v>
      </c>
    </row>
    <row r="207" spans="1:20" ht="12.75">
      <c r="A207" s="121" t="s">
        <v>70</v>
      </c>
      <c r="B207" s="122"/>
      <c r="C207" s="122"/>
      <c r="D207" s="122"/>
      <c r="E207" s="122"/>
      <c r="F207" s="122"/>
      <c r="G207" s="122"/>
      <c r="H207" s="122"/>
      <c r="I207" s="122"/>
      <c r="J207" s="123"/>
      <c r="K207" s="53">
        <f aca="true" t="shared" si="25" ref="K207:P207">K201*14+K205*12</f>
        <v>164</v>
      </c>
      <c r="L207" s="53">
        <f t="shared" si="25"/>
        <v>122</v>
      </c>
      <c r="M207" s="53">
        <f t="shared" si="25"/>
        <v>66</v>
      </c>
      <c r="N207" s="53">
        <f t="shared" si="25"/>
        <v>352</v>
      </c>
      <c r="O207" s="53">
        <f t="shared" si="25"/>
        <v>376</v>
      </c>
      <c r="P207" s="53">
        <f t="shared" si="25"/>
        <v>728</v>
      </c>
      <c r="Q207" s="105"/>
      <c r="R207" s="106"/>
      <c r="S207" s="106"/>
      <c r="T207" s="107"/>
    </row>
    <row r="208" spans="1:20" ht="23.25" customHeight="1">
      <c r="A208" s="124"/>
      <c r="B208" s="125"/>
      <c r="C208" s="125"/>
      <c r="D208" s="125"/>
      <c r="E208" s="125"/>
      <c r="F208" s="125"/>
      <c r="G208" s="125"/>
      <c r="H208" s="125"/>
      <c r="I208" s="125"/>
      <c r="J208" s="126"/>
      <c r="K208" s="111">
        <f>SUM(K207:M207)</f>
        <v>352</v>
      </c>
      <c r="L208" s="112"/>
      <c r="M208" s="113"/>
      <c r="N208" s="111">
        <f>SUM(N207:O207)</f>
        <v>728</v>
      </c>
      <c r="O208" s="112"/>
      <c r="P208" s="113"/>
      <c r="Q208" s="108"/>
      <c r="R208" s="109"/>
      <c r="S208" s="109"/>
      <c r="T208" s="110"/>
    </row>
    <row r="209" spans="1:20" ht="27.75" customHeight="1">
      <c r="A209" s="88" t="s">
        <v>117</v>
      </c>
      <c r="B209" s="89"/>
      <c r="C209" s="89"/>
      <c r="D209" s="89"/>
      <c r="E209" s="89"/>
      <c r="F209" s="89"/>
      <c r="G209" s="89"/>
      <c r="H209" s="89"/>
      <c r="I209" s="89"/>
      <c r="J209" s="90"/>
      <c r="K209" s="134">
        <f>T206/SUM(T51,T65,T78,T92,T108,T123)</f>
        <v>0.16279069767441862</v>
      </c>
      <c r="L209" s="135"/>
      <c r="M209" s="135"/>
      <c r="N209" s="135"/>
      <c r="O209" s="135"/>
      <c r="P209" s="135"/>
      <c r="Q209" s="135"/>
      <c r="R209" s="135"/>
      <c r="S209" s="135"/>
      <c r="T209" s="136"/>
    </row>
    <row r="210" spans="1:20" ht="24.75" customHeight="1">
      <c r="A210" s="102" t="s">
        <v>128</v>
      </c>
      <c r="B210" s="103"/>
      <c r="C210" s="103"/>
      <c r="D210" s="103"/>
      <c r="E210" s="103"/>
      <c r="F210" s="103"/>
      <c r="G210" s="103"/>
      <c r="H210" s="103"/>
      <c r="I210" s="103"/>
      <c r="J210" s="104"/>
      <c r="K210" s="134">
        <f>K208/(SUM(N51,N65,N78,N92,N108)*14+N123*12)</f>
        <v>0.17886178861788618</v>
      </c>
      <c r="L210" s="135"/>
      <c r="M210" s="135"/>
      <c r="N210" s="135"/>
      <c r="O210" s="135"/>
      <c r="P210" s="135"/>
      <c r="Q210" s="135"/>
      <c r="R210" s="135"/>
      <c r="S210" s="135"/>
      <c r="T210" s="136"/>
    </row>
    <row r="211" spans="1:20" ht="17.25" customHeight="1">
      <c r="A211" s="61"/>
      <c r="B211" s="61"/>
      <c r="C211" s="61"/>
      <c r="D211" s="61"/>
      <c r="E211" s="61"/>
      <c r="F211" s="61"/>
      <c r="G211" s="61"/>
      <c r="H211" s="61"/>
      <c r="I211" s="61"/>
      <c r="J211" s="61"/>
      <c r="K211" s="61"/>
      <c r="L211" s="61"/>
      <c r="M211" s="61"/>
      <c r="N211" s="61"/>
      <c r="O211" s="61"/>
      <c r="P211" s="61"/>
      <c r="Q211" s="61"/>
      <c r="R211" s="61"/>
      <c r="S211" s="61"/>
      <c r="T211" s="61"/>
    </row>
    <row r="212" spans="2:19" ht="18.75" customHeight="1">
      <c r="B212" s="19"/>
      <c r="C212" s="19"/>
      <c r="D212" s="19"/>
      <c r="E212" s="19"/>
      <c r="F212" s="19"/>
      <c r="G212" s="19"/>
      <c r="M212" s="17"/>
      <c r="N212" s="17"/>
      <c r="O212" s="17"/>
      <c r="P212" s="17"/>
      <c r="Q212" s="17"/>
      <c r="R212" s="17"/>
      <c r="S212" s="17"/>
    </row>
    <row r="213" spans="1:20" ht="17.25" customHeight="1">
      <c r="A213" s="92" t="s">
        <v>240</v>
      </c>
      <c r="B213" s="131"/>
      <c r="C213" s="131"/>
      <c r="D213" s="131"/>
      <c r="E213" s="131"/>
      <c r="F213" s="131"/>
      <c r="G213" s="131"/>
      <c r="H213" s="131"/>
      <c r="I213" s="131"/>
      <c r="J213" s="131"/>
      <c r="K213" s="131"/>
      <c r="L213" s="131"/>
      <c r="M213" s="131"/>
      <c r="N213" s="131"/>
      <c r="O213" s="131"/>
      <c r="P213" s="131"/>
      <c r="Q213" s="131"/>
      <c r="R213" s="131"/>
      <c r="S213" s="131"/>
      <c r="T213" s="131"/>
    </row>
    <row r="214" spans="1:20" ht="34.5" customHeight="1">
      <c r="A214" s="92" t="s">
        <v>46</v>
      </c>
      <c r="B214" s="92" t="s">
        <v>45</v>
      </c>
      <c r="C214" s="92"/>
      <c r="D214" s="92"/>
      <c r="E214" s="92"/>
      <c r="F214" s="92"/>
      <c r="G214" s="92"/>
      <c r="H214" s="92"/>
      <c r="I214" s="92"/>
      <c r="J214" s="98" t="s">
        <v>60</v>
      </c>
      <c r="K214" s="98" t="s">
        <v>43</v>
      </c>
      <c r="L214" s="98"/>
      <c r="M214" s="98"/>
      <c r="N214" s="98" t="s">
        <v>61</v>
      </c>
      <c r="O214" s="98"/>
      <c r="P214" s="98"/>
      <c r="Q214" s="98" t="s">
        <v>42</v>
      </c>
      <c r="R214" s="98"/>
      <c r="S214" s="98"/>
      <c r="T214" s="98" t="s">
        <v>41</v>
      </c>
    </row>
    <row r="215" spans="1:20" ht="12.75">
      <c r="A215" s="92"/>
      <c r="B215" s="92"/>
      <c r="C215" s="92"/>
      <c r="D215" s="92"/>
      <c r="E215" s="92"/>
      <c r="F215" s="92"/>
      <c r="G215" s="92"/>
      <c r="H215" s="92"/>
      <c r="I215" s="92"/>
      <c r="J215" s="98"/>
      <c r="K215" s="58" t="s">
        <v>47</v>
      </c>
      <c r="L215" s="58" t="s">
        <v>48</v>
      </c>
      <c r="M215" s="58" t="s">
        <v>49</v>
      </c>
      <c r="N215" s="58" t="s">
        <v>53</v>
      </c>
      <c r="O215" s="58" t="s">
        <v>27</v>
      </c>
      <c r="P215" s="58" t="s">
        <v>50</v>
      </c>
      <c r="Q215" s="58" t="s">
        <v>51</v>
      </c>
      <c r="R215" s="58" t="s">
        <v>47</v>
      </c>
      <c r="S215" s="58" t="s">
        <v>52</v>
      </c>
      <c r="T215" s="98"/>
    </row>
    <row r="216" spans="1:20" ht="12.75">
      <c r="A216" s="79" t="s">
        <v>79</v>
      </c>
      <c r="B216" s="80"/>
      <c r="C216" s="80"/>
      <c r="D216" s="80"/>
      <c r="E216" s="80"/>
      <c r="F216" s="80"/>
      <c r="G216" s="80"/>
      <c r="H216" s="80"/>
      <c r="I216" s="80"/>
      <c r="J216" s="80"/>
      <c r="K216" s="80"/>
      <c r="L216" s="80"/>
      <c r="M216" s="80"/>
      <c r="N216" s="80"/>
      <c r="O216" s="80"/>
      <c r="P216" s="80"/>
      <c r="Q216" s="80"/>
      <c r="R216" s="80"/>
      <c r="S216" s="80"/>
      <c r="T216" s="81"/>
    </row>
    <row r="217" spans="1:20" ht="12.75">
      <c r="A217" s="59" t="str">
        <f aca="true" t="shared" si="26" ref="A217:A230">IF(ISNA(INDEX($A$39:$T$183,MATCH($B217,$B$39:$B$183,0),1)),"",INDEX($A$39:$T$183,MATCH($B217,$B$39:$B$183,0),1))</f>
        <v>LLN1121</v>
      </c>
      <c r="B217" s="91" t="s">
        <v>226</v>
      </c>
      <c r="C217" s="91"/>
      <c r="D217" s="91"/>
      <c r="E217" s="91"/>
      <c r="F217" s="91"/>
      <c r="G217" s="91"/>
      <c r="H217" s="91"/>
      <c r="I217" s="91"/>
      <c r="J217" s="10">
        <f aca="true" t="shared" si="27" ref="J217:J230">IF(ISNA(INDEX($A$39:$T$183,MATCH($B217,$B$39:$B$183,0),10)),"",INDEX($A$39:$T$183,MATCH($B217,$B$39:$B$183,0),10))</f>
        <v>5</v>
      </c>
      <c r="K217" s="10">
        <f aca="true" t="shared" si="28" ref="K217:K230">IF(ISNA(INDEX($A$39:$T$183,MATCH($B217,$B$39:$B$183,0),11)),"",INDEX($A$39:$T$183,MATCH($B217,$B$39:$B$183,0),11))</f>
        <v>1</v>
      </c>
      <c r="L217" s="10">
        <f aca="true" t="shared" si="29" ref="L217:L230">IF(ISNA(INDEX($A$39:$T$183,MATCH($B217,$B$39:$B$183,0),12)),"",INDEX($A$39:$T$183,MATCH($B217,$B$39:$B$183,0),12))</f>
        <v>1</v>
      </c>
      <c r="M217" s="10">
        <f aca="true" t="shared" si="30" ref="M217:M230">IF(ISNA(INDEX($A$39:$T$183,MATCH($B217,$B$39:$B$183,0),13)),"",INDEX($A$39:$T$183,MATCH($B217,$B$39:$B$183,0),13))</f>
        <v>3</v>
      </c>
      <c r="N217" s="10">
        <f aca="true" t="shared" si="31" ref="N217:N230">IF(ISNA(INDEX($A$39:$T$183,MATCH($B217,$B$39:$B$183,0),14)),"",INDEX($A$39:$T$183,MATCH($B217,$B$39:$B$183,0),14))</f>
        <v>5</v>
      </c>
      <c r="O217" s="10">
        <f aca="true" t="shared" si="32" ref="O217:O230">IF(ISNA(INDEX($A$39:$T$183,MATCH($B217,$B$39:$B$183,0),15)),"",INDEX($A$39:$T$183,MATCH($B217,$B$39:$B$183,0),15))</f>
        <v>4</v>
      </c>
      <c r="P217" s="10">
        <f aca="true" t="shared" si="33" ref="P217:P230">IF(ISNA(INDEX($A$39:$T$183,MATCH($B217,$B$39:$B$183,0),16)),"",INDEX($A$39:$T$183,MATCH($B217,$B$39:$B$183,0),16))</f>
        <v>9</v>
      </c>
      <c r="Q217" s="60" t="str">
        <f aca="true" t="shared" si="34" ref="Q217:Q230">IF(ISNA(INDEX($A$39:$T$183,MATCH($B217,$B$39:$B$183,0),17)),"",INDEX($A$39:$T$183,MATCH($B217,$B$39:$B$183,0),17))</f>
        <v>E</v>
      </c>
      <c r="R217" s="60">
        <f aca="true" t="shared" si="35" ref="R217:R230">IF(ISNA(INDEX($A$39:$T$183,MATCH($B217,$B$39:$B$183,0),18)),"",INDEX($A$39:$T$183,MATCH($B217,$B$39:$B$183,0),18))</f>
        <v>0</v>
      </c>
      <c r="S217" s="60">
        <f aca="true" t="shared" si="36" ref="S217:S230">IF(ISNA(INDEX($A$39:$T$183,MATCH($B217,$B$39:$B$183,0),19)),"",INDEX($A$39:$T$183,MATCH($B217,$B$39:$B$183,0),19))</f>
        <v>0</v>
      </c>
      <c r="T217" s="60" t="str">
        <f>IF(ISNA(INDEX($A$39:$T$183,MATCH($B217,$B$39:$B$183,0),20)),"",INDEX($A$39:$T$183,MATCH($B217,$B$39:$B$183,0),20))</f>
        <v>DS</v>
      </c>
    </row>
    <row r="218" spans="1:20" ht="12.75">
      <c r="A218" s="59" t="str">
        <f t="shared" si="26"/>
        <v>LLN1161</v>
      </c>
      <c r="B218" s="91" t="s">
        <v>132</v>
      </c>
      <c r="C218" s="91"/>
      <c r="D218" s="91"/>
      <c r="E218" s="91"/>
      <c r="F218" s="91"/>
      <c r="G218" s="91"/>
      <c r="H218" s="91"/>
      <c r="I218" s="91"/>
      <c r="J218" s="10">
        <f t="shared" si="27"/>
        <v>7</v>
      </c>
      <c r="K218" s="10">
        <f t="shared" si="28"/>
        <v>1</v>
      </c>
      <c r="L218" s="10">
        <f t="shared" si="29"/>
        <v>0</v>
      </c>
      <c r="M218" s="10">
        <f t="shared" si="30"/>
        <v>4</v>
      </c>
      <c r="N218" s="10">
        <f t="shared" si="31"/>
        <v>5</v>
      </c>
      <c r="O218" s="10">
        <f t="shared" si="32"/>
        <v>8</v>
      </c>
      <c r="P218" s="10">
        <f t="shared" si="33"/>
        <v>13</v>
      </c>
      <c r="Q218" s="60" t="str">
        <f t="shared" si="34"/>
        <v>E</v>
      </c>
      <c r="R218" s="60">
        <f t="shared" si="35"/>
        <v>0</v>
      </c>
      <c r="S218" s="60">
        <f t="shared" si="36"/>
        <v>0</v>
      </c>
      <c r="T218" s="60" t="str">
        <f aca="true" t="shared" si="37" ref="T218:T230">IF(ISNA(INDEX($A$39:$T$183,MATCH($B218,$B$39:$B$183,0),20)),"",INDEX($A$39:$T$183,MATCH($B218,$B$39:$B$183,0),20))</f>
        <v>DS</v>
      </c>
    </row>
    <row r="219" spans="1:20" ht="12.75" customHeight="1">
      <c r="A219" s="59" t="str">
        <f t="shared" si="26"/>
        <v>LLN2121</v>
      </c>
      <c r="B219" s="91" t="s">
        <v>227</v>
      </c>
      <c r="C219" s="91"/>
      <c r="D219" s="91"/>
      <c r="E219" s="91"/>
      <c r="F219" s="91"/>
      <c r="G219" s="91"/>
      <c r="H219" s="91"/>
      <c r="I219" s="91"/>
      <c r="J219" s="10">
        <f t="shared" si="27"/>
        <v>5</v>
      </c>
      <c r="K219" s="10">
        <f t="shared" si="28"/>
        <v>1</v>
      </c>
      <c r="L219" s="10">
        <f t="shared" si="29"/>
        <v>2</v>
      </c>
      <c r="M219" s="10">
        <f t="shared" si="30"/>
        <v>2</v>
      </c>
      <c r="N219" s="10">
        <f t="shared" si="31"/>
        <v>5</v>
      </c>
      <c r="O219" s="10">
        <f t="shared" si="32"/>
        <v>4</v>
      </c>
      <c r="P219" s="10">
        <f t="shared" si="33"/>
        <v>9</v>
      </c>
      <c r="Q219" s="60" t="str">
        <f t="shared" si="34"/>
        <v>E</v>
      </c>
      <c r="R219" s="60">
        <f t="shared" si="35"/>
        <v>0</v>
      </c>
      <c r="S219" s="60">
        <f t="shared" si="36"/>
        <v>0</v>
      </c>
      <c r="T219" s="60" t="str">
        <f t="shared" si="37"/>
        <v>DS</v>
      </c>
    </row>
    <row r="220" spans="1:20" ht="12.75">
      <c r="A220" s="59" t="str">
        <f t="shared" si="26"/>
        <v>LLN2161</v>
      </c>
      <c r="B220" s="91" t="s">
        <v>228</v>
      </c>
      <c r="C220" s="91"/>
      <c r="D220" s="91"/>
      <c r="E220" s="91"/>
      <c r="F220" s="91"/>
      <c r="G220" s="91"/>
      <c r="H220" s="91"/>
      <c r="I220" s="91"/>
      <c r="J220" s="10">
        <f t="shared" si="27"/>
        <v>7</v>
      </c>
      <c r="K220" s="10">
        <f t="shared" si="28"/>
        <v>1</v>
      </c>
      <c r="L220" s="10">
        <f t="shared" si="29"/>
        <v>2</v>
      </c>
      <c r="M220" s="10">
        <f t="shared" si="30"/>
        <v>2</v>
      </c>
      <c r="N220" s="10">
        <f t="shared" si="31"/>
        <v>5</v>
      </c>
      <c r="O220" s="10">
        <f t="shared" si="32"/>
        <v>8</v>
      </c>
      <c r="P220" s="10">
        <f t="shared" si="33"/>
        <v>13</v>
      </c>
      <c r="Q220" s="60" t="str">
        <f t="shared" si="34"/>
        <v>E</v>
      </c>
      <c r="R220" s="60">
        <f t="shared" si="35"/>
        <v>0</v>
      </c>
      <c r="S220" s="60">
        <f t="shared" si="36"/>
        <v>0</v>
      </c>
      <c r="T220" s="60" t="str">
        <f t="shared" si="37"/>
        <v>DS</v>
      </c>
    </row>
    <row r="221" spans="1:20" ht="12.75">
      <c r="A221" s="59" t="str">
        <f t="shared" si="26"/>
        <v>LLN3121</v>
      </c>
      <c r="B221" s="91" t="s">
        <v>229</v>
      </c>
      <c r="C221" s="91"/>
      <c r="D221" s="91"/>
      <c r="E221" s="91"/>
      <c r="F221" s="91"/>
      <c r="G221" s="91"/>
      <c r="H221" s="91"/>
      <c r="I221" s="91"/>
      <c r="J221" s="10">
        <f t="shared" si="27"/>
        <v>7</v>
      </c>
      <c r="K221" s="10">
        <f t="shared" si="28"/>
        <v>1</v>
      </c>
      <c r="L221" s="10">
        <f t="shared" si="29"/>
        <v>2</v>
      </c>
      <c r="M221" s="10">
        <f t="shared" si="30"/>
        <v>2</v>
      </c>
      <c r="N221" s="10">
        <f t="shared" si="31"/>
        <v>5</v>
      </c>
      <c r="O221" s="10">
        <f t="shared" si="32"/>
        <v>8</v>
      </c>
      <c r="P221" s="10">
        <f t="shared" si="33"/>
        <v>13</v>
      </c>
      <c r="Q221" s="60" t="str">
        <f t="shared" si="34"/>
        <v>E</v>
      </c>
      <c r="R221" s="60">
        <f t="shared" si="35"/>
        <v>0</v>
      </c>
      <c r="S221" s="60">
        <f t="shared" si="36"/>
        <v>0</v>
      </c>
      <c r="T221" s="60" t="str">
        <f t="shared" si="37"/>
        <v>DS</v>
      </c>
    </row>
    <row r="222" spans="1:20" ht="12.75">
      <c r="A222" s="59" t="str">
        <f t="shared" si="26"/>
        <v>LLN3161</v>
      </c>
      <c r="B222" s="91" t="s">
        <v>230</v>
      </c>
      <c r="C222" s="91"/>
      <c r="D222" s="91"/>
      <c r="E222" s="91"/>
      <c r="F222" s="91"/>
      <c r="G222" s="91"/>
      <c r="H222" s="91"/>
      <c r="I222" s="91"/>
      <c r="J222" s="10">
        <f t="shared" si="27"/>
        <v>8</v>
      </c>
      <c r="K222" s="10">
        <f t="shared" si="28"/>
        <v>1</v>
      </c>
      <c r="L222" s="10">
        <f t="shared" si="29"/>
        <v>2</v>
      </c>
      <c r="M222" s="10">
        <f t="shared" si="30"/>
        <v>2</v>
      </c>
      <c r="N222" s="10">
        <f t="shared" si="31"/>
        <v>5</v>
      </c>
      <c r="O222" s="10">
        <f t="shared" si="32"/>
        <v>9</v>
      </c>
      <c r="P222" s="10">
        <f t="shared" si="33"/>
        <v>14</v>
      </c>
      <c r="Q222" s="60" t="str">
        <f t="shared" si="34"/>
        <v>E</v>
      </c>
      <c r="R222" s="60">
        <f t="shared" si="35"/>
        <v>0</v>
      </c>
      <c r="S222" s="60">
        <f t="shared" si="36"/>
        <v>0</v>
      </c>
      <c r="T222" s="60" t="str">
        <f t="shared" si="37"/>
        <v>DS</v>
      </c>
    </row>
    <row r="223" spans="1:20" ht="12.75">
      <c r="A223" s="59" t="str">
        <f t="shared" si="26"/>
        <v>LLN4121</v>
      </c>
      <c r="B223" s="91" t="s">
        <v>231</v>
      </c>
      <c r="C223" s="91"/>
      <c r="D223" s="91"/>
      <c r="E223" s="91"/>
      <c r="F223" s="91"/>
      <c r="G223" s="91"/>
      <c r="H223" s="91"/>
      <c r="I223" s="91"/>
      <c r="J223" s="10">
        <f t="shared" si="27"/>
        <v>6</v>
      </c>
      <c r="K223" s="10">
        <f t="shared" si="28"/>
        <v>1</v>
      </c>
      <c r="L223" s="10">
        <f t="shared" si="29"/>
        <v>2</v>
      </c>
      <c r="M223" s="10">
        <f t="shared" si="30"/>
        <v>2</v>
      </c>
      <c r="N223" s="10">
        <f t="shared" si="31"/>
        <v>5</v>
      </c>
      <c r="O223" s="10">
        <f t="shared" si="32"/>
        <v>6</v>
      </c>
      <c r="P223" s="10">
        <f t="shared" si="33"/>
        <v>11</v>
      </c>
      <c r="Q223" s="60" t="str">
        <f t="shared" si="34"/>
        <v>E</v>
      </c>
      <c r="R223" s="60">
        <f t="shared" si="35"/>
        <v>0</v>
      </c>
      <c r="S223" s="60">
        <f t="shared" si="36"/>
        <v>0</v>
      </c>
      <c r="T223" s="60" t="str">
        <f t="shared" si="37"/>
        <v>DS</v>
      </c>
    </row>
    <row r="224" spans="1:20" ht="12.75">
      <c r="A224" s="59" t="str">
        <f t="shared" si="26"/>
        <v>LLN4161</v>
      </c>
      <c r="B224" s="91" t="s">
        <v>232</v>
      </c>
      <c r="C224" s="91"/>
      <c r="D224" s="91"/>
      <c r="E224" s="91"/>
      <c r="F224" s="91"/>
      <c r="G224" s="91"/>
      <c r="H224" s="91"/>
      <c r="I224" s="91"/>
      <c r="J224" s="10">
        <f t="shared" si="27"/>
        <v>5</v>
      </c>
      <c r="K224" s="10">
        <f t="shared" si="28"/>
        <v>1</v>
      </c>
      <c r="L224" s="10">
        <f t="shared" si="29"/>
        <v>0</v>
      </c>
      <c r="M224" s="10">
        <f t="shared" si="30"/>
        <v>2</v>
      </c>
      <c r="N224" s="10">
        <f t="shared" si="31"/>
        <v>3</v>
      </c>
      <c r="O224" s="10">
        <f t="shared" si="32"/>
        <v>6</v>
      </c>
      <c r="P224" s="10">
        <f t="shared" si="33"/>
        <v>9</v>
      </c>
      <c r="Q224" s="60" t="str">
        <f t="shared" si="34"/>
        <v>E</v>
      </c>
      <c r="R224" s="60">
        <f t="shared" si="35"/>
        <v>0</v>
      </c>
      <c r="S224" s="60">
        <f t="shared" si="36"/>
        <v>0</v>
      </c>
      <c r="T224" s="60" t="str">
        <f t="shared" si="37"/>
        <v>DS</v>
      </c>
    </row>
    <row r="225" spans="1:20" ht="12.75">
      <c r="A225" s="59" t="str">
        <f t="shared" si="26"/>
        <v>LLX4112</v>
      </c>
      <c r="B225" s="91" t="s">
        <v>8</v>
      </c>
      <c r="C225" s="91"/>
      <c r="D225" s="91"/>
      <c r="E225" s="91"/>
      <c r="F225" s="91"/>
      <c r="G225" s="91"/>
      <c r="H225" s="91"/>
      <c r="I225" s="91"/>
      <c r="J225" s="10">
        <f t="shared" si="27"/>
        <v>4</v>
      </c>
      <c r="K225" s="10">
        <f t="shared" si="28"/>
        <v>1</v>
      </c>
      <c r="L225" s="10">
        <f t="shared" si="29"/>
        <v>1</v>
      </c>
      <c r="M225" s="10">
        <f t="shared" si="30"/>
        <v>0</v>
      </c>
      <c r="N225" s="10">
        <f t="shared" si="31"/>
        <v>2</v>
      </c>
      <c r="O225" s="10">
        <f t="shared" si="32"/>
        <v>5</v>
      </c>
      <c r="P225" s="10">
        <f t="shared" si="33"/>
        <v>7</v>
      </c>
      <c r="Q225" s="60">
        <f t="shared" si="34"/>
        <v>0</v>
      </c>
      <c r="R225" s="60" t="str">
        <f t="shared" si="35"/>
        <v>C</v>
      </c>
      <c r="S225" s="60">
        <f t="shared" si="36"/>
        <v>0</v>
      </c>
      <c r="T225" s="60" t="str">
        <f t="shared" si="37"/>
        <v>DS</v>
      </c>
    </row>
    <row r="226" spans="1:20" ht="12.75">
      <c r="A226" s="59" t="str">
        <f t="shared" si="26"/>
        <v>LLN5121</v>
      </c>
      <c r="B226" s="91" t="s">
        <v>163</v>
      </c>
      <c r="C226" s="91"/>
      <c r="D226" s="91"/>
      <c r="E226" s="91"/>
      <c r="F226" s="91"/>
      <c r="G226" s="91"/>
      <c r="H226" s="91"/>
      <c r="I226" s="91"/>
      <c r="J226" s="10">
        <f t="shared" si="27"/>
        <v>4</v>
      </c>
      <c r="K226" s="10">
        <f t="shared" si="28"/>
        <v>1</v>
      </c>
      <c r="L226" s="10">
        <f t="shared" si="29"/>
        <v>1</v>
      </c>
      <c r="M226" s="10">
        <f t="shared" si="30"/>
        <v>2</v>
      </c>
      <c r="N226" s="10">
        <f t="shared" si="31"/>
        <v>4</v>
      </c>
      <c r="O226" s="10">
        <f t="shared" si="32"/>
        <v>3</v>
      </c>
      <c r="P226" s="10">
        <f t="shared" si="33"/>
        <v>7</v>
      </c>
      <c r="Q226" s="60" t="str">
        <f t="shared" si="34"/>
        <v>E</v>
      </c>
      <c r="R226" s="60">
        <f t="shared" si="35"/>
        <v>0</v>
      </c>
      <c r="S226" s="60">
        <f t="shared" si="36"/>
        <v>0</v>
      </c>
      <c r="T226" s="60" t="str">
        <f t="shared" si="37"/>
        <v>DS</v>
      </c>
    </row>
    <row r="227" spans="1:20" ht="12.75">
      <c r="A227" s="59" t="str">
        <f t="shared" si="26"/>
        <v>LLY3024</v>
      </c>
      <c r="B227" s="91" t="s">
        <v>152</v>
      </c>
      <c r="C227" s="91"/>
      <c r="D227" s="91"/>
      <c r="E227" s="91"/>
      <c r="F227" s="91"/>
      <c r="G227" s="91"/>
      <c r="H227" s="91"/>
      <c r="I227" s="91"/>
      <c r="J227" s="10">
        <f t="shared" si="27"/>
        <v>3</v>
      </c>
      <c r="K227" s="10">
        <f t="shared" si="28"/>
        <v>0</v>
      </c>
      <c r="L227" s="10">
        <f t="shared" si="29"/>
        <v>0</v>
      </c>
      <c r="M227" s="10">
        <f t="shared" si="30"/>
        <v>2</v>
      </c>
      <c r="N227" s="10">
        <f t="shared" si="31"/>
        <v>2</v>
      </c>
      <c r="O227" s="10">
        <f t="shared" si="32"/>
        <v>3</v>
      </c>
      <c r="P227" s="10">
        <f t="shared" si="33"/>
        <v>5</v>
      </c>
      <c r="Q227" s="60">
        <f t="shared" si="34"/>
        <v>0</v>
      </c>
      <c r="R227" s="60" t="str">
        <f t="shared" si="35"/>
        <v>C</v>
      </c>
      <c r="S227" s="60">
        <f t="shared" si="36"/>
        <v>0</v>
      </c>
      <c r="T227" s="60" t="str">
        <f t="shared" si="37"/>
        <v>DS</v>
      </c>
    </row>
    <row r="228" spans="1:20" ht="12.75">
      <c r="A228" s="59" t="str">
        <f t="shared" si="26"/>
        <v>LLY4024</v>
      </c>
      <c r="B228" s="91" t="s">
        <v>158</v>
      </c>
      <c r="C228" s="91"/>
      <c r="D228" s="91"/>
      <c r="E228" s="91"/>
      <c r="F228" s="91"/>
      <c r="G228" s="91"/>
      <c r="H228" s="91"/>
      <c r="I228" s="91"/>
      <c r="J228" s="10">
        <f t="shared" si="27"/>
        <v>3</v>
      </c>
      <c r="K228" s="10">
        <f t="shared" si="28"/>
        <v>0</v>
      </c>
      <c r="L228" s="10">
        <f t="shared" si="29"/>
        <v>0</v>
      </c>
      <c r="M228" s="10">
        <f t="shared" si="30"/>
        <v>2</v>
      </c>
      <c r="N228" s="10">
        <f t="shared" si="31"/>
        <v>2</v>
      </c>
      <c r="O228" s="10">
        <f t="shared" si="32"/>
        <v>3</v>
      </c>
      <c r="P228" s="10">
        <f t="shared" si="33"/>
        <v>5</v>
      </c>
      <c r="Q228" s="60">
        <f t="shared" si="34"/>
        <v>0</v>
      </c>
      <c r="R228" s="60" t="str">
        <f t="shared" si="35"/>
        <v>C</v>
      </c>
      <c r="S228" s="60">
        <f t="shared" si="36"/>
        <v>0</v>
      </c>
      <c r="T228" s="60" t="str">
        <f t="shared" si="37"/>
        <v>DS</v>
      </c>
    </row>
    <row r="229" spans="1:20" ht="12.75">
      <c r="A229" s="59" t="str">
        <f t="shared" si="26"/>
        <v>LLN5161</v>
      </c>
      <c r="B229" s="91" t="s">
        <v>165</v>
      </c>
      <c r="C229" s="91"/>
      <c r="D229" s="91"/>
      <c r="E229" s="91"/>
      <c r="F229" s="91"/>
      <c r="G229" s="91"/>
      <c r="H229" s="91"/>
      <c r="I229" s="91"/>
      <c r="J229" s="10">
        <f t="shared" si="27"/>
        <v>5</v>
      </c>
      <c r="K229" s="10">
        <f t="shared" si="28"/>
        <v>1</v>
      </c>
      <c r="L229" s="10">
        <f t="shared" si="29"/>
        <v>1</v>
      </c>
      <c r="M229" s="10">
        <f t="shared" si="30"/>
        <v>0</v>
      </c>
      <c r="N229" s="10">
        <f t="shared" si="31"/>
        <v>2</v>
      </c>
      <c r="O229" s="10">
        <f t="shared" si="32"/>
        <v>7</v>
      </c>
      <c r="P229" s="10">
        <f t="shared" si="33"/>
        <v>9</v>
      </c>
      <c r="Q229" s="60" t="str">
        <f t="shared" si="34"/>
        <v>E</v>
      </c>
      <c r="R229" s="60">
        <f t="shared" si="35"/>
        <v>0</v>
      </c>
      <c r="S229" s="60">
        <f t="shared" si="36"/>
        <v>0</v>
      </c>
      <c r="T229" s="60" t="str">
        <f t="shared" si="37"/>
        <v>DS</v>
      </c>
    </row>
    <row r="230" spans="1:20" ht="12.75">
      <c r="A230" s="59" t="str">
        <f t="shared" si="26"/>
        <v>LLX5023</v>
      </c>
      <c r="B230" s="143" t="s">
        <v>9</v>
      </c>
      <c r="C230" s="78"/>
      <c r="D230" s="78"/>
      <c r="E230" s="78"/>
      <c r="F230" s="78"/>
      <c r="G230" s="78"/>
      <c r="H230" s="78"/>
      <c r="I230" s="144"/>
      <c r="J230" s="10">
        <f t="shared" si="27"/>
        <v>6</v>
      </c>
      <c r="K230" s="10">
        <f t="shared" si="28"/>
        <v>2</v>
      </c>
      <c r="L230" s="10">
        <f t="shared" si="29"/>
        <v>2</v>
      </c>
      <c r="M230" s="10">
        <f t="shared" si="30"/>
        <v>0</v>
      </c>
      <c r="N230" s="10">
        <f t="shared" si="31"/>
        <v>4</v>
      </c>
      <c r="O230" s="10">
        <f t="shared" si="32"/>
        <v>7</v>
      </c>
      <c r="P230" s="10">
        <f t="shared" si="33"/>
        <v>11</v>
      </c>
      <c r="Q230" s="60">
        <f t="shared" si="34"/>
        <v>0</v>
      </c>
      <c r="R230" s="60" t="str">
        <f t="shared" si="35"/>
        <v>C</v>
      </c>
      <c r="S230" s="60">
        <f t="shared" si="36"/>
        <v>0</v>
      </c>
      <c r="T230" s="60" t="str">
        <f t="shared" si="37"/>
        <v>DS</v>
      </c>
    </row>
    <row r="231" spans="1:20" ht="12.75">
      <c r="A231" s="40" t="s">
        <v>44</v>
      </c>
      <c r="B231" s="127"/>
      <c r="C231" s="128"/>
      <c r="D231" s="128"/>
      <c r="E231" s="128"/>
      <c r="F231" s="128"/>
      <c r="G231" s="128"/>
      <c r="H231" s="128"/>
      <c r="I231" s="129"/>
      <c r="J231" s="53">
        <f aca="true" t="shared" si="38" ref="J231:P231">SUM(J217:J230)</f>
        <v>75</v>
      </c>
      <c r="K231" s="53">
        <f t="shared" si="38"/>
        <v>13</v>
      </c>
      <c r="L231" s="53">
        <f t="shared" si="38"/>
        <v>16</v>
      </c>
      <c r="M231" s="53">
        <f t="shared" si="38"/>
        <v>25</v>
      </c>
      <c r="N231" s="53">
        <f t="shared" si="38"/>
        <v>54</v>
      </c>
      <c r="O231" s="53">
        <f t="shared" si="38"/>
        <v>81</v>
      </c>
      <c r="P231" s="53">
        <f t="shared" si="38"/>
        <v>135</v>
      </c>
      <c r="Q231" s="40">
        <f>COUNTIF(Q217:Q230,"E")</f>
        <v>10</v>
      </c>
      <c r="R231" s="40">
        <f>COUNTIF(R217:R230,"C")</f>
        <v>4</v>
      </c>
      <c r="S231" s="40">
        <f>COUNTIF(S217:S230,"VP")</f>
        <v>0</v>
      </c>
      <c r="T231" s="35">
        <f>COUNTA(T217:T230)</f>
        <v>14</v>
      </c>
    </row>
    <row r="232" spans="1:20" ht="12.75" customHeight="1">
      <c r="A232" s="79" t="s">
        <v>93</v>
      </c>
      <c r="B232" s="80"/>
      <c r="C232" s="80"/>
      <c r="D232" s="80"/>
      <c r="E232" s="80"/>
      <c r="F232" s="80"/>
      <c r="G232" s="80"/>
      <c r="H232" s="80"/>
      <c r="I232" s="80"/>
      <c r="J232" s="80"/>
      <c r="K232" s="80"/>
      <c r="L232" s="80"/>
      <c r="M232" s="80"/>
      <c r="N232" s="80"/>
      <c r="O232" s="80"/>
      <c r="P232" s="80"/>
      <c r="Q232" s="80"/>
      <c r="R232" s="80"/>
      <c r="S232" s="80"/>
      <c r="T232" s="81"/>
    </row>
    <row r="233" spans="1:20" ht="12.75">
      <c r="A233" s="59" t="str">
        <f>IF(ISNA(INDEX($A$39:$T$183,MATCH($B233,$B$39:$B$183,0),1)),"",INDEX($A$39:$T$183,MATCH($B233,$B$39:$B$183,0),1))</f>
        <v>LLN6121</v>
      </c>
      <c r="B233" s="91" t="s">
        <v>173</v>
      </c>
      <c r="C233" s="91"/>
      <c r="D233" s="91"/>
      <c r="E233" s="91"/>
      <c r="F233" s="91"/>
      <c r="G233" s="91"/>
      <c r="H233" s="91"/>
      <c r="I233" s="91"/>
      <c r="J233" s="10">
        <f>IF(ISNA(INDEX($A$39:$T$183,MATCH($B233,$B$39:$B$183,0),10)),"",INDEX($A$39:$T$183,MATCH($B233,$B$39:$B$183,0),10))</f>
        <v>4</v>
      </c>
      <c r="K233" s="10">
        <f>IF(ISNA(INDEX($A$39:$T$183,MATCH($B233,$B$39:$B$183,0),11)),"",INDEX($A$39:$T$183,MATCH($B233,$B$39:$B$183,0),11))</f>
        <v>1</v>
      </c>
      <c r="L233" s="10">
        <f>IF(ISNA(INDEX($A$39:$T$183,MATCH($B233,$B$39:$B$183,0),12)),"",INDEX($A$39:$T$183,MATCH($B233,$B$39:$B$183,0),12))</f>
        <v>1</v>
      </c>
      <c r="M233" s="10">
        <f>IF(ISNA(INDEX($A$39:$T$183,MATCH($B233,$B$39:$B$183,0),13)),"",INDEX($A$39:$T$183,MATCH($B233,$B$39:$B$183,0),13))</f>
        <v>2</v>
      </c>
      <c r="N233" s="10">
        <f>IF(ISNA(INDEX($A$39:$T$183,MATCH($B233,$B$39:$B$183,0),14)),"",INDEX($A$39:$T$183,MATCH($B233,$B$39:$B$183,0),14))</f>
        <v>4</v>
      </c>
      <c r="O233" s="10">
        <f>IF(ISNA(INDEX($A$39:$T$183,MATCH($B233,$B$39:$B$183,0),15)),"",INDEX($A$39:$T$183,MATCH($B233,$B$39:$B$183,0),15))</f>
        <v>4</v>
      </c>
      <c r="P233" s="10">
        <f>IF(ISNA(INDEX($A$39:$T$183,MATCH($B233,$B$39:$B$183,0),16)),"",INDEX($A$39:$T$183,MATCH($B233,$B$39:$B$183,0),16))</f>
        <v>8</v>
      </c>
      <c r="Q233" s="60" t="str">
        <f>IF(ISNA(INDEX($A$39:$T$183,MATCH($B233,$B$39:$B$183,0),17)),"",INDEX($A$39:$T$183,MATCH($B233,$B$39:$B$183,0),17))</f>
        <v>E</v>
      </c>
      <c r="R233" s="60">
        <f>IF(ISNA(INDEX($A$39:$T$183,MATCH($B233,$B$39:$B$183,0),18)),"",INDEX($A$39:$T$183,MATCH($B233,$B$39:$B$183,0),18))</f>
        <v>0</v>
      </c>
      <c r="S233" s="60">
        <f>IF(ISNA(INDEX($A$39:$T$183,MATCH($B233,$B$39:$B$183,0),19)),"",INDEX($A$39:$T$183,MATCH($B233,$B$39:$B$183,0),19))</f>
        <v>0</v>
      </c>
      <c r="T233" s="60" t="str">
        <f>IF(ISNA(INDEX($A$39:$T$183,MATCH($B233,$B$39:$B$183,0),20)),"",INDEX($A$39:$T$183,MATCH($B233,$B$39:$B$183,0),20))</f>
        <v>DS</v>
      </c>
    </row>
    <row r="234" spans="1:20" ht="12.75">
      <c r="A234" s="59" t="str">
        <f>IF(ISNA(INDEX($A$39:$T$183,MATCH($B234,$B$39:$B$183,0),1)),"",INDEX($A$39:$T$183,MATCH($B234,$B$39:$B$183,0),1))</f>
        <v>LLN6161</v>
      </c>
      <c r="B234" s="145" t="s">
        <v>175</v>
      </c>
      <c r="C234" s="146"/>
      <c r="D234" s="146"/>
      <c r="E234" s="146"/>
      <c r="F234" s="146"/>
      <c r="G234" s="146"/>
      <c r="H234" s="146"/>
      <c r="I234" s="147"/>
      <c r="J234" s="10">
        <f>IF(ISNA(INDEX($A$39:$T$183,MATCH($B234,$B$39:$B$183,0),10)),"",INDEX($A$39:$T$183,MATCH($B234,$B$39:$B$183,0),10))</f>
        <v>5</v>
      </c>
      <c r="K234" s="10">
        <f>IF(ISNA(INDEX($A$39:$T$183,MATCH($B234,$B$39:$B$183,0),11)),"",INDEX($A$39:$T$183,MATCH($B234,$B$39:$B$183,0),11))</f>
        <v>1</v>
      </c>
      <c r="L234" s="10">
        <f>IF(ISNA(INDEX($A$39:$T$183,MATCH($B234,$B$39:$B$183,0),12)),"",INDEX($A$39:$T$183,MATCH($B234,$B$39:$B$183,0),12))</f>
        <v>1</v>
      </c>
      <c r="M234" s="10">
        <f>IF(ISNA(INDEX($A$39:$T$183,MATCH($B234,$B$39:$B$183,0),13)),"",INDEX($A$39:$T$183,MATCH($B234,$B$39:$B$183,0),13))</f>
        <v>0</v>
      </c>
      <c r="N234" s="10">
        <f>IF(ISNA(INDEX($A$39:$T$183,MATCH($B234,$B$39:$B$183,0),14)),"",INDEX($A$39:$T$183,MATCH($B234,$B$39:$B$183,0),14))</f>
        <v>2</v>
      </c>
      <c r="O234" s="10">
        <f>IF(ISNA(INDEX($A$39:$T$183,MATCH($B234,$B$39:$B$183,0),15)),"",INDEX($A$39:$T$183,MATCH($B234,$B$39:$B$183,0),15))</f>
        <v>8</v>
      </c>
      <c r="P234" s="10">
        <f>IF(ISNA(INDEX($A$39:$T$183,MATCH($B234,$B$39:$B$183,0),16)),"",INDEX($A$39:$T$183,MATCH($B234,$B$39:$B$183,0),16))</f>
        <v>10</v>
      </c>
      <c r="Q234" s="60" t="s">
        <v>51</v>
      </c>
      <c r="R234" s="60"/>
      <c r="S234" s="60"/>
      <c r="T234" s="60" t="str">
        <f>IF(ISNA(INDEX($A$39:$T$183,MATCH($B234,$B$39:$B$183,0),20)),"",INDEX($A$39:$T$183,MATCH($B234,$B$39:$B$183,0),20))</f>
        <v>DS</v>
      </c>
    </row>
    <row r="235" spans="1:20" ht="12.75">
      <c r="A235" s="42" t="s">
        <v>258</v>
      </c>
      <c r="B235" s="145" t="s">
        <v>249</v>
      </c>
      <c r="C235" s="146"/>
      <c r="D235" s="146"/>
      <c r="E235" s="146"/>
      <c r="F235" s="146"/>
      <c r="G235" s="146"/>
      <c r="H235" s="146"/>
      <c r="I235" s="147"/>
      <c r="J235" s="5">
        <v>4</v>
      </c>
      <c r="K235" s="5">
        <v>1</v>
      </c>
      <c r="L235" s="5">
        <v>1</v>
      </c>
      <c r="M235" s="5">
        <v>0</v>
      </c>
      <c r="N235" s="33">
        <f>K235+L235+M235</f>
        <v>2</v>
      </c>
      <c r="O235" s="10">
        <f>P235-N235</f>
        <v>6</v>
      </c>
      <c r="P235" s="10">
        <f>ROUND(PRODUCT(J235,25)/12,0)</f>
        <v>8</v>
      </c>
      <c r="Q235" s="34"/>
      <c r="R235" s="13" t="s">
        <v>47</v>
      </c>
      <c r="S235" s="25"/>
      <c r="T235" s="60">
        <f>IF(ISNA(INDEX($A$39:$T$183,MATCH($B235,$B$39:$B$183,0),20)),"",INDEX($A$39:$T$183,MATCH($B235,$B$39:$B$183,0),20))</f>
      </c>
    </row>
    <row r="236" spans="1:20" ht="20.25" customHeight="1">
      <c r="A236" s="40" t="s">
        <v>44</v>
      </c>
      <c r="B236" s="92"/>
      <c r="C236" s="92"/>
      <c r="D236" s="92"/>
      <c r="E236" s="92"/>
      <c r="F236" s="92"/>
      <c r="G236" s="92"/>
      <c r="H236" s="92"/>
      <c r="I236" s="92"/>
      <c r="J236" s="53">
        <f aca="true" t="shared" si="39" ref="J236:P236">SUM(J233:J235)</f>
        <v>13</v>
      </c>
      <c r="K236" s="53">
        <f t="shared" si="39"/>
        <v>3</v>
      </c>
      <c r="L236" s="53">
        <f t="shared" si="39"/>
        <v>3</v>
      </c>
      <c r="M236" s="53">
        <f t="shared" si="39"/>
        <v>2</v>
      </c>
      <c r="N236" s="53">
        <f t="shared" si="39"/>
        <v>8</v>
      </c>
      <c r="O236" s="53">
        <f t="shared" si="39"/>
        <v>18</v>
      </c>
      <c r="P236" s="53">
        <f t="shared" si="39"/>
        <v>26</v>
      </c>
      <c r="Q236" s="40">
        <f>COUNTIF(Q233:Q235,"E")</f>
        <v>2</v>
      </c>
      <c r="R236" s="40">
        <f>COUNTIF(R233:R235,"C")</f>
        <v>1</v>
      </c>
      <c r="S236" s="40">
        <f>COUNTIF(S233:S235,"VP")</f>
        <v>0</v>
      </c>
      <c r="T236" s="35">
        <f>COUNTA(T233:T235)</f>
        <v>3</v>
      </c>
    </row>
    <row r="237" spans="1:20" ht="25.5" customHeight="1">
      <c r="A237" s="118" t="s">
        <v>119</v>
      </c>
      <c r="B237" s="119"/>
      <c r="C237" s="119"/>
      <c r="D237" s="119"/>
      <c r="E237" s="119"/>
      <c r="F237" s="119"/>
      <c r="G237" s="119"/>
      <c r="H237" s="119"/>
      <c r="I237" s="120"/>
      <c r="J237" s="53">
        <f aca="true" t="shared" si="40" ref="J237:T237">SUM(J231,J236)</f>
        <v>88</v>
      </c>
      <c r="K237" s="53">
        <f t="shared" si="40"/>
        <v>16</v>
      </c>
      <c r="L237" s="53">
        <f t="shared" si="40"/>
        <v>19</v>
      </c>
      <c r="M237" s="53">
        <f t="shared" si="40"/>
        <v>27</v>
      </c>
      <c r="N237" s="53">
        <f t="shared" si="40"/>
        <v>62</v>
      </c>
      <c r="O237" s="53">
        <f t="shared" si="40"/>
        <v>99</v>
      </c>
      <c r="P237" s="53">
        <f t="shared" si="40"/>
        <v>161</v>
      </c>
      <c r="Q237" s="53">
        <f t="shared" si="40"/>
        <v>12</v>
      </c>
      <c r="R237" s="53">
        <f t="shared" si="40"/>
        <v>5</v>
      </c>
      <c r="S237" s="53">
        <f t="shared" si="40"/>
        <v>0</v>
      </c>
      <c r="T237" s="54">
        <f t="shared" si="40"/>
        <v>17</v>
      </c>
    </row>
    <row r="238" spans="1:20" ht="13.5" customHeight="1">
      <c r="A238" s="121" t="s">
        <v>70</v>
      </c>
      <c r="B238" s="122"/>
      <c r="C238" s="122"/>
      <c r="D238" s="122"/>
      <c r="E238" s="122"/>
      <c r="F238" s="122"/>
      <c r="G238" s="122"/>
      <c r="H238" s="122"/>
      <c r="I238" s="122"/>
      <c r="J238" s="123"/>
      <c r="K238" s="53">
        <f aca="true" t="shared" si="41" ref="K238:P238">K231*14+K236*12</f>
        <v>218</v>
      </c>
      <c r="L238" s="53">
        <f t="shared" si="41"/>
        <v>260</v>
      </c>
      <c r="M238" s="53">
        <f t="shared" si="41"/>
        <v>374</v>
      </c>
      <c r="N238" s="53">
        <f t="shared" si="41"/>
        <v>852</v>
      </c>
      <c r="O238" s="53">
        <f t="shared" si="41"/>
        <v>1350</v>
      </c>
      <c r="P238" s="53">
        <f t="shared" si="41"/>
        <v>2202</v>
      </c>
      <c r="Q238" s="105"/>
      <c r="R238" s="106"/>
      <c r="S238" s="106"/>
      <c r="T238" s="107"/>
    </row>
    <row r="239" spans="1:20" ht="19.5" customHeight="1">
      <c r="A239" s="124"/>
      <c r="B239" s="125"/>
      <c r="C239" s="125"/>
      <c r="D239" s="125"/>
      <c r="E239" s="125"/>
      <c r="F239" s="125"/>
      <c r="G239" s="125"/>
      <c r="H239" s="125"/>
      <c r="I239" s="125"/>
      <c r="J239" s="126"/>
      <c r="K239" s="111">
        <f>SUM(K238:M238)</f>
        <v>852</v>
      </c>
      <c r="L239" s="112"/>
      <c r="M239" s="113"/>
      <c r="N239" s="111">
        <f>SUM(N238:O238)</f>
        <v>2202</v>
      </c>
      <c r="O239" s="112"/>
      <c r="P239" s="113"/>
      <c r="Q239" s="108"/>
      <c r="R239" s="109"/>
      <c r="S239" s="109"/>
      <c r="T239" s="110"/>
    </row>
    <row r="240" spans="1:20" ht="25.5" customHeight="1">
      <c r="A240" s="130" t="s">
        <v>117</v>
      </c>
      <c r="B240" s="130"/>
      <c r="C240" s="130"/>
      <c r="D240" s="130"/>
      <c r="E240" s="130"/>
      <c r="F240" s="130"/>
      <c r="G240" s="130"/>
      <c r="H240" s="130"/>
      <c r="I240" s="130"/>
      <c r="J240" s="130"/>
      <c r="K240" s="94">
        <f>T237/SUM(T51,T65,T78,T92,T108,T123)</f>
        <v>0.3953488372093023</v>
      </c>
      <c r="L240" s="94"/>
      <c r="M240" s="94"/>
      <c r="N240" s="94"/>
      <c r="O240" s="94"/>
      <c r="P240" s="94"/>
      <c r="Q240" s="94"/>
      <c r="R240" s="94"/>
      <c r="S240" s="94"/>
      <c r="T240" s="94"/>
    </row>
    <row r="241" spans="1:20" ht="21" customHeight="1">
      <c r="A241" s="93" t="s">
        <v>129</v>
      </c>
      <c r="B241" s="93"/>
      <c r="C241" s="93"/>
      <c r="D241" s="93"/>
      <c r="E241" s="93"/>
      <c r="F241" s="93"/>
      <c r="G241" s="93"/>
      <c r="H241" s="93"/>
      <c r="I241" s="93"/>
      <c r="J241" s="93"/>
      <c r="K241" s="94">
        <f>K239/(SUM(N51,N65,N78,N92,N108)*14+N123*12)</f>
        <v>0.4329268292682927</v>
      </c>
      <c r="L241" s="94"/>
      <c r="M241" s="94"/>
      <c r="N241" s="94"/>
      <c r="O241" s="94"/>
      <c r="P241" s="94"/>
      <c r="Q241" s="94"/>
      <c r="R241" s="94"/>
      <c r="S241" s="94"/>
      <c r="T241" s="94"/>
    </row>
    <row r="242" spans="1:20" ht="18" customHeight="1">
      <c r="A242" s="62"/>
      <c r="B242" s="62"/>
      <c r="C242" s="62"/>
      <c r="D242" s="62"/>
      <c r="E242" s="62"/>
      <c r="F242" s="62"/>
      <c r="G242" s="62"/>
      <c r="H242" s="62"/>
      <c r="I242" s="62"/>
      <c r="J242" s="62"/>
      <c r="K242" s="63"/>
      <c r="L242" s="63"/>
      <c r="M242" s="63"/>
      <c r="N242" s="63"/>
      <c r="O242" s="63"/>
      <c r="P242" s="63"/>
      <c r="Q242" s="63"/>
      <c r="R242" s="63"/>
      <c r="S242" s="63"/>
      <c r="T242" s="63"/>
    </row>
    <row r="243" spans="1:20" ht="23.25" customHeight="1">
      <c r="A243" s="92" t="s">
        <v>239</v>
      </c>
      <c r="B243" s="131"/>
      <c r="C243" s="131"/>
      <c r="D243" s="131"/>
      <c r="E243" s="131"/>
      <c r="F243" s="131"/>
      <c r="G243" s="131"/>
      <c r="H243" s="131"/>
      <c r="I243" s="131"/>
      <c r="J243" s="131"/>
      <c r="K243" s="131"/>
      <c r="L243" s="131"/>
      <c r="M243" s="131"/>
      <c r="N243" s="131"/>
      <c r="O243" s="131"/>
      <c r="P243" s="131"/>
      <c r="Q243" s="131"/>
      <c r="R243" s="131"/>
      <c r="S243" s="131"/>
      <c r="T243" s="131"/>
    </row>
    <row r="244" spans="1:20" ht="28.5" customHeight="1">
      <c r="A244" s="92" t="s">
        <v>46</v>
      </c>
      <c r="B244" s="92" t="s">
        <v>45</v>
      </c>
      <c r="C244" s="92"/>
      <c r="D244" s="92"/>
      <c r="E244" s="92"/>
      <c r="F244" s="92"/>
      <c r="G244" s="92"/>
      <c r="H244" s="92"/>
      <c r="I244" s="92"/>
      <c r="J244" s="98" t="s">
        <v>60</v>
      </c>
      <c r="K244" s="98" t="s">
        <v>43</v>
      </c>
      <c r="L244" s="98"/>
      <c r="M244" s="98"/>
      <c r="N244" s="98" t="s">
        <v>61</v>
      </c>
      <c r="O244" s="98"/>
      <c r="P244" s="98"/>
      <c r="Q244" s="98" t="s">
        <v>42</v>
      </c>
      <c r="R244" s="98"/>
      <c r="S244" s="98"/>
      <c r="T244" s="98" t="s">
        <v>41</v>
      </c>
    </row>
    <row r="245" spans="1:20" ht="12.75">
      <c r="A245" s="92"/>
      <c r="B245" s="92"/>
      <c r="C245" s="92"/>
      <c r="D245" s="92"/>
      <c r="E245" s="92"/>
      <c r="F245" s="92"/>
      <c r="G245" s="92"/>
      <c r="H245" s="92"/>
      <c r="I245" s="92"/>
      <c r="J245" s="98"/>
      <c r="K245" s="58" t="s">
        <v>47</v>
      </c>
      <c r="L245" s="58" t="s">
        <v>48</v>
      </c>
      <c r="M245" s="58" t="s">
        <v>49</v>
      </c>
      <c r="N245" s="58" t="s">
        <v>53</v>
      </c>
      <c r="O245" s="58" t="s">
        <v>27</v>
      </c>
      <c r="P245" s="58" t="s">
        <v>50</v>
      </c>
      <c r="Q245" s="58" t="s">
        <v>51</v>
      </c>
      <c r="R245" s="58" t="s">
        <v>47</v>
      </c>
      <c r="S245" s="58" t="s">
        <v>52</v>
      </c>
      <c r="T245" s="98"/>
    </row>
    <row r="246" spans="1:20" ht="12.75">
      <c r="A246" s="79" t="s">
        <v>79</v>
      </c>
      <c r="B246" s="80"/>
      <c r="C246" s="80"/>
      <c r="D246" s="80"/>
      <c r="E246" s="80"/>
      <c r="F246" s="80"/>
      <c r="G246" s="80"/>
      <c r="H246" s="80"/>
      <c r="I246" s="80"/>
      <c r="J246" s="80"/>
      <c r="K246" s="80"/>
      <c r="L246" s="80"/>
      <c r="M246" s="80"/>
      <c r="N246" s="80"/>
      <c r="O246" s="80"/>
      <c r="P246" s="80"/>
      <c r="Q246" s="80"/>
      <c r="R246" s="80"/>
      <c r="S246" s="80"/>
      <c r="T246" s="81"/>
    </row>
    <row r="247" spans="1:20" ht="12.75">
      <c r="A247" s="59" t="str">
        <f aca="true" t="shared" si="42" ref="A247:A257">IF(ISNA(INDEX($A$39:$T$183,MATCH($B247,$B$39:$B$183,0),1)),"",INDEX($A$39:$T$183,MATCH($B247,$B$39:$B$183,0),1))</f>
        <v>LLN1221</v>
      </c>
      <c r="B247" s="91" t="s">
        <v>233</v>
      </c>
      <c r="C247" s="91"/>
      <c r="D247" s="91"/>
      <c r="E247" s="91"/>
      <c r="F247" s="91"/>
      <c r="G247" s="91"/>
      <c r="H247" s="91"/>
      <c r="I247" s="91"/>
      <c r="J247" s="10">
        <f aca="true" t="shared" si="43" ref="J247:J257">IF(ISNA(INDEX($A$39:$T$183,MATCH($B247,$B$39:$B$183,0),10)),"",INDEX($A$39:$T$183,MATCH($B247,$B$39:$B$183,0),10))</f>
        <v>6</v>
      </c>
      <c r="K247" s="10">
        <f aca="true" t="shared" si="44" ref="K247:K257">IF(ISNA(INDEX($A$39:$T$183,MATCH($B247,$B$39:$B$183,0),11)),"",INDEX($A$39:$T$183,MATCH($B247,$B$39:$B$183,0),11))</f>
        <v>1</v>
      </c>
      <c r="L247" s="10">
        <f aca="true" t="shared" si="45" ref="L247:L257">IF(ISNA(INDEX($A$39:$T$183,MATCH($B247,$B$39:$B$183,0),12)),"",INDEX($A$39:$T$183,MATCH($B247,$B$39:$B$183,0),12))</f>
        <v>1</v>
      </c>
      <c r="M247" s="10">
        <f aca="true" t="shared" si="46" ref="M247:M257">IF(ISNA(INDEX($A$39:$T$183,MATCH($B247,$B$39:$B$183,0),13)),"",INDEX($A$39:$T$183,MATCH($B247,$B$39:$B$183,0),13))</f>
        <v>2</v>
      </c>
      <c r="N247" s="10">
        <f aca="true" t="shared" si="47" ref="N247:N257">IF(ISNA(INDEX($A$39:$T$183,MATCH($B247,$B$39:$B$183,0),14)),"",INDEX($A$39:$T$183,MATCH($B247,$B$39:$B$183,0),14))</f>
        <v>4</v>
      </c>
      <c r="O247" s="10">
        <f aca="true" t="shared" si="48" ref="O247:O257">IF(ISNA(INDEX($A$39:$T$183,MATCH($B247,$B$39:$B$183,0),15)),"",INDEX($A$39:$T$183,MATCH($B247,$B$39:$B$183,0),15))</f>
        <v>7</v>
      </c>
      <c r="P247" s="10">
        <f aca="true" t="shared" si="49" ref="P247:P257">IF(ISNA(INDEX($A$39:$T$183,MATCH($B247,$B$39:$B$183,0),16)),"",INDEX($A$39:$T$183,MATCH($B247,$B$39:$B$183,0),16))</f>
        <v>11</v>
      </c>
      <c r="Q247" s="60" t="str">
        <f aca="true" t="shared" si="50" ref="Q247:Q257">IF(ISNA(INDEX($A$39:$T$183,MATCH($B247,$B$39:$B$183,0),17)),"",INDEX($A$39:$T$183,MATCH($B247,$B$39:$B$183,0),17))</f>
        <v>E</v>
      </c>
      <c r="R247" s="60">
        <f aca="true" t="shared" si="51" ref="R247:R257">IF(ISNA(INDEX($A$39:$T$183,MATCH($B247,$B$39:$B$183,0),18)),"",INDEX($A$39:$T$183,MATCH($B247,$B$39:$B$183,0),18))</f>
        <v>0</v>
      </c>
      <c r="S247" s="60">
        <f aca="true" t="shared" si="52" ref="S247:S257">IF(ISNA(INDEX($A$39:$T$183,MATCH($B247,$B$39:$B$183,0),19)),"",INDEX($A$39:$T$183,MATCH($B247,$B$39:$B$183,0),19))</f>
        <v>0</v>
      </c>
      <c r="T247" s="60" t="str">
        <f>IF(ISNA(INDEX($A$39:$T$183,MATCH($B247,$B$39:$B$183,0),20)),"",INDEX($A$39:$T$183,MATCH($B247,$B$39:$B$183,0),20))</f>
        <v>DS</v>
      </c>
    </row>
    <row r="248" spans="1:20" ht="12.75">
      <c r="A248" s="59" t="str">
        <f t="shared" si="42"/>
        <v>LLN1261</v>
      </c>
      <c r="B248" s="91" t="s">
        <v>138</v>
      </c>
      <c r="C248" s="91"/>
      <c r="D248" s="91"/>
      <c r="E248" s="91"/>
      <c r="F248" s="91"/>
      <c r="G248" s="91"/>
      <c r="H248" s="91"/>
      <c r="I248" s="91"/>
      <c r="J248" s="10">
        <f t="shared" si="43"/>
        <v>5</v>
      </c>
      <c r="K248" s="10">
        <f t="shared" si="44"/>
        <v>1</v>
      </c>
      <c r="L248" s="10">
        <f t="shared" si="45"/>
        <v>0</v>
      </c>
      <c r="M248" s="10">
        <f t="shared" si="46"/>
        <v>2</v>
      </c>
      <c r="N248" s="10">
        <f t="shared" si="47"/>
        <v>3</v>
      </c>
      <c r="O248" s="10">
        <f t="shared" si="48"/>
        <v>6</v>
      </c>
      <c r="P248" s="10">
        <f t="shared" si="49"/>
        <v>9</v>
      </c>
      <c r="Q248" s="60" t="str">
        <f t="shared" si="50"/>
        <v>E</v>
      </c>
      <c r="R248" s="60">
        <f t="shared" si="51"/>
        <v>0</v>
      </c>
      <c r="S248" s="60">
        <f t="shared" si="52"/>
        <v>0</v>
      </c>
      <c r="T248" s="60" t="str">
        <f aca="true" t="shared" si="53" ref="T248:T257">IF(ISNA(INDEX($A$39:$T$183,MATCH($B248,$B$39:$B$183,0),20)),"",INDEX($A$39:$T$183,MATCH($B248,$B$39:$B$183,0),20))</f>
        <v>DS</v>
      </c>
    </row>
    <row r="249" spans="1:20" ht="12.75" customHeight="1">
      <c r="A249" s="59" t="str">
        <f t="shared" si="42"/>
        <v>LLN2221</v>
      </c>
      <c r="B249" s="91" t="s">
        <v>234</v>
      </c>
      <c r="C249" s="91"/>
      <c r="D249" s="91"/>
      <c r="E249" s="91"/>
      <c r="F249" s="91"/>
      <c r="G249" s="91"/>
      <c r="H249" s="91"/>
      <c r="I249" s="91"/>
      <c r="J249" s="10">
        <f t="shared" si="43"/>
        <v>5</v>
      </c>
      <c r="K249" s="10">
        <f t="shared" si="44"/>
        <v>1</v>
      </c>
      <c r="L249" s="10">
        <f t="shared" si="45"/>
        <v>2</v>
      </c>
      <c r="M249" s="10">
        <f t="shared" si="46"/>
        <v>2</v>
      </c>
      <c r="N249" s="10">
        <f t="shared" si="47"/>
        <v>5</v>
      </c>
      <c r="O249" s="10">
        <f t="shared" si="48"/>
        <v>4</v>
      </c>
      <c r="P249" s="10">
        <f t="shared" si="49"/>
        <v>9</v>
      </c>
      <c r="Q249" s="60" t="str">
        <f t="shared" si="50"/>
        <v>E</v>
      </c>
      <c r="R249" s="60">
        <f t="shared" si="51"/>
        <v>0</v>
      </c>
      <c r="S249" s="60">
        <f t="shared" si="52"/>
        <v>0</v>
      </c>
      <c r="T249" s="60" t="str">
        <f t="shared" si="53"/>
        <v>DS</v>
      </c>
    </row>
    <row r="250" spans="1:20" ht="12.75">
      <c r="A250" s="59" t="str">
        <f t="shared" si="42"/>
        <v>LLN2261</v>
      </c>
      <c r="B250" s="91" t="s">
        <v>235</v>
      </c>
      <c r="C250" s="91"/>
      <c r="D250" s="91"/>
      <c r="E250" s="91"/>
      <c r="F250" s="91"/>
      <c r="G250" s="91"/>
      <c r="H250" s="91"/>
      <c r="I250" s="91"/>
      <c r="J250" s="10">
        <f t="shared" si="43"/>
        <v>6</v>
      </c>
      <c r="K250" s="10">
        <f t="shared" si="44"/>
        <v>1</v>
      </c>
      <c r="L250" s="10">
        <f t="shared" si="45"/>
        <v>0</v>
      </c>
      <c r="M250" s="10">
        <f t="shared" si="46"/>
        <v>2</v>
      </c>
      <c r="N250" s="10">
        <f t="shared" si="47"/>
        <v>3</v>
      </c>
      <c r="O250" s="10">
        <f t="shared" si="48"/>
        <v>8</v>
      </c>
      <c r="P250" s="10">
        <f t="shared" si="49"/>
        <v>11</v>
      </c>
      <c r="Q250" s="60" t="str">
        <f t="shared" si="50"/>
        <v>E</v>
      </c>
      <c r="R250" s="60">
        <f t="shared" si="51"/>
        <v>0</v>
      </c>
      <c r="S250" s="60">
        <f t="shared" si="52"/>
        <v>0</v>
      </c>
      <c r="T250" s="60" t="str">
        <f t="shared" si="53"/>
        <v>DS</v>
      </c>
    </row>
    <row r="251" spans="1:20" ht="12.75">
      <c r="A251" s="59" t="str">
        <f t="shared" si="42"/>
        <v>LLN3221</v>
      </c>
      <c r="B251" s="91" t="s">
        <v>236</v>
      </c>
      <c r="C251" s="91"/>
      <c r="D251" s="91"/>
      <c r="E251" s="91"/>
      <c r="F251" s="91"/>
      <c r="G251" s="91"/>
      <c r="H251" s="91"/>
      <c r="I251" s="91"/>
      <c r="J251" s="10">
        <f t="shared" si="43"/>
        <v>6</v>
      </c>
      <c r="K251" s="10">
        <f t="shared" si="44"/>
        <v>1</v>
      </c>
      <c r="L251" s="10">
        <f t="shared" si="45"/>
        <v>2</v>
      </c>
      <c r="M251" s="10">
        <f t="shared" si="46"/>
        <v>2</v>
      </c>
      <c r="N251" s="10">
        <f t="shared" si="47"/>
        <v>5</v>
      </c>
      <c r="O251" s="10">
        <f t="shared" si="48"/>
        <v>6</v>
      </c>
      <c r="P251" s="10">
        <f t="shared" si="49"/>
        <v>11</v>
      </c>
      <c r="Q251" s="60" t="str">
        <f t="shared" si="50"/>
        <v>E</v>
      </c>
      <c r="R251" s="60">
        <f t="shared" si="51"/>
        <v>0</v>
      </c>
      <c r="S251" s="60">
        <f t="shared" si="52"/>
        <v>0</v>
      </c>
      <c r="T251" s="60" t="str">
        <f t="shared" si="53"/>
        <v>DS</v>
      </c>
    </row>
    <row r="252" spans="1:20" ht="12.75">
      <c r="A252" s="59" t="str">
        <f t="shared" si="42"/>
        <v>LLN3261</v>
      </c>
      <c r="B252" s="91" t="s">
        <v>237</v>
      </c>
      <c r="C252" s="91"/>
      <c r="D252" s="91"/>
      <c r="E252" s="91"/>
      <c r="F252" s="91"/>
      <c r="G252" s="91"/>
      <c r="H252" s="91"/>
      <c r="I252" s="91"/>
      <c r="J252" s="10">
        <f t="shared" si="43"/>
        <v>5</v>
      </c>
      <c r="K252" s="10">
        <f t="shared" si="44"/>
        <v>1</v>
      </c>
      <c r="L252" s="10">
        <f t="shared" si="45"/>
        <v>0</v>
      </c>
      <c r="M252" s="10">
        <f t="shared" si="46"/>
        <v>2</v>
      </c>
      <c r="N252" s="10">
        <f t="shared" si="47"/>
        <v>3</v>
      </c>
      <c r="O252" s="10">
        <f t="shared" si="48"/>
        <v>6</v>
      </c>
      <c r="P252" s="10">
        <f t="shared" si="49"/>
        <v>9</v>
      </c>
      <c r="Q252" s="60" t="str">
        <f t="shared" si="50"/>
        <v>E</v>
      </c>
      <c r="R252" s="60">
        <f t="shared" si="51"/>
        <v>0</v>
      </c>
      <c r="S252" s="60">
        <f t="shared" si="52"/>
        <v>0</v>
      </c>
      <c r="T252" s="60" t="str">
        <f t="shared" si="53"/>
        <v>DS</v>
      </c>
    </row>
    <row r="253" spans="1:20" ht="12.75">
      <c r="A253" s="59" t="str">
        <f t="shared" si="42"/>
        <v>LLN4221</v>
      </c>
      <c r="B253" s="91" t="s">
        <v>238</v>
      </c>
      <c r="C253" s="91"/>
      <c r="D253" s="91"/>
      <c r="E253" s="91"/>
      <c r="F253" s="91"/>
      <c r="G253" s="91"/>
      <c r="H253" s="91"/>
      <c r="I253" s="91"/>
      <c r="J253" s="10">
        <f t="shared" si="43"/>
        <v>6</v>
      </c>
      <c r="K253" s="10">
        <f t="shared" si="44"/>
        <v>1</v>
      </c>
      <c r="L253" s="10">
        <f t="shared" si="45"/>
        <v>2</v>
      </c>
      <c r="M253" s="10">
        <f t="shared" si="46"/>
        <v>2</v>
      </c>
      <c r="N253" s="10">
        <f t="shared" si="47"/>
        <v>5</v>
      </c>
      <c r="O253" s="10">
        <f t="shared" si="48"/>
        <v>6</v>
      </c>
      <c r="P253" s="10">
        <f t="shared" si="49"/>
        <v>11</v>
      </c>
      <c r="Q253" s="60" t="str">
        <f t="shared" si="50"/>
        <v>E</v>
      </c>
      <c r="R253" s="60">
        <f t="shared" si="51"/>
        <v>0</v>
      </c>
      <c r="S253" s="60">
        <f t="shared" si="52"/>
        <v>0</v>
      </c>
      <c r="T253" s="60" t="str">
        <f t="shared" si="53"/>
        <v>DS</v>
      </c>
    </row>
    <row r="254" spans="1:20" ht="12.75">
      <c r="A254" s="59" t="str">
        <f t="shared" si="42"/>
        <v>LLN4261</v>
      </c>
      <c r="B254" s="91" t="s">
        <v>161</v>
      </c>
      <c r="C254" s="91"/>
      <c r="D254" s="91"/>
      <c r="E254" s="91"/>
      <c r="F254" s="91"/>
      <c r="G254" s="91"/>
      <c r="H254" s="91"/>
      <c r="I254" s="91"/>
      <c r="J254" s="10">
        <f t="shared" si="43"/>
        <v>5</v>
      </c>
      <c r="K254" s="10">
        <f t="shared" si="44"/>
        <v>1</v>
      </c>
      <c r="L254" s="10">
        <f t="shared" si="45"/>
        <v>0</v>
      </c>
      <c r="M254" s="10">
        <f t="shared" si="46"/>
        <v>2</v>
      </c>
      <c r="N254" s="10">
        <f t="shared" si="47"/>
        <v>3</v>
      </c>
      <c r="O254" s="10">
        <f t="shared" si="48"/>
        <v>6</v>
      </c>
      <c r="P254" s="10">
        <f t="shared" si="49"/>
        <v>9</v>
      </c>
      <c r="Q254" s="60" t="str">
        <f t="shared" si="50"/>
        <v>E</v>
      </c>
      <c r="R254" s="60">
        <f t="shared" si="51"/>
        <v>0</v>
      </c>
      <c r="S254" s="60">
        <f t="shared" si="52"/>
        <v>0</v>
      </c>
      <c r="T254" s="60" t="str">
        <f t="shared" si="53"/>
        <v>DS</v>
      </c>
    </row>
    <row r="255" spans="1:20" ht="12.75">
      <c r="A255" s="59" t="str">
        <f t="shared" si="42"/>
        <v>LLN5221</v>
      </c>
      <c r="B255" s="91" t="s">
        <v>169</v>
      </c>
      <c r="C255" s="91"/>
      <c r="D255" s="91"/>
      <c r="E255" s="91"/>
      <c r="F255" s="91"/>
      <c r="G255" s="91"/>
      <c r="H255" s="91"/>
      <c r="I255" s="91"/>
      <c r="J255" s="10">
        <f t="shared" si="43"/>
        <v>4</v>
      </c>
      <c r="K255" s="10">
        <f t="shared" si="44"/>
        <v>1</v>
      </c>
      <c r="L255" s="10">
        <f t="shared" si="45"/>
        <v>1</v>
      </c>
      <c r="M255" s="10">
        <f t="shared" si="46"/>
        <v>2</v>
      </c>
      <c r="N255" s="10">
        <f t="shared" si="47"/>
        <v>4</v>
      </c>
      <c r="O255" s="10">
        <f t="shared" si="48"/>
        <v>3</v>
      </c>
      <c r="P255" s="10">
        <f t="shared" si="49"/>
        <v>7</v>
      </c>
      <c r="Q255" s="60" t="str">
        <f t="shared" si="50"/>
        <v>E</v>
      </c>
      <c r="R255" s="60">
        <f t="shared" si="51"/>
        <v>0</v>
      </c>
      <c r="S255" s="60">
        <f t="shared" si="52"/>
        <v>0</v>
      </c>
      <c r="T255" s="60" t="str">
        <f t="shared" si="53"/>
        <v>DS</v>
      </c>
    </row>
    <row r="256" spans="1:20" ht="12.75">
      <c r="A256" s="59" t="str">
        <f t="shared" si="42"/>
        <v>LLN5261</v>
      </c>
      <c r="B256" s="91" t="s">
        <v>171</v>
      </c>
      <c r="C256" s="91"/>
      <c r="D256" s="91"/>
      <c r="E256" s="91"/>
      <c r="F256" s="91"/>
      <c r="G256" s="91"/>
      <c r="H256" s="91"/>
      <c r="I256" s="91"/>
      <c r="J256" s="10">
        <f t="shared" si="43"/>
        <v>4</v>
      </c>
      <c r="K256" s="10">
        <f t="shared" si="44"/>
        <v>1</v>
      </c>
      <c r="L256" s="10">
        <f t="shared" si="45"/>
        <v>1</v>
      </c>
      <c r="M256" s="10">
        <f t="shared" si="46"/>
        <v>0</v>
      </c>
      <c r="N256" s="10">
        <f t="shared" si="47"/>
        <v>2</v>
      </c>
      <c r="O256" s="10">
        <f t="shared" si="48"/>
        <v>5</v>
      </c>
      <c r="P256" s="10">
        <f t="shared" si="49"/>
        <v>7</v>
      </c>
      <c r="Q256" s="60" t="str">
        <f t="shared" si="50"/>
        <v>E</v>
      </c>
      <c r="R256" s="60">
        <f t="shared" si="51"/>
        <v>0</v>
      </c>
      <c r="S256" s="60">
        <f t="shared" si="52"/>
        <v>0</v>
      </c>
      <c r="T256" s="60" t="str">
        <f t="shared" si="53"/>
        <v>DS</v>
      </c>
    </row>
    <row r="257" spans="1:20" ht="15.75" customHeight="1">
      <c r="A257" s="59" t="str">
        <f t="shared" si="42"/>
        <v>LLX5212</v>
      </c>
      <c r="B257" s="91" t="s">
        <v>11</v>
      </c>
      <c r="C257" s="91"/>
      <c r="D257" s="91"/>
      <c r="E257" s="91"/>
      <c r="F257" s="91"/>
      <c r="G257" s="91"/>
      <c r="H257" s="91"/>
      <c r="I257" s="91"/>
      <c r="J257" s="10">
        <f t="shared" si="43"/>
        <v>3</v>
      </c>
      <c r="K257" s="10">
        <f t="shared" si="44"/>
        <v>1</v>
      </c>
      <c r="L257" s="10">
        <f t="shared" si="45"/>
        <v>1</v>
      </c>
      <c r="M257" s="10">
        <f t="shared" si="46"/>
        <v>0</v>
      </c>
      <c r="N257" s="10">
        <f t="shared" si="47"/>
        <v>2</v>
      </c>
      <c r="O257" s="10">
        <f t="shared" si="48"/>
        <v>3</v>
      </c>
      <c r="P257" s="10">
        <f t="shared" si="49"/>
        <v>5</v>
      </c>
      <c r="Q257" s="60">
        <f t="shared" si="50"/>
        <v>0</v>
      </c>
      <c r="R257" s="60" t="str">
        <f t="shared" si="51"/>
        <v>C</v>
      </c>
      <c r="S257" s="60">
        <f t="shared" si="52"/>
        <v>0</v>
      </c>
      <c r="T257" s="60" t="str">
        <f t="shared" si="53"/>
        <v>DS</v>
      </c>
    </row>
    <row r="258" spans="1:20" ht="12.75">
      <c r="A258" s="40" t="s">
        <v>44</v>
      </c>
      <c r="B258" s="127"/>
      <c r="C258" s="128"/>
      <c r="D258" s="128"/>
      <c r="E258" s="128"/>
      <c r="F258" s="128"/>
      <c r="G258" s="128"/>
      <c r="H258" s="128"/>
      <c r="I258" s="129"/>
      <c r="J258" s="53">
        <f aca="true" t="shared" si="54" ref="J258:P258">SUM(J247:J257)</f>
        <v>55</v>
      </c>
      <c r="K258" s="53">
        <f t="shared" si="54"/>
        <v>11</v>
      </c>
      <c r="L258" s="53">
        <f t="shared" si="54"/>
        <v>10</v>
      </c>
      <c r="M258" s="53">
        <f t="shared" si="54"/>
        <v>18</v>
      </c>
      <c r="N258" s="53">
        <f t="shared" si="54"/>
        <v>39</v>
      </c>
      <c r="O258" s="53">
        <f t="shared" si="54"/>
        <v>60</v>
      </c>
      <c r="P258" s="53">
        <f t="shared" si="54"/>
        <v>99</v>
      </c>
      <c r="Q258" s="40">
        <f>COUNTIF(Q247:Q257,"E")</f>
        <v>10</v>
      </c>
      <c r="R258" s="40">
        <f>COUNTIF(R247:R257,"C")</f>
        <v>1</v>
      </c>
      <c r="S258" s="40">
        <f>COUNTIF(S247:S257,"VP")</f>
        <v>0</v>
      </c>
      <c r="T258" s="35">
        <f>COUNTA(T247:T257)</f>
        <v>11</v>
      </c>
    </row>
    <row r="259" spans="1:20" ht="12.75" customHeight="1">
      <c r="A259" s="79" t="s">
        <v>93</v>
      </c>
      <c r="B259" s="80"/>
      <c r="C259" s="80"/>
      <c r="D259" s="80"/>
      <c r="E259" s="80"/>
      <c r="F259" s="80"/>
      <c r="G259" s="80"/>
      <c r="H259" s="80"/>
      <c r="I259" s="80"/>
      <c r="J259" s="80"/>
      <c r="K259" s="80"/>
      <c r="L259" s="80"/>
      <c r="M259" s="80"/>
      <c r="N259" s="80"/>
      <c r="O259" s="80"/>
      <c r="P259" s="80"/>
      <c r="Q259" s="80"/>
      <c r="R259" s="80"/>
      <c r="S259" s="80"/>
      <c r="T259" s="81"/>
    </row>
    <row r="260" spans="1:20" ht="12.75">
      <c r="A260" s="59" t="str">
        <f>IF(ISNA(INDEX($A$39:$T$183,MATCH($B260,$B$39:$B$183,0),1)),"",INDEX($A$39:$T$183,MATCH($B260,$B$39:$B$183,0),1))</f>
        <v>LLN6221</v>
      </c>
      <c r="B260" s="91" t="s">
        <v>182</v>
      </c>
      <c r="C260" s="91"/>
      <c r="D260" s="91"/>
      <c r="E260" s="91"/>
      <c r="F260" s="91"/>
      <c r="G260" s="91"/>
      <c r="H260" s="91"/>
      <c r="I260" s="91"/>
      <c r="J260" s="10">
        <f>IF(ISNA(INDEX($A$39:$T$183,MATCH($B260,$B$39:$B$183,0),10)),"",INDEX($A$39:$T$183,MATCH($B260,$B$39:$B$183,0),10))</f>
        <v>4</v>
      </c>
      <c r="K260" s="10">
        <f>IF(ISNA(INDEX($A$39:$T$183,MATCH($B260,$B$39:$B$183,0),11)),"",INDEX($A$39:$T$183,MATCH($B260,$B$39:$B$183,0),11))</f>
        <v>1</v>
      </c>
      <c r="L260" s="10">
        <f>IF(ISNA(INDEX($A$39:$T$183,MATCH($B260,$B$39:$B$183,0),12)),"",INDEX($A$39:$T$183,MATCH($B260,$B$39:$B$183,0),12))</f>
        <v>1</v>
      </c>
      <c r="M260" s="10">
        <f>IF(ISNA(INDEX($A$39:$T$183,MATCH($B260,$B$39:$B$183,0),13)),"",INDEX($A$39:$T$183,MATCH($B260,$B$39:$B$183,0),13))</f>
        <v>2</v>
      </c>
      <c r="N260" s="10">
        <f>IF(ISNA(INDEX($A$39:$T$183,MATCH($B260,$B$39:$B$183,0),14)),"",INDEX($A$39:$T$183,MATCH($B260,$B$39:$B$183,0),14))</f>
        <v>4</v>
      </c>
      <c r="O260" s="10">
        <f>IF(ISNA(INDEX($A$39:$T$183,MATCH($B260,$B$39:$B$183,0),15)),"",INDEX($A$39:$T$183,MATCH($B260,$B$39:$B$183,0),15))</f>
        <v>4</v>
      </c>
      <c r="P260" s="10">
        <f>IF(ISNA(INDEX($A$39:$T$183,MATCH($B260,$B$39:$B$183,0),16)),"",INDEX($A$39:$T$183,MATCH($B260,$B$39:$B$183,0),16))</f>
        <v>8</v>
      </c>
      <c r="Q260" s="60" t="str">
        <f>IF(ISNA(INDEX($A$39:$T$183,MATCH($B260,$B$39:$B$183,0),17)),"",INDEX($A$39:$T$183,MATCH($B260,$B$39:$B$183,0),17))</f>
        <v>E</v>
      </c>
      <c r="R260" s="60">
        <f>IF(ISNA(INDEX($A$39:$T$183,MATCH($B260,$B$39:$B$183,0),18)),"",INDEX($A$39:$T$183,MATCH($B260,$B$39:$B$183,0),18))</f>
        <v>0</v>
      </c>
      <c r="S260" s="60">
        <f>IF(ISNA(INDEX($A$39:$T$183,MATCH($B260,$B$39:$B$183,0),19)),"",INDEX($A$39:$T$183,MATCH($B260,$B$39:$B$183,0),19))</f>
        <v>0</v>
      </c>
      <c r="T260" s="60" t="str">
        <f>IF(ISNA(INDEX($A$39:$T$183,MATCH($B260,$B$39:$B$183,0),20)),"",INDEX($A$39:$T$183,MATCH($B260,$B$39:$B$183,0),20))</f>
        <v>DS</v>
      </c>
    </row>
    <row r="261" spans="1:20" ht="12.75">
      <c r="A261" s="59" t="str">
        <f>IF(ISNA(INDEX($A$39:$T$183,MATCH($B261,$B$39:$B$183,0),1)),"",INDEX($A$39:$T$183,MATCH($B261,$B$39:$B$183,0),1))</f>
        <v>LLN6261</v>
      </c>
      <c r="B261" s="91" t="s">
        <v>184</v>
      </c>
      <c r="C261" s="91"/>
      <c r="D261" s="91"/>
      <c r="E261" s="91"/>
      <c r="F261" s="91"/>
      <c r="G261" s="91"/>
      <c r="H261" s="91"/>
      <c r="I261" s="91"/>
      <c r="J261" s="10">
        <f>IF(ISNA(INDEX($A$39:$T$183,MATCH($B261,$B$39:$B$183,0),10)),"",INDEX($A$39:$T$183,MATCH($B261,$B$39:$B$183,0),10))</f>
        <v>4</v>
      </c>
      <c r="K261" s="10">
        <f>IF(ISNA(INDEX($A$39:$T$183,MATCH($B261,$B$39:$B$183,0),11)),"",INDEX($A$39:$T$183,MATCH($B261,$B$39:$B$183,0),11))</f>
        <v>1</v>
      </c>
      <c r="L261" s="10">
        <f>IF(ISNA(INDEX($A$39:$T$183,MATCH($B261,$B$39:$B$183,0),12)),"",INDEX($A$39:$T$183,MATCH($B261,$B$39:$B$183,0),12))</f>
        <v>1</v>
      </c>
      <c r="M261" s="10">
        <f>IF(ISNA(INDEX($A$39:$T$183,MATCH($B261,$B$39:$B$183,0),13)),"",INDEX($A$39:$T$183,MATCH($B261,$B$39:$B$183,0),13))</f>
        <v>0</v>
      </c>
      <c r="N261" s="10">
        <f>IF(ISNA(INDEX($A$39:$T$183,MATCH($B261,$B$39:$B$183,0),14)),"",INDEX($A$39:$T$183,MATCH($B261,$B$39:$B$183,0),14))</f>
        <v>2</v>
      </c>
      <c r="O261" s="10">
        <f>IF(ISNA(INDEX($A$39:$T$183,MATCH($B261,$B$39:$B$183,0),15)),"",INDEX($A$39:$T$183,MATCH($B261,$B$39:$B$183,0),15))</f>
        <v>6</v>
      </c>
      <c r="P261" s="10">
        <f>IF(ISNA(INDEX($A$39:$T$183,MATCH($B261,$B$39:$B$183,0),16)),"",INDEX($A$39:$T$183,MATCH($B261,$B$39:$B$183,0),16))</f>
        <v>8</v>
      </c>
      <c r="Q261" s="60" t="str">
        <f>IF(ISNA(INDEX($A$39:$T$183,MATCH($B261,$B$39:$B$183,0),17)),"",INDEX($A$39:$T$183,MATCH($B261,$B$39:$B$183,0),17))</f>
        <v>E</v>
      </c>
      <c r="R261" s="60">
        <f>IF(ISNA(INDEX($A$39:$T$183,MATCH($B261,$B$39:$B$183,0),18)),"",INDEX($A$39:$T$183,MATCH($B261,$B$39:$B$183,0),18))</f>
        <v>0</v>
      </c>
      <c r="S261" s="60">
        <f>IF(ISNA(INDEX($A$39:$T$183,MATCH($B261,$B$39:$B$183,0),19)),"",INDEX($A$39:$T$183,MATCH($B261,$B$39:$B$183,0),19))</f>
        <v>0</v>
      </c>
      <c r="T261" s="60" t="str">
        <f>IF(ISNA(INDEX($A$39:$T$183,MATCH($B261,$B$39:$B$183,0),20)),"",INDEX($A$39:$T$183,MATCH($B261,$B$39:$B$183,0),20))</f>
        <v>DS</v>
      </c>
    </row>
    <row r="262" spans="1:20" ht="18" customHeight="1">
      <c r="A262" s="59">
        <f>IF(ISNA(INDEX($A$39:$T$183,MATCH($B262,$B$39:$B$183,0),1)),"",INDEX($A$39:$T$183,MATCH($B262,$B$39:$B$183,0),1))</f>
      </c>
      <c r="B262" s="91" t="s">
        <v>250</v>
      </c>
      <c r="C262" s="91"/>
      <c r="D262" s="91"/>
      <c r="E262" s="91"/>
      <c r="F262" s="91"/>
      <c r="G262" s="91"/>
      <c r="H262" s="91"/>
      <c r="I262" s="91"/>
      <c r="J262" s="10">
        <f>IF(ISNA(INDEX($A$39:$T$183,MATCH($B262,$B$39:$B$183,0),10)),"",INDEX($A$39:$T$183,MATCH($B262,$B$39:$B$183,0),10))</f>
      </c>
      <c r="K262" s="10">
        <f>IF(ISNA(INDEX($A$39:$T$183,MATCH($B262,$B$39:$B$183,0),11)),"",INDEX($A$39:$T$183,MATCH($B262,$B$39:$B$183,0),11))</f>
      </c>
      <c r="L262" s="10">
        <f>IF(ISNA(INDEX($A$39:$T$183,MATCH($B262,$B$39:$B$183,0),12)),"",INDEX($A$39:$T$183,MATCH($B262,$B$39:$B$183,0),12))</f>
      </c>
      <c r="M262" s="10">
        <f>IF(ISNA(INDEX($A$39:$T$183,MATCH($B262,$B$39:$B$183,0),13)),"",INDEX($A$39:$T$183,MATCH($B262,$B$39:$B$183,0),13))</f>
      </c>
      <c r="N262" s="10">
        <f>IF(ISNA(INDEX($A$39:$T$183,MATCH($B262,$B$39:$B$183,0),14)),"",INDEX($A$39:$T$183,MATCH($B262,$B$39:$B$183,0),14))</f>
      </c>
      <c r="O262" s="10">
        <f>IF(ISNA(INDEX($A$39:$T$183,MATCH($B262,$B$39:$B$183,0),15)),"",INDEX($A$39:$T$183,MATCH($B262,$B$39:$B$183,0),15))</f>
      </c>
      <c r="P262" s="10">
        <f>IF(ISNA(INDEX($A$39:$T$183,MATCH($B262,$B$39:$B$183,0),16)),"",INDEX($A$39:$T$183,MATCH($B262,$B$39:$B$183,0),16))</f>
      </c>
      <c r="Q262" s="60">
        <f>IF(ISNA(INDEX($A$39:$T$183,MATCH($B262,$B$39:$B$183,0),17)),"",INDEX($A$39:$T$183,MATCH($B262,$B$39:$B$183,0),17))</f>
      </c>
      <c r="R262" s="60">
        <f>IF(ISNA(INDEX($A$39:$T$183,MATCH($B262,$B$39:$B$183,0),18)),"",INDEX($A$39:$T$183,MATCH($B262,$B$39:$B$183,0),18))</f>
      </c>
      <c r="S262" s="60">
        <f>IF(ISNA(INDEX($A$39:$T$183,MATCH($B262,$B$39:$B$183,0),19)),"",INDEX($A$39:$T$183,MATCH($B262,$B$39:$B$183,0),19))</f>
      </c>
      <c r="T262" s="60">
        <f>IF(ISNA(INDEX($A$39:$T$183,MATCH($B262,$B$39:$B$183,0),20)),"",INDEX($A$39:$T$183,MATCH($B262,$B$39:$B$183,0),20))</f>
      </c>
    </row>
    <row r="263" spans="1:20" ht="20.25" customHeight="1">
      <c r="A263" s="40" t="s">
        <v>44</v>
      </c>
      <c r="B263" s="92"/>
      <c r="C263" s="92"/>
      <c r="D263" s="92"/>
      <c r="E263" s="92"/>
      <c r="F263" s="92"/>
      <c r="G263" s="92"/>
      <c r="H263" s="92"/>
      <c r="I263" s="92"/>
      <c r="J263" s="53">
        <f aca="true" t="shared" si="55" ref="J263:P263">SUM(J260:J262)</f>
        <v>8</v>
      </c>
      <c r="K263" s="53">
        <f t="shared" si="55"/>
        <v>2</v>
      </c>
      <c r="L263" s="53">
        <f t="shared" si="55"/>
        <v>2</v>
      </c>
      <c r="M263" s="53">
        <f t="shared" si="55"/>
        <v>2</v>
      </c>
      <c r="N263" s="53">
        <f t="shared" si="55"/>
        <v>6</v>
      </c>
      <c r="O263" s="53">
        <f t="shared" si="55"/>
        <v>10</v>
      </c>
      <c r="P263" s="53">
        <f t="shared" si="55"/>
        <v>16</v>
      </c>
      <c r="Q263" s="53">
        <f>COUNTIF(Q260:Q262,"E")</f>
        <v>2</v>
      </c>
      <c r="R263" s="40">
        <f>COUNTIF(R260:R262,"C")</f>
        <v>0</v>
      </c>
      <c r="S263" s="40">
        <f>COUNTIF(S260:S262,"VP")</f>
        <v>0</v>
      </c>
      <c r="T263" s="35">
        <f>COUNTA(T260:T262)</f>
        <v>3</v>
      </c>
    </row>
    <row r="264" spans="1:20" ht="27.75" customHeight="1">
      <c r="A264" s="118" t="s">
        <v>119</v>
      </c>
      <c r="B264" s="119"/>
      <c r="C264" s="119"/>
      <c r="D264" s="119"/>
      <c r="E264" s="119"/>
      <c r="F264" s="119"/>
      <c r="G264" s="119"/>
      <c r="H264" s="119"/>
      <c r="I264" s="120"/>
      <c r="J264" s="53">
        <f aca="true" t="shared" si="56" ref="J264:T264">SUM(J258,J263)</f>
        <v>63</v>
      </c>
      <c r="K264" s="53">
        <f t="shared" si="56"/>
        <v>13</v>
      </c>
      <c r="L264" s="53">
        <f t="shared" si="56"/>
        <v>12</v>
      </c>
      <c r="M264" s="53">
        <f t="shared" si="56"/>
        <v>20</v>
      </c>
      <c r="N264" s="53">
        <f t="shared" si="56"/>
        <v>45</v>
      </c>
      <c r="O264" s="53">
        <f t="shared" si="56"/>
        <v>70</v>
      </c>
      <c r="P264" s="53">
        <f t="shared" si="56"/>
        <v>115</v>
      </c>
      <c r="Q264" s="53">
        <f t="shared" si="56"/>
        <v>12</v>
      </c>
      <c r="R264" s="53">
        <f t="shared" si="56"/>
        <v>1</v>
      </c>
      <c r="S264" s="53">
        <f t="shared" si="56"/>
        <v>0</v>
      </c>
      <c r="T264" s="54">
        <f t="shared" si="56"/>
        <v>14</v>
      </c>
    </row>
    <row r="265" spans="1:20" ht="15" customHeight="1">
      <c r="A265" s="121" t="s">
        <v>70</v>
      </c>
      <c r="B265" s="122"/>
      <c r="C265" s="122"/>
      <c r="D265" s="122"/>
      <c r="E265" s="122"/>
      <c r="F265" s="122"/>
      <c r="G265" s="122"/>
      <c r="H265" s="122"/>
      <c r="I265" s="122"/>
      <c r="J265" s="123"/>
      <c r="K265" s="53">
        <f aca="true" t="shared" si="57" ref="K265:P265">K258*14+K263*12</f>
        <v>178</v>
      </c>
      <c r="L265" s="53">
        <f t="shared" si="57"/>
        <v>164</v>
      </c>
      <c r="M265" s="53">
        <f t="shared" si="57"/>
        <v>276</v>
      </c>
      <c r="N265" s="53">
        <f t="shared" si="57"/>
        <v>618</v>
      </c>
      <c r="O265" s="53">
        <f t="shared" si="57"/>
        <v>960</v>
      </c>
      <c r="P265" s="53">
        <f t="shared" si="57"/>
        <v>1578</v>
      </c>
      <c r="Q265" s="105"/>
      <c r="R265" s="106"/>
      <c r="S265" s="106"/>
      <c r="T265" s="107"/>
    </row>
    <row r="266" spans="1:20" ht="12.75" customHeight="1">
      <c r="A266" s="124"/>
      <c r="B266" s="125"/>
      <c r="C266" s="125"/>
      <c r="D266" s="125"/>
      <c r="E266" s="125"/>
      <c r="F266" s="125"/>
      <c r="G266" s="125"/>
      <c r="H266" s="125"/>
      <c r="I266" s="125"/>
      <c r="J266" s="126"/>
      <c r="K266" s="111">
        <f>SUM(K265:M265)</f>
        <v>618</v>
      </c>
      <c r="L266" s="112"/>
      <c r="M266" s="113"/>
      <c r="N266" s="111">
        <f>SUM(N265:O265)</f>
        <v>1578</v>
      </c>
      <c r="O266" s="112"/>
      <c r="P266" s="113"/>
      <c r="Q266" s="108"/>
      <c r="R266" s="109"/>
      <c r="S266" s="109"/>
      <c r="T266" s="110"/>
    </row>
    <row r="267" spans="1:20" ht="25.5" customHeight="1">
      <c r="A267" s="88" t="s">
        <v>117</v>
      </c>
      <c r="B267" s="89"/>
      <c r="C267" s="89"/>
      <c r="D267" s="89"/>
      <c r="E267" s="89"/>
      <c r="F267" s="89"/>
      <c r="G267" s="89"/>
      <c r="H267" s="89"/>
      <c r="I267" s="89"/>
      <c r="J267" s="90"/>
      <c r="K267" s="134">
        <f>T264/SUM(T51,T65,T78,T92,T108,T123)</f>
        <v>0.32558139534883723</v>
      </c>
      <c r="L267" s="135"/>
      <c r="M267" s="135"/>
      <c r="N267" s="135"/>
      <c r="O267" s="135"/>
      <c r="P267" s="135"/>
      <c r="Q267" s="135"/>
      <c r="R267" s="135"/>
      <c r="S267" s="135"/>
      <c r="T267" s="136"/>
    </row>
    <row r="268" spans="1:20" ht="18" customHeight="1">
      <c r="A268" s="102" t="s">
        <v>129</v>
      </c>
      <c r="B268" s="103"/>
      <c r="C268" s="103"/>
      <c r="D268" s="103"/>
      <c r="E268" s="103"/>
      <c r="F268" s="103"/>
      <c r="G268" s="103"/>
      <c r="H268" s="103"/>
      <c r="I268" s="103"/>
      <c r="J268" s="104"/>
      <c r="K268" s="134">
        <f>K266/(SUM(N51,N65,N78,N92,N108)*14+N123*12)</f>
        <v>0.31402439024390244</v>
      </c>
      <c r="L268" s="135"/>
      <c r="M268" s="135"/>
      <c r="N268" s="135"/>
      <c r="O268" s="135"/>
      <c r="P268" s="135"/>
      <c r="Q268" s="135"/>
      <c r="R268" s="135"/>
      <c r="S268" s="135"/>
      <c r="T268" s="136"/>
    </row>
    <row r="269" ht="19.5" customHeight="1"/>
    <row r="270" spans="1:20" ht="15.75" customHeight="1">
      <c r="A270" s="92" t="s">
        <v>91</v>
      </c>
      <c r="B270" s="131"/>
      <c r="C270" s="131"/>
      <c r="D270" s="131"/>
      <c r="E270" s="131"/>
      <c r="F270" s="131"/>
      <c r="G270" s="131"/>
      <c r="H270" s="131"/>
      <c r="I270" s="131"/>
      <c r="J270" s="131"/>
      <c r="K270" s="131"/>
      <c r="L270" s="131"/>
      <c r="M270" s="131"/>
      <c r="N270" s="131"/>
      <c r="O270" s="131"/>
      <c r="P270" s="131"/>
      <c r="Q270" s="131"/>
      <c r="R270" s="131"/>
      <c r="S270" s="131"/>
      <c r="T270" s="131"/>
    </row>
    <row r="271" spans="1:20" ht="27.75" customHeight="1">
      <c r="A271" s="92" t="s">
        <v>46</v>
      </c>
      <c r="B271" s="92" t="s">
        <v>45</v>
      </c>
      <c r="C271" s="92"/>
      <c r="D271" s="92"/>
      <c r="E271" s="92"/>
      <c r="F271" s="92"/>
      <c r="G271" s="92"/>
      <c r="H271" s="92"/>
      <c r="I271" s="92"/>
      <c r="J271" s="98" t="s">
        <v>60</v>
      </c>
      <c r="K271" s="98" t="s">
        <v>43</v>
      </c>
      <c r="L271" s="98"/>
      <c r="M271" s="98"/>
      <c r="N271" s="98" t="s">
        <v>61</v>
      </c>
      <c r="O271" s="98"/>
      <c r="P271" s="98"/>
      <c r="Q271" s="98" t="s">
        <v>42</v>
      </c>
      <c r="R271" s="98"/>
      <c r="S271" s="98"/>
      <c r="T271" s="98" t="s">
        <v>41</v>
      </c>
    </row>
    <row r="272" spans="1:20" ht="12.75">
      <c r="A272" s="92"/>
      <c r="B272" s="92"/>
      <c r="C272" s="92"/>
      <c r="D272" s="92"/>
      <c r="E272" s="92"/>
      <c r="F272" s="92"/>
      <c r="G272" s="92"/>
      <c r="H272" s="92"/>
      <c r="I272" s="92"/>
      <c r="J272" s="98"/>
      <c r="K272" s="58" t="s">
        <v>47</v>
      </c>
      <c r="L272" s="58" t="s">
        <v>48</v>
      </c>
      <c r="M272" s="58" t="s">
        <v>49</v>
      </c>
      <c r="N272" s="58" t="s">
        <v>53</v>
      </c>
      <c r="O272" s="58" t="s">
        <v>27</v>
      </c>
      <c r="P272" s="58" t="s">
        <v>50</v>
      </c>
      <c r="Q272" s="58" t="s">
        <v>51</v>
      </c>
      <c r="R272" s="58" t="s">
        <v>47</v>
      </c>
      <c r="S272" s="58" t="s">
        <v>52</v>
      </c>
      <c r="T272" s="98"/>
    </row>
    <row r="273" spans="1:20" ht="12.75">
      <c r="A273" s="79" t="s">
        <v>79</v>
      </c>
      <c r="B273" s="80"/>
      <c r="C273" s="80"/>
      <c r="D273" s="80"/>
      <c r="E273" s="80"/>
      <c r="F273" s="80"/>
      <c r="G273" s="80"/>
      <c r="H273" s="80"/>
      <c r="I273" s="80"/>
      <c r="J273" s="80"/>
      <c r="K273" s="80"/>
      <c r="L273" s="80"/>
      <c r="M273" s="80"/>
      <c r="N273" s="80"/>
      <c r="O273" s="80"/>
      <c r="P273" s="80"/>
      <c r="Q273" s="80"/>
      <c r="R273" s="80"/>
      <c r="S273" s="80"/>
      <c r="T273" s="81"/>
    </row>
    <row r="274" spans="1:20" ht="12.75" customHeight="1">
      <c r="A274" s="59" t="str">
        <f>IF(ISNA(INDEX($A$39:$T$186,MATCH($B274,$B$39:$B$186,0),1)),"",INDEX($A$39:$T$186,MATCH($B274,$B$39:$B$186,0),1))</f>
        <v>LLX1023</v>
      </c>
      <c r="B274" s="91" t="s">
        <v>5</v>
      </c>
      <c r="C274" s="91"/>
      <c r="D274" s="91"/>
      <c r="E274" s="91"/>
      <c r="F274" s="91"/>
      <c r="G274" s="91"/>
      <c r="H274" s="91"/>
      <c r="I274" s="91"/>
      <c r="J274" s="10">
        <f>IF(ISNA(INDEX($A$39:$T$186,MATCH($B274,$B$39:$B$186,0),10)),"",INDEX($A$39:$T$186,MATCH($B274,$B$39:$B$186,0),10))</f>
        <v>3</v>
      </c>
      <c r="K274" s="10">
        <f>IF(ISNA(INDEX($A$39:$T$186,MATCH($B274,$B$39:$B$186,0),11)),"",INDEX($A$39:$T$186,MATCH($B274,$B$39:$B$186,0),11))</f>
        <v>0</v>
      </c>
      <c r="L274" s="10">
        <f>IF(ISNA(INDEX($A$39:$T$186,MATCH($B274,$B$39:$B$186,0),12)),"",INDEX($A$39:$T$186,MATCH($B274,$B$39:$B$186,0),12))</f>
        <v>0</v>
      </c>
      <c r="M274" s="10">
        <f>IF(ISNA(INDEX($A$39:$T$186,MATCH($B274,$B$39:$B$186,0),13)),"",INDEX($A$39:$T$186,MATCH($B274,$B$39:$B$186,0),13))</f>
        <v>2</v>
      </c>
      <c r="N274" s="10">
        <f>IF(ISNA(INDEX($A$39:$T$186,MATCH($B274,$B$39:$B$186,0),14)),"",INDEX($A$39:$T$186,MATCH($B274,$B$39:$B$186,0),14))</f>
        <v>2</v>
      </c>
      <c r="O274" s="10">
        <f>IF(ISNA(INDEX($A$39:$T$186,MATCH($B274,$B$39:$B$186,0),15)),"",INDEX($A$39:$T$186,MATCH($B274,$B$39:$B$186,0),15))</f>
        <v>3</v>
      </c>
      <c r="P274" s="10">
        <f>IF(ISNA(INDEX($A$39:$T$186,MATCH($B274,$B$39:$B$186,0),16)),"",INDEX($A$39:$T$186,MATCH($B274,$B$39:$B$186,0),16))</f>
        <v>5</v>
      </c>
      <c r="Q274" s="60">
        <f>IF(ISNA(INDEX($A$39:$T$186,MATCH($B274,$B$39:$B$186,0),17)),"",INDEX($A$39:$T$186,MATCH($B274,$B$39:$B$186,0),17))</f>
        <v>0</v>
      </c>
      <c r="R274" s="60">
        <f>IF(ISNA(INDEX($A$39:$T$186,MATCH($B274,$B$39:$B$186,0),18)),"",INDEX($A$39:$T$186,MATCH($B274,$B$39:$B$186,0),18))</f>
        <v>0</v>
      </c>
      <c r="S274" s="60" t="str">
        <f>IF(ISNA(INDEX($A$39:$T$186,MATCH($B274,$B$39:$B$186,0),19)),"",INDEX($A$39:$T$186,MATCH($B274,$B$39:$B$186,0),19))</f>
        <v>VP</v>
      </c>
      <c r="T274" s="13" t="s">
        <v>59</v>
      </c>
    </row>
    <row r="275" spans="1:20" ht="12.75">
      <c r="A275" s="59" t="str">
        <f>IF(ISNA(INDEX($A$39:$T$186,MATCH($B275,$B$39:$B$186,0),1)),"",INDEX($A$39:$T$186,MATCH($B275,$B$39:$B$186,0),1))</f>
        <v>LLY2022</v>
      </c>
      <c r="B275" s="91" t="s">
        <v>145</v>
      </c>
      <c r="C275" s="91"/>
      <c r="D275" s="91"/>
      <c r="E275" s="91"/>
      <c r="F275" s="91"/>
      <c r="G275" s="91"/>
      <c r="H275" s="91"/>
      <c r="I275" s="91"/>
      <c r="J275" s="10">
        <f>IF(ISNA(INDEX($A$39:$T$186,MATCH($B275,$B$39:$B$186,0),10)),"",INDEX($A$39:$T$186,MATCH($B275,$B$39:$B$186,0),10))</f>
        <v>3</v>
      </c>
      <c r="K275" s="10">
        <f>IF(ISNA(INDEX($A$39:$T$186,MATCH($B275,$B$39:$B$186,0),11)),"",INDEX($A$39:$T$186,MATCH($B275,$B$39:$B$186,0),11))</f>
        <v>1</v>
      </c>
      <c r="L275" s="10">
        <f>IF(ISNA(INDEX($A$39:$T$186,MATCH($B275,$B$39:$B$186,0),12)),"",INDEX($A$39:$T$186,MATCH($B275,$B$39:$B$186,0),12))</f>
        <v>0</v>
      </c>
      <c r="M275" s="10">
        <f>IF(ISNA(INDEX($A$39:$T$186,MATCH($B275,$B$39:$B$186,0),13)),"",INDEX($A$39:$T$186,MATCH($B275,$B$39:$B$186,0),13))</f>
        <v>0</v>
      </c>
      <c r="N275" s="10">
        <f>IF(ISNA(INDEX($A$39:$T$186,MATCH($B275,$B$39:$B$186,0),14)),"",INDEX($A$39:$T$186,MATCH($B275,$B$39:$B$186,0),14))</f>
        <v>1</v>
      </c>
      <c r="O275" s="10">
        <f>IF(ISNA(INDEX($A$39:$T$186,MATCH($B275,$B$39:$B$186,0),15)),"",INDEX($A$39:$T$186,MATCH($B275,$B$39:$B$186,0),15))</f>
        <v>4</v>
      </c>
      <c r="P275" s="10">
        <f>IF(ISNA(INDEX($A$39:$T$186,MATCH($B275,$B$39:$B$186,0),16)),"",INDEX($A$39:$T$186,MATCH($B275,$B$39:$B$186,0),16))</f>
        <v>5</v>
      </c>
      <c r="Q275" s="60">
        <f>IF(ISNA(INDEX($A$39:$T$186,MATCH($B275,$B$39:$B$186,0),17)),"",INDEX($A$39:$T$186,MATCH($B275,$B$39:$B$186,0),17))</f>
        <v>0</v>
      </c>
      <c r="R275" s="60" t="str">
        <f>IF(ISNA(INDEX($A$39:$T$186,MATCH($B275,$B$39:$B$186,0),18)),"",INDEX($A$39:$T$186,MATCH($B275,$B$39:$B$186,0),18))</f>
        <v>C</v>
      </c>
      <c r="S275" s="60">
        <f>IF(ISNA(INDEX($A$39:$T$186,MATCH($B275,$B$39:$B$186,0),19)),"",INDEX($A$39:$T$186,MATCH($B275,$B$39:$B$186,0),19))</f>
        <v>0</v>
      </c>
      <c r="T275" s="13" t="s">
        <v>59</v>
      </c>
    </row>
    <row r="276" spans="1:20" ht="12.75">
      <c r="A276" s="59" t="str">
        <f>IF(ISNA(INDEX($A$39:$T$186,MATCH($B276,$B$39:$B$186,0),1)),"",INDEX($A$39:$T$186,MATCH($B276,$B$39:$B$186,0),1))</f>
        <v>YLU0012</v>
      </c>
      <c r="B276" s="91" t="s">
        <v>260</v>
      </c>
      <c r="C276" s="91"/>
      <c r="D276" s="91"/>
      <c r="E276" s="91"/>
      <c r="F276" s="91"/>
      <c r="G276" s="91"/>
      <c r="H276" s="91"/>
      <c r="I276" s="91"/>
      <c r="J276" s="10">
        <f>IF(ISNA(INDEX($A$39:$T$186,MATCH($B276,$B$39:$B$186,0),10)),"",INDEX($A$39:$T$186,MATCH($B276,$B$39:$B$186,0),10))</f>
        <v>2</v>
      </c>
      <c r="K276" s="10">
        <f>IF(ISNA(INDEX($A$39:$T$186,MATCH($B276,$B$39:$B$186,0),11)),"",INDEX($A$39:$T$186,MATCH($B276,$B$39:$B$186,0),11))</f>
        <v>0</v>
      </c>
      <c r="L276" s="10">
        <f>IF(ISNA(INDEX($A$39:$T$186,MATCH($B276,$B$39:$B$186,0),12)),"",INDEX($A$39:$T$186,MATCH($B276,$B$39:$B$186,0),12))</f>
        <v>2</v>
      </c>
      <c r="M276" s="10">
        <f>IF(ISNA(INDEX($A$39:$T$186,MATCH($B276,$B$39:$B$186,0),13)),"",INDEX($A$39:$T$186,MATCH($B276,$B$39:$B$186,0),13))</f>
        <v>0</v>
      </c>
      <c r="N276" s="10">
        <f>IF(ISNA(INDEX($A$39:$T$186,MATCH($B276,$B$39:$B$186,0),14)),"",INDEX($A$39:$T$186,MATCH($B276,$B$39:$B$186,0),14))</f>
        <v>2</v>
      </c>
      <c r="O276" s="10">
        <f>IF(ISNA(INDEX($A$39:$T$186,MATCH($B276,$B$39:$B$186,0),15)),"",INDEX($A$39:$T$186,MATCH($B276,$B$39:$B$186,0),15))</f>
        <v>2</v>
      </c>
      <c r="P276" s="10">
        <f>IF(ISNA(INDEX($A$39:$T$186,MATCH($B276,$B$39:$B$186,0),16)),"",INDEX($A$39:$T$186,MATCH($B276,$B$39:$B$186,0),16))</f>
        <v>4</v>
      </c>
      <c r="Q276" s="60">
        <f>IF(ISNA(INDEX($A$39:$T$186,MATCH($B276,$B$39:$B$186,0),17)),"",INDEX($A$39:$T$186,MATCH($B276,$B$39:$B$186,0),17))</f>
        <v>0</v>
      </c>
      <c r="R276" s="60">
        <f>IF(ISNA(INDEX($A$39:$T$186,MATCH($B276,$B$39:$B$186,0),18)),"",INDEX($A$39:$T$186,MATCH($B276,$B$39:$B$186,0),18))</f>
        <v>0</v>
      </c>
      <c r="S276" s="60" t="str">
        <f>IF(ISNA(INDEX($A$39:$T$186,MATCH($B276,$B$39:$B$186,0),19)),"",INDEX($A$39:$T$186,MATCH($B276,$B$39:$B$186,0),19))</f>
        <v>VP</v>
      </c>
      <c r="T276" s="13" t="s">
        <v>59</v>
      </c>
    </row>
    <row r="277" spans="1:20" ht="12.75">
      <c r="A277" s="59" t="str">
        <f>IF(ISNA(INDEX($A$39:$T$186,MATCH($B277,$B$39:$B$186,0),1)),"",INDEX($A$39:$T$186,MATCH($B277,$B$39:$B$186,0),1))</f>
        <v>YLU0011</v>
      </c>
      <c r="B277" s="91" t="s">
        <v>95</v>
      </c>
      <c r="C277" s="91"/>
      <c r="D277" s="91"/>
      <c r="E277" s="91"/>
      <c r="F277" s="91"/>
      <c r="G277" s="91"/>
      <c r="H277" s="91"/>
      <c r="I277" s="91"/>
      <c r="J277" s="10">
        <f>IF(ISNA(INDEX($A$39:$T$186,MATCH($B277,$B$39:$B$186,0),10)),"",INDEX($A$39:$T$186,MATCH($B277,$B$39:$B$186,0),10))</f>
        <v>2</v>
      </c>
      <c r="K277" s="10">
        <f>IF(ISNA(INDEX($A$39:$T$186,MATCH($B277,$B$39:$B$186,0),11)),"",INDEX($A$39:$T$186,MATCH($B277,$B$39:$B$186,0),11))</f>
        <v>0</v>
      </c>
      <c r="L277" s="10">
        <f>IF(ISNA(INDEX($A$39:$T$186,MATCH($B277,$B$39:$B$186,0),12)),"",INDEX($A$39:$T$186,MATCH($B277,$B$39:$B$186,0),12))</f>
        <v>2</v>
      </c>
      <c r="M277" s="10">
        <f>IF(ISNA(INDEX($A$39:$T$186,MATCH($B277,$B$39:$B$186,0),13)),"",INDEX($A$39:$T$186,MATCH($B277,$B$39:$B$186,0),13))</f>
        <v>0</v>
      </c>
      <c r="N277" s="10">
        <f>IF(ISNA(INDEX($A$39:$T$186,MATCH($B277,$B$39:$B$186,0),14)),"",INDEX($A$39:$T$186,MATCH($B277,$B$39:$B$186,0),14))</f>
        <v>2</v>
      </c>
      <c r="O277" s="10">
        <f>IF(ISNA(INDEX($A$39:$T$186,MATCH($B277,$B$39:$B$186,0),15)),"",INDEX($A$39:$T$186,MATCH($B277,$B$39:$B$186,0),15))</f>
        <v>2</v>
      </c>
      <c r="P277" s="10">
        <f>IF(ISNA(INDEX($A$39:$T$186,MATCH($B277,$B$39:$B$186,0),16)),"",INDEX($A$39:$T$186,MATCH($B277,$B$39:$B$186,0),16))</f>
        <v>4</v>
      </c>
      <c r="Q277" s="60">
        <f>IF(ISNA(INDEX($A$39:$T$186,MATCH($B277,$B$39:$B$186,0),17)),"",INDEX($A$39:$T$186,MATCH($B277,$B$39:$B$186,0),17))</f>
        <v>0</v>
      </c>
      <c r="R277" s="60">
        <f>IF(ISNA(INDEX($A$39:$T$186,MATCH($B277,$B$39:$B$186,0),18)),"",INDEX($A$39:$T$186,MATCH($B277,$B$39:$B$186,0),18))</f>
        <v>0</v>
      </c>
      <c r="S277" s="60" t="str">
        <f>IF(ISNA(INDEX($A$39:$T$186,MATCH($B277,$B$39:$B$186,0),19)),"",INDEX($A$39:$T$186,MATCH($B277,$B$39:$B$186,0),19))</f>
        <v>VP</v>
      </c>
      <c r="T277" s="13" t="s">
        <v>59</v>
      </c>
    </row>
    <row r="278" spans="1:20" ht="12" customHeight="1" hidden="1">
      <c r="A278" s="40" t="s">
        <v>44</v>
      </c>
      <c r="B278" s="127"/>
      <c r="C278" s="128"/>
      <c r="D278" s="128"/>
      <c r="E278" s="128"/>
      <c r="F278" s="128"/>
      <c r="G278" s="128"/>
      <c r="H278" s="128"/>
      <c r="I278" s="129"/>
      <c r="J278" s="53">
        <f>SUM(J274:J277)</f>
        <v>10</v>
      </c>
      <c r="K278" s="53">
        <f aca="true" t="shared" si="58" ref="K278:P278">SUM(K274:K277)</f>
        <v>1</v>
      </c>
      <c r="L278" s="53">
        <f t="shared" si="58"/>
        <v>4</v>
      </c>
      <c r="M278" s="53">
        <f t="shared" si="58"/>
        <v>2</v>
      </c>
      <c r="N278" s="53">
        <f t="shared" si="58"/>
        <v>7</v>
      </c>
      <c r="O278" s="53">
        <f t="shared" si="58"/>
        <v>11</v>
      </c>
      <c r="P278" s="53">
        <f t="shared" si="58"/>
        <v>18</v>
      </c>
      <c r="Q278" s="40">
        <f>COUNTIF(Q274:Q277,"E")</f>
        <v>0</v>
      </c>
      <c r="R278" s="40">
        <f>COUNTIF(R274:R277,"C")</f>
        <v>1</v>
      </c>
      <c r="S278" s="40">
        <f>COUNTIF(S274:S277,"VP")</f>
        <v>3</v>
      </c>
      <c r="T278" s="35">
        <f>COUNTA(T274:T277)</f>
        <v>4</v>
      </c>
    </row>
    <row r="279" spans="1:20" ht="12.75" customHeight="1" hidden="1">
      <c r="A279" s="79" t="s">
        <v>93</v>
      </c>
      <c r="B279" s="80"/>
      <c r="C279" s="80"/>
      <c r="D279" s="80"/>
      <c r="E279" s="80"/>
      <c r="F279" s="80"/>
      <c r="G279" s="80"/>
      <c r="H279" s="80"/>
      <c r="I279" s="80"/>
      <c r="J279" s="80"/>
      <c r="K279" s="80"/>
      <c r="L279" s="80"/>
      <c r="M279" s="80"/>
      <c r="N279" s="80"/>
      <c r="O279" s="80"/>
      <c r="P279" s="80"/>
      <c r="Q279" s="80"/>
      <c r="R279" s="80"/>
      <c r="S279" s="80"/>
      <c r="T279" s="81"/>
    </row>
    <row r="280" spans="1:20" ht="12.75" customHeight="1" hidden="1">
      <c r="A280" s="59">
        <f>IF(ISNA(INDEX($A$39:$T$186,MATCH($B280,$B$39:$B$186,0),1)),"",INDEX($A$39:$T$186,MATCH($B280,$B$39:$B$186,0),1))</f>
      </c>
      <c r="B280" s="91"/>
      <c r="C280" s="91"/>
      <c r="D280" s="91"/>
      <c r="E280" s="91"/>
      <c r="F280" s="91"/>
      <c r="G280" s="91"/>
      <c r="H280" s="91"/>
      <c r="I280" s="91"/>
      <c r="J280" s="10">
        <f>IF(ISNA(INDEX($A$39:$T$186,MATCH($B280,$B$39:$B$186,0),10)),"",INDEX($A$39:$T$186,MATCH($B280,$B$39:$B$186,0),10))</f>
      </c>
      <c r="K280" s="10">
        <f>IF(ISNA(INDEX($A$39:$T$186,MATCH($B280,$B$39:$B$186,0),11)),"",INDEX($A$39:$T$186,MATCH($B280,$B$39:$B$186,0),11))</f>
      </c>
      <c r="L280" s="10">
        <f>IF(ISNA(INDEX($A$39:$T$186,MATCH($B280,$B$39:$B$186,0),12)),"",INDEX($A$39:$T$186,MATCH($B280,$B$39:$B$186,0),12))</f>
      </c>
      <c r="M280" s="10">
        <f>IF(ISNA(INDEX($A$39:$T$186,MATCH($B280,$B$39:$B$186,0),13)),"",INDEX($A$39:$T$186,MATCH($B280,$B$39:$B$186,0),13))</f>
      </c>
      <c r="N280" s="10">
        <f>IF(ISNA(INDEX($A$39:$T$186,MATCH($B280,$B$39:$B$186,0),14)),"",INDEX($A$39:$T$186,MATCH($B280,$B$39:$B$186,0),14))</f>
      </c>
      <c r="O280" s="10">
        <f>IF(ISNA(INDEX($A$39:$T$186,MATCH($B280,$B$39:$B$186,0),15)),"",INDEX($A$39:$T$186,MATCH($B280,$B$39:$B$186,0),15))</f>
      </c>
      <c r="P280" s="10">
        <f>IF(ISNA(INDEX($A$39:$T$186,MATCH($B280,$B$39:$B$186,0),16)),"",INDEX($A$39:$T$186,MATCH($B280,$B$39:$B$186,0),16))</f>
      </c>
      <c r="Q280" s="60">
        <f>IF(ISNA(INDEX($A$39:$T$186,MATCH($B280,$B$39:$B$186,0),17)),"",INDEX($A$39:$T$186,MATCH($B280,$B$39:$B$186,0),17))</f>
      </c>
      <c r="R280" s="60">
        <f>IF(ISNA(INDEX($A$39:$T$186,MATCH($B280,$B$39:$B$186,0),18)),"",INDEX($A$39:$T$186,MATCH($B280,$B$39:$B$186,0),18))</f>
      </c>
      <c r="S280" s="60">
        <f>IF(ISNA(INDEX($A$39:$T$186,MATCH($B280,$B$39:$B$186,0),19)),"",INDEX($A$39:$T$186,MATCH($B280,$B$39:$B$186,0),19))</f>
      </c>
      <c r="T280" s="60"/>
    </row>
    <row r="281" spans="1:20" ht="17.25" customHeight="1" hidden="1">
      <c r="A281" s="40" t="s">
        <v>44</v>
      </c>
      <c r="B281" s="92"/>
      <c r="C281" s="92"/>
      <c r="D281" s="92"/>
      <c r="E281" s="92"/>
      <c r="F281" s="92"/>
      <c r="G281" s="92"/>
      <c r="H281" s="92"/>
      <c r="I281" s="92"/>
      <c r="J281" s="53">
        <f aca="true" t="shared" si="59" ref="J281:P281">SUM(J280:J280)</f>
        <v>0</v>
      </c>
      <c r="K281" s="53">
        <f t="shared" si="59"/>
        <v>0</v>
      </c>
      <c r="L281" s="53">
        <f t="shared" si="59"/>
        <v>0</v>
      </c>
      <c r="M281" s="53">
        <f t="shared" si="59"/>
        <v>0</v>
      </c>
      <c r="N281" s="53">
        <f t="shared" si="59"/>
        <v>0</v>
      </c>
      <c r="O281" s="53">
        <f t="shared" si="59"/>
        <v>0</v>
      </c>
      <c r="P281" s="53">
        <f t="shared" si="59"/>
        <v>0</v>
      </c>
      <c r="Q281" s="40">
        <f>COUNTIF(Q280:Q280,"E")</f>
        <v>0</v>
      </c>
      <c r="R281" s="40">
        <f>COUNTIF(R280:R280,"C")</f>
        <v>0</v>
      </c>
      <c r="S281" s="40">
        <f>COUNTIF(S280:S280,"VP")</f>
        <v>0</v>
      </c>
      <c r="T281" s="35">
        <f>COUNTA(T280:T280)</f>
        <v>0</v>
      </c>
    </row>
    <row r="282" spans="1:20" ht="31.5" customHeight="1">
      <c r="A282" s="118" t="s">
        <v>119</v>
      </c>
      <c r="B282" s="119"/>
      <c r="C282" s="119"/>
      <c r="D282" s="119"/>
      <c r="E282" s="119"/>
      <c r="F282" s="119"/>
      <c r="G282" s="119"/>
      <c r="H282" s="119"/>
      <c r="I282" s="120"/>
      <c r="J282" s="53">
        <f aca="true" t="shared" si="60" ref="J282:T282">SUM(J278,J281)</f>
        <v>10</v>
      </c>
      <c r="K282" s="53">
        <f t="shared" si="60"/>
        <v>1</v>
      </c>
      <c r="L282" s="53">
        <f t="shared" si="60"/>
        <v>4</v>
      </c>
      <c r="M282" s="53">
        <f t="shared" si="60"/>
        <v>2</v>
      </c>
      <c r="N282" s="53">
        <f t="shared" si="60"/>
        <v>7</v>
      </c>
      <c r="O282" s="53">
        <f t="shared" si="60"/>
        <v>11</v>
      </c>
      <c r="P282" s="53">
        <f t="shared" si="60"/>
        <v>18</v>
      </c>
      <c r="Q282" s="53">
        <f t="shared" si="60"/>
        <v>0</v>
      </c>
      <c r="R282" s="53">
        <f t="shared" si="60"/>
        <v>1</v>
      </c>
      <c r="S282" s="53">
        <f t="shared" si="60"/>
        <v>3</v>
      </c>
      <c r="T282" s="54">
        <f t="shared" si="60"/>
        <v>4</v>
      </c>
    </row>
    <row r="283" spans="1:20" ht="12.75">
      <c r="A283" s="121" t="s">
        <v>70</v>
      </c>
      <c r="B283" s="122"/>
      <c r="C283" s="122"/>
      <c r="D283" s="122"/>
      <c r="E283" s="122"/>
      <c r="F283" s="122"/>
      <c r="G283" s="122"/>
      <c r="H283" s="122"/>
      <c r="I283" s="122"/>
      <c r="J283" s="123"/>
      <c r="K283" s="53">
        <f aca="true" t="shared" si="61" ref="K283:P283">K278*14+K281*12</f>
        <v>14</v>
      </c>
      <c r="L283" s="53">
        <f t="shared" si="61"/>
        <v>56</v>
      </c>
      <c r="M283" s="53">
        <f t="shared" si="61"/>
        <v>28</v>
      </c>
      <c r="N283" s="53">
        <f t="shared" si="61"/>
        <v>98</v>
      </c>
      <c r="O283" s="53">
        <f t="shared" si="61"/>
        <v>154</v>
      </c>
      <c r="P283" s="53">
        <f t="shared" si="61"/>
        <v>252</v>
      </c>
      <c r="Q283" s="105"/>
      <c r="R283" s="106"/>
      <c r="S283" s="106"/>
      <c r="T283" s="107"/>
    </row>
    <row r="284" spans="1:20" ht="15" customHeight="1">
      <c r="A284" s="124"/>
      <c r="B284" s="125"/>
      <c r="C284" s="125"/>
      <c r="D284" s="125"/>
      <c r="E284" s="125"/>
      <c r="F284" s="125"/>
      <c r="G284" s="125"/>
      <c r="H284" s="125"/>
      <c r="I284" s="125"/>
      <c r="J284" s="126"/>
      <c r="K284" s="111">
        <f>SUM(K283:M283)</f>
        <v>98</v>
      </c>
      <c r="L284" s="112"/>
      <c r="M284" s="113"/>
      <c r="N284" s="111">
        <f>SUM(N283:O283)</f>
        <v>252</v>
      </c>
      <c r="O284" s="112"/>
      <c r="P284" s="113"/>
      <c r="Q284" s="108"/>
      <c r="R284" s="109"/>
      <c r="S284" s="109"/>
      <c r="T284" s="110"/>
    </row>
    <row r="285" spans="1:20" ht="21.75" customHeight="1">
      <c r="A285" s="88" t="s">
        <v>117</v>
      </c>
      <c r="B285" s="89"/>
      <c r="C285" s="89"/>
      <c r="D285" s="89"/>
      <c r="E285" s="89"/>
      <c r="F285" s="89"/>
      <c r="G285" s="89"/>
      <c r="H285" s="89"/>
      <c r="I285" s="89"/>
      <c r="J285" s="90"/>
      <c r="K285" s="134">
        <f>T282/SUM(T51,T65,T78,T92,T108,T123)</f>
        <v>0.09302325581395349</v>
      </c>
      <c r="L285" s="135"/>
      <c r="M285" s="135"/>
      <c r="N285" s="135"/>
      <c r="O285" s="135"/>
      <c r="P285" s="135"/>
      <c r="Q285" s="135"/>
      <c r="R285" s="135"/>
      <c r="S285" s="135"/>
      <c r="T285" s="136"/>
    </row>
    <row r="286" spans="1:20" ht="21.75" customHeight="1">
      <c r="A286" s="102" t="s">
        <v>129</v>
      </c>
      <c r="B286" s="103"/>
      <c r="C286" s="103"/>
      <c r="D286" s="103"/>
      <c r="E286" s="103"/>
      <c r="F286" s="103"/>
      <c r="G286" s="103"/>
      <c r="H286" s="103"/>
      <c r="I286" s="103"/>
      <c r="J286" s="104"/>
      <c r="K286" s="134">
        <f>K284/(SUM(N51,N65,N78,N92,N108)*14+N123*12)</f>
        <v>0.049796747967479675</v>
      </c>
      <c r="L286" s="135"/>
      <c r="M286" s="135"/>
      <c r="N286" s="135"/>
      <c r="O286" s="135"/>
      <c r="P286" s="135"/>
      <c r="Q286" s="135"/>
      <c r="R286" s="135"/>
      <c r="S286" s="135"/>
      <c r="T286" s="136"/>
    </row>
    <row r="287" ht="13.5" customHeight="1"/>
    <row r="289" spans="1:2" ht="12.75" customHeight="1">
      <c r="A289" s="101" t="s">
        <v>94</v>
      </c>
      <c r="B289" s="101"/>
    </row>
    <row r="290" spans="1:20" ht="12.75">
      <c r="A290" s="98" t="s">
        <v>46</v>
      </c>
      <c r="B290" s="114" t="s">
        <v>82</v>
      </c>
      <c r="C290" s="137"/>
      <c r="D290" s="137"/>
      <c r="E290" s="137"/>
      <c r="F290" s="137"/>
      <c r="G290" s="115"/>
      <c r="H290" s="114" t="s">
        <v>85</v>
      </c>
      <c r="I290" s="115"/>
      <c r="J290" s="85" t="s">
        <v>86</v>
      </c>
      <c r="K290" s="87"/>
      <c r="L290" s="87"/>
      <c r="M290" s="87"/>
      <c r="N290" s="87"/>
      <c r="O290" s="86"/>
      <c r="P290" s="114" t="s">
        <v>69</v>
      </c>
      <c r="Q290" s="115"/>
      <c r="R290" s="85" t="s">
        <v>87</v>
      </c>
      <c r="S290" s="87"/>
      <c r="T290" s="86"/>
    </row>
    <row r="291" spans="1:20" ht="12.75">
      <c r="A291" s="98"/>
      <c r="B291" s="116"/>
      <c r="C291" s="138"/>
      <c r="D291" s="138"/>
      <c r="E291" s="138"/>
      <c r="F291" s="138"/>
      <c r="G291" s="117"/>
      <c r="H291" s="116"/>
      <c r="I291" s="117"/>
      <c r="J291" s="85" t="s">
        <v>53</v>
      </c>
      <c r="K291" s="86"/>
      <c r="L291" s="85" t="s">
        <v>27</v>
      </c>
      <c r="M291" s="86"/>
      <c r="N291" s="85" t="s">
        <v>50</v>
      </c>
      <c r="O291" s="86"/>
      <c r="P291" s="116"/>
      <c r="Q291" s="117"/>
      <c r="R291" s="58" t="s">
        <v>88</v>
      </c>
      <c r="S291" s="58" t="s">
        <v>89</v>
      </c>
      <c r="T291" s="58" t="s">
        <v>90</v>
      </c>
    </row>
    <row r="292" spans="1:20" ht="12.75">
      <c r="A292" s="58">
        <v>1</v>
      </c>
      <c r="B292" s="85" t="s">
        <v>83</v>
      </c>
      <c r="C292" s="87"/>
      <c r="D292" s="87"/>
      <c r="E292" s="87"/>
      <c r="F292" s="87"/>
      <c r="G292" s="86"/>
      <c r="H292" s="97">
        <f>J292</f>
        <v>1588</v>
      </c>
      <c r="I292" s="97"/>
      <c r="J292" s="141">
        <f>(SUM(N51+N65+N78+N92+N108)*14+N123*12)-J293</f>
        <v>1588</v>
      </c>
      <c r="K292" s="142"/>
      <c r="L292" s="141">
        <f>(SUM(O51+O65+O78+O92+O108)*14+O123*12)-L293</f>
        <v>2390</v>
      </c>
      <c r="M292" s="142"/>
      <c r="N292" s="141">
        <f>(SUM(P51+P65+P78+P92+P108)*14+P123*12)-N293</f>
        <v>3978</v>
      </c>
      <c r="O292" s="142"/>
      <c r="P292" s="99">
        <f>H292/H294</f>
        <v>0.806910569105691</v>
      </c>
      <c r="Q292" s="100"/>
      <c r="R292" s="35">
        <f>J51+J65-R293</f>
        <v>61</v>
      </c>
      <c r="S292" s="35">
        <f>J78+J92-S293</f>
        <v>54</v>
      </c>
      <c r="T292" s="35">
        <f>J108+J123-T293</f>
        <v>44</v>
      </c>
    </row>
    <row r="293" spans="1:20" ht="15" customHeight="1">
      <c r="A293" s="58">
        <v>2</v>
      </c>
      <c r="B293" s="85" t="s">
        <v>84</v>
      </c>
      <c r="C293" s="87"/>
      <c r="D293" s="87"/>
      <c r="E293" s="87"/>
      <c r="F293" s="87"/>
      <c r="G293" s="86"/>
      <c r="H293" s="97">
        <f>J293</f>
        <v>380</v>
      </c>
      <c r="I293" s="97"/>
      <c r="J293" s="132">
        <f>N160</f>
        <v>380</v>
      </c>
      <c r="K293" s="133"/>
      <c r="L293" s="132">
        <f>O160</f>
        <v>534</v>
      </c>
      <c r="M293" s="133"/>
      <c r="N293" s="139">
        <f>SUM(J293:M293)</f>
        <v>914</v>
      </c>
      <c r="O293" s="140"/>
      <c r="P293" s="99">
        <f>H293/H294</f>
        <v>0.19308943089430894</v>
      </c>
      <c r="Q293" s="100"/>
      <c r="R293" s="11">
        <f>J129</f>
        <v>3</v>
      </c>
      <c r="S293" s="11">
        <f>J132+J137+J140</f>
        <v>12</v>
      </c>
      <c r="T293" s="11">
        <f>J145+J148+J151+J154+J157</f>
        <v>22</v>
      </c>
    </row>
    <row r="294" spans="1:20" ht="17.25" customHeight="1">
      <c r="A294" s="85" t="s">
        <v>44</v>
      </c>
      <c r="B294" s="87"/>
      <c r="C294" s="87"/>
      <c r="D294" s="87"/>
      <c r="E294" s="87"/>
      <c r="F294" s="87"/>
      <c r="G294" s="86"/>
      <c r="H294" s="98">
        <f>SUM(H292:I293)</f>
        <v>1968</v>
      </c>
      <c r="I294" s="98"/>
      <c r="J294" s="98">
        <f>SUM(J292:K293)</f>
        <v>1968</v>
      </c>
      <c r="K294" s="98"/>
      <c r="L294" s="79">
        <f>SUM(L292:M293)</f>
        <v>2924</v>
      </c>
      <c r="M294" s="81"/>
      <c r="N294" s="79">
        <f>SUM(N292:O293)</f>
        <v>4892</v>
      </c>
      <c r="O294" s="81"/>
      <c r="P294" s="95">
        <f>SUM(P292:Q293)</f>
        <v>1</v>
      </c>
      <c r="Q294" s="96"/>
      <c r="R294" s="40">
        <f>SUM(R292:R293)</f>
        <v>64</v>
      </c>
      <c r="S294" s="40">
        <f>SUM(S292:S293)</f>
        <v>66</v>
      </c>
      <c r="T294" s="40">
        <f>SUM(T292:T293)</f>
        <v>66</v>
      </c>
    </row>
    <row r="295" ht="17.25" customHeight="1"/>
  </sheetData>
  <sheetProtection deleteColumns="0" deleteRows="0" selectLockedCells="1" selectUnlockedCells="1"/>
  <mergeCells count="395">
    <mergeCell ref="B256:I256"/>
    <mergeCell ref="B257:I257"/>
    <mergeCell ref="B260:I260"/>
    <mergeCell ref="B261:I261"/>
    <mergeCell ref="B262:I262"/>
    <mergeCell ref="A259:T259"/>
    <mergeCell ref="B250:I250"/>
    <mergeCell ref="B251:I251"/>
    <mergeCell ref="B252:I252"/>
    <mergeCell ref="B253:I253"/>
    <mergeCell ref="B254:I254"/>
    <mergeCell ref="B255:I255"/>
    <mergeCell ref="B247:I247"/>
    <mergeCell ref="B85:I85"/>
    <mergeCell ref="Q126:S126"/>
    <mergeCell ref="A111:A112"/>
    <mergeCell ref="A125:T125"/>
    <mergeCell ref="B121:I121"/>
    <mergeCell ref="A139:T139"/>
    <mergeCell ref="B133:I133"/>
    <mergeCell ref="B134:I134"/>
    <mergeCell ref="A126:A127"/>
    <mergeCell ref="N126:P126"/>
    <mergeCell ref="A128:T128"/>
    <mergeCell ref="A131:T131"/>
    <mergeCell ref="A136:T136"/>
    <mergeCell ref="B137:I137"/>
    <mergeCell ref="A95:T95"/>
    <mergeCell ref="J111:J112"/>
    <mergeCell ref="K111:M111"/>
    <mergeCell ref="T126:T127"/>
    <mergeCell ref="N111:P111"/>
    <mergeCell ref="T111:T112"/>
    <mergeCell ref="B84:I84"/>
    <mergeCell ref="B88:I88"/>
    <mergeCell ref="B92:I92"/>
    <mergeCell ref="B86:I86"/>
    <mergeCell ref="B102:I102"/>
    <mergeCell ref="Q96:S96"/>
    <mergeCell ref="Q111:S111"/>
    <mergeCell ref="N96:P96"/>
    <mergeCell ref="B99:I99"/>
    <mergeCell ref="B72:I72"/>
    <mergeCell ref="B73:I73"/>
    <mergeCell ref="B87:I87"/>
    <mergeCell ref="B101:I101"/>
    <mergeCell ref="B96:I97"/>
    <mergeCell ref="B107:I107"/>
    <mergeCell ref="B81:I82"/>
    <mergeCell ref="B91:I91"/>
    <mergeCell ref="B77:I77"/>
    <mergeCell ref="B78:I78"/>
    <mergeCell ref="B90:I90"/>
    <mergeCell ref="A89:T89"/>
    <mergeCell ref="B108:I108"/>
    <mergeCell ref="J96:J97"/>
    <mergeCell ref="B106:I106"/>
    <mergeCell ref="I31:K31"/>
    <mergeCell ref="B31:C31"/>
    <mergeCell ref="B71:I71"/>
    <mergeCell ref="K81:M81"/>
    <mergeCell ref="N81:P81"/>
    <mergeCell ref="Q81:S81"/>
    <mergeCell ref="B74:I74"/>
    <mergeCell ref="A80:T80"/>
    <mergeCell ref="J81:J82"/>
    <mergeCell ref="A81:A82"/>
    <mergeCell ref="K192:M192"/>
    <mergeCell ref="N192:P192"/>
    <mergeCell ref="J126:J127"/>
    <mergeCell ref="B111:I112"/>
    <mergeCell ref="B114:I114"/>
    <mergeCell ref="A24:K24"/>
    <mergeCell ref="A39:T39"/>
    <mergeCell ref="B40:I41"/>
    <mergeCell ref="T68:T69"/>
    <mergeCell ref="A68:A69"/>
    <mergeCell ref="K68:M68"/>
    <mergeCell ref="N68:P68"/>
    <mergeCell ref="B68:I69"/>
    <mergeCell ref="N40:P40"/>
    <mergeCell ref="K40:M40"/>
    <mergeCell ref="J40:J41"/>
    <mergeCell ref="B183:I183"/>
    <mergeCell ref="A180:T180"/>
    <mergeCell ref="Q185:T186"/>
    <mergeCell ref="N186:P186"/>
    <mergeCell ref="T81:T82"/>
    <mergeCell ref="B76:I76"/>
    <mergeCell ref="B115:I115"/>
    <mergeCell ref="A185:J186"/>
    <mergeCell ref="B141:I141"/>
    <mergeCell ref="B199:I199"/>
    <mergeCell ref="A191:T191"/>
    <mergeCell ref="Q192:S192"/>
    <mergeCell ref="Q244:S244"/>
    <mergeCell ref="T244:T245"/>
    <mergeCell ref="B195:I195"/>
    <mergeCell ref="A194:T194"/>
    <mergeCell ref="T192:T193"/>
    <mergeCell ref="B217:I217"/>
    <mergeCell ref="B200:I200"/>
    <mergeCell ref="A216:T216"/>
    <mergeCell ref="A214:A215"/>
    <mergeCell ref="A213:T213"/>
    <mergeCell ref="J214:J215"/>
    <mergeCell ref="K214:M214"/>
    <mergeCell ref="N214:P214"/>
    <mergeCell ref="B214:I215"/>
    <mergeCell ref="Q214:S214"/>
    <mergeCell ref="T214:T215"/>
    <mergeCell ref="B196:I196"/>
    <mergeCell ref="K126:M126"/>
    <mergeCell ref="B130:I130"/>
    <mergeCell ref="B129:I129"/>
    <mergeCell ref="B177:I177"/>
    <mergeCell ref="A190:T190"/>
    <mergeCell ref="K186:M186"/>
    <mergeCell ref="A184:I184"/>
    <mergeCell ref="B140:I140"/>
    <mergeCell ref="B126:I127"/>
    <mergeCell ref="B123:I123"/>
    <mergeCell ref="B120:I120"/>
    <mergeCell ref="B116:I116"/>
    <mergeCell ref="B138:I138"/>
    <mergeCell ref="B135:I135"/>
    <mergeCell ref="B132:I132"/>
    <mergeCell ref="B122:I122"/>
    <mergeCell ref="B248:I248"/>
    <mergeCell ref="B249:I249"/>
    <mergeCell ref="B277:I277"/>
    <mergeCell ref="A267:J267"/>
    <mergeCell ref="K267:T267"/>
    <mergeCell ref="A268:J268"/>
    <mergeCell ref="K268:T268"/>
    <mergeCell ref="B258:I258"/>
    <mergeCell ref="B274:I274"/>
    <mergeCell ref="B275:I275"/>
    <mergeCell ref="B218:I218"/>
    <mergeCell ref="T271:T272"/>
    <mergeCell ref="A270:T270"/>
    <mergeCell ref="N271:P271"/>
    <mergeCell ref="B263:I263"/>
    <mergeCell ref="A264:I264"/>
    <mergeCell ref="A265:J266"/>
    <mergeCell ref="Q265:T266"/>
    <mergeCell ref="K266:M266"/>
    <mergeCell ref="N266:P266"/>
    <mergeCell ref="Q271:S271"/>
    <mergeCell ref="A271:A272"/>
    <mergeCell ref="B271:I272"/>
    <mergeCell ref="J271:J272"/>
    <mergeCell ref="K271:M271"/>
    <mergeCell ref="B197:I197"/>
    <mergeCell ref="B198:I198"/>
    <mergeCell ref="A202:T202"/>
    <mergeCell ref="B201:I201"/>
    <mergeCell ref="A209:J209"/>
    <mergeCell ref="A210:J210"/>
    <mergeCell ref="K209:T209"/>
    <mergeCell ref="K210:T210"/>
    <mergeCell ref="B203:I203"/>
    <mergeCell ref="A207:J208"/>
    <mergeCell ref="Q207:T208"/>
    <mergeCell ref="N208:P208"/>
    <mergeCell ref="K208:M208"/>
    <mergeCell ref="A206:I206"/>
    <mergeCell ref="B205:I205"/>
    <mergeCell ref="B204:I204"/>
    <mergeCell ref="B142:I142"/>
    <mergeCell ref="B143:I143"/>
    <mergeCell ref="T166:T167"/>
    <mergeCell ref="A159:I159"/>
    <mergeCell ref="A160:J161"/>
    <mergeCell ref="A144:T144"/>
    <mergeCell ref="B149:I149"/>
    <mergeCell ref="A147:T147"/>
    <mergeCell ref="B148:I148"/>
    <mergeCell ref="B145:I145"/>
    <mergeCell ref="A192:A193"/>
    <mergeCell ref="B192:I193"/>
    <mergeCell ref="J192:J193"/>
    <mergeCell ref="B179:I179"/>
    <mergeCell ref="B171:I171"/>
    <mergeCell ref="A172:T172"/>
    <mergeCell ref="K187:T187"/>
    <mergeCell ref="K188:T188"/>
    <mergeCell ref="B181:I181"/>
    <mergeCell ref="B182:I182"/>
    <mergeCell ref="A176:T176"/>
    <mergeCell ref="B178:I178"/>
    <mergeCell ref="B173:I173"/>
    <mergeCell ref="B174:I174"/>
    <mergeCell ref="B175:I175"/>
    <mergeCell ref="B170:I170"/>
    <mergeCell ref="A165:T165"/>
    <mergeCell ref="B155:I155"/>
    <mergeCell ref="K166:M166"/>
    <mergeCell ref="K161:M161"/>
    <mergeCell ref="B169:I169"/>
    <mergeCell ref="A166:A167"/>
    <mergeCell ref="B166:I167"/>
    <mergeCell ref="N166:P166"/>
    <mergeCell ref="Q166:S166"/>
    <mergeCell ref="A156:T156"/>
    <mergeCell ref="B157:I157"/>
    <mergeCell ref="B158:I158"/>
    <mergeCell ref="N161:P161"/>
    <mergeCell ref="Q160:T161"/>
    <mergeCell ref="K162:T162"/>
    <mergeCell ref="K163:T163"/>
    <mergeCell ref="B146:I146"/>
    <mergeCell ref="A150:T150"/>
    <mergeCell ref="J166:J167"/>
    <mergeCell ref="A168:T168"/>
    <mergeCell ref="B151:I151"/>
    <mergeCell ref="B152:I152"/>
    <mergeCell ref="A153:T153"/>
    <mergeCell ref="B154:I154"/>
    <mergeCell ref="A162:J162"/>
    <mergeCell ref="A163:J163"/>
    <mergeCell ref="T96:T97"/>
    <mergeCell ref="B117:I117"/>
    <mergeCell ref="A110:T110"/>
    <mergeCell ref="B118:I118"/>
    <mergeCell ref="A98:T98"/>
    <mergeCell ref="K96:M96"/>
    <mergeCell ref="B100:I100"/>
    <mergeCell ref="B103:I103"/>
    <mergeCell ref="B105:I105"/>
    <mergeCell ref="T54:T55"/>
    <mergeCell ref="A23:K23"/>
    <mergeCell ref="A54:A55"/>
    <mergeCell ref="B51:I51"/>
    <mergeCell ref="Q40:S40"/>
    <mergeCell ref="A96:A97"/>
    <mergeCell ref="M30:T35"/>
    <mergeCell ref="A25:K28"/>
    <mergeCell ref="M26:T28"/>
    <mergeCell ref="B64:I64"/>
    <mergeCell ref="B63:I63"/>
    <mergeCell ref="H31:H32"/>
    <mergeCell ref="G31:G32"/>
    <mergeCell ref="B61:I61"/>
    <mergeCell ref="B43:I43"/>
    <mergeCell ref="B44:I44"/>
    <mergeCell ref="B58:I58"/>
    <mergeCell ref="B59:I59"/>
    <mergeCell ref="B54:I55"/>
    <mergeCell ref="A15:K15"/>
    <mergeCell ref="A17:K17"/>
    <mergeCell ref="B57:I57"/>
    <mergeCell ref="A53:T53"/>
    <mergeCell ref="J54:J55"/>
    <mergeCell ref="A40:A41"/>
    <mergeCell ref="B45:I45"/>
    <mergeCell ref="D31:F31"/>
    <mergeCell ref="A22:K22"/>
    <mergeCell ref="M20:T22"/>
    <mergeCell ref="O5:Q5"/>
    <mergeCell ref="O6:Q6"/>
    <mergeCell ref="R6:T6"/>
    <mergeCell ref="A12:K12"/>
    <mergeCell ref="M9:T19"/>
    <mergeCell ref="M8:T8"/>
    <mergeCell ref="A13:K13"/>
    <mergeCell ref="A8:K8"/>
    <mergeCell ref="A16:K16"/>
    <mergeCell ref="A14:K14"/>
    <mergeCell ref="R3:T3"/>
    <mergeCell ref="R4:T4"/>
    <mergeCell ref="R5:T5"/>
    <mergeCell ref="A6:K6"/>
    <mergeCell ref="M3:N3"/>
    <mergeCell ref="M5:N5"/>
    <mergeCell ref="O3:Q3"/>
    <mergeCell ref="O4:Q4"/>
    <mergeCell ref="M4:N4"/>
    <mergeCell ref="M6:N6"/>
    <mergeCell ref="A1:K1"/>
    <mergeCell ref="A3:K3"/>
    <mergeCell ref="K54:M54"/>
    <mergeCell ref="B49:I49"/>
    <mergeCell ref="B50:I50"/>
    <mergeCell ref="M1:T1"/>
    <mergeCell ref="A4:K5"/>
    <mergeCell ref="A7:K7"/>
    <mergeCell ref="A9:K9"/>
    <mergeCell ref="A10:K10"/>
    <mergeCell ref="N54:P54"/>
    <mergeCell ref="A11:K11"/>
    <mergeCell ref="M23:T23"/>
    <mergeCell ref="A37:T37"/>
    <mergeCell ref="A19:K19"/>
    <mergeCell ref="A18:K18"/>
    <mergeCell ref="Q54:S54"/>
    <mergeCell ref="T40:T41"/>
    <mergeCell ref="B46:I46"/>
    <mergeCell ref="B47:I47"/>
    <mergeCell ref="A2:K2"/>
    <mergeCell ref="M7:T7"/>
    <mergeCell ref="B235:I235"/>
    <mergeCell ref="B236:I236"/>
    <mergeCell ref="B233:I233"/>
    <mergeCell ref="B219:I219"/>
    <mergeCell ref="B224:I224"/>
    <mergeCell ref="B220:I220"/>
    <mergeCell ref="A42:T42"/>
    <mergeCell ref="A48:T48"/>
    <mergeCell ref="B221:I221"/>
    <mergeCell ref="B222:I222"/>
    <mergeCell ref="A232:T232"/>
    <mergeCell ref="B223:I223"/>
    <mergeCell ref="B225:I225"/>
    <mergeCell ref="B226:I226"/>
    <mergeCell ref="B229:I229"/>
    <mergeCell ref="B227:I227"/>
    <mergeCell ref="B228:I228"/>
    <mergeCell ref="A238:J239"/>
    <mergeCell ref="Q238:T239"/>
    <mergeCell ref="B230:I230"/>
    <mergeCell ref="K239:M239"/>
    <mergeCell ref="N239:P239"/>
    <mergeCell ref="B231:I231"/>
    <mergeCell ref="A237:I237"/>
    <mergeCell ref="B234:I234"/>
    <mergeCell ref="A290:A291"/>
    <mergeCell ref="H292:I292"/>
    <mergeCell ref="L294:M294"/>
    <mergeCell ref="J292:K292"/>
    <mergeCell ref="L292:M292"/>
    <mergeCell ref="J294:K294"/>
    <mergeCell ref="L293:M293"/>
    <mergeCell ref="B293:G293"/>
    <mergeCell ref="L291:M291"/>
    <mergeCell ref="N293:O293"/>
    <mergeCell ref="J291:K291"/>
    <mergeCell ref="N292:O292"/>
    <mergeCell ref="A294:G294"/>
    <mergeCell ref="N294:O294"/>
    <mergeCell ref="N244:P244"/>
    <mergeCell ref="A246:T246"/>
    <mergeCell ref="J244:J245"/>
    <mergeCell ref="K244:M244"/>
    <mergeCell ref="H290:I291"/>
    <mergeCell ref="A243:T243"/>
    <mergeCell ref="A244:A245"/>
    <mergeCell ref="B244:I245"/>
    <mergeCell ref="A273:T273"/>
    <mergeCell ref="J293:K293"/>
    <mergeCell ref="R290:T290"/>
    <mergeCell ref="A286:J286"/>
    <mergeCell ref="K285:T285"/>
    <mergeCell ref="K286:T286"/>
    <mergeCell ref="B290:G291"/>
    <mergeCell ref="P293:Q293"/>
    <mergeCell ref="P290:Q291"/>
    <mergeCell ref="A119:T119"/>
    <mergeCell ref="A282:I282"/>
    <mergeCell ref="A283:J284"/>
    <mergeCell ref="B280:I280"/>
    <mergeCell ref="B278:I278"/>
    <mergeCell ref="A279:T279"/>
    <mergeCell ref="A240:J240"/>
    <mergeCell ref="K240:T240"/>
    <mergeCell ref="P294:Q294"/>
    <mergeCell ref="H293:I293"/>
    <mergeCell ref="H294:I294"/>
    <mergeCell ref="P292:Q292"/>
    <mergeCell ref="A289:B289"/>
    <mergeCell ref="A188:J188"/>
    <mergeCell ref="B292:G292"/>
    <mergeCell ref="Q283:T284"/>
    <mergeCell ref="K284:M284"/>
    <mergeCell ref="N284:P284"/>
    <mergeCell ref="N291:O291"/>
    <mergeCell ref="J290:O290"/>
    <mergeCell ref="A187:J187"/>
    <mergeCell ref="A104:T104"/>
    <mergeCell ref="A113:T113"/>
    <mergeCell ref="A285:J285"/>
    <mergeCell ref="B276:I276"/>
    <mergeCell ref="B281:I281"/>
    <mergeCell ref="A241:J241"/>
    <mergeCell ref="K241:T241"/>
    <mergeCell ref="Q68:S68"/>
    <mergeCell ref="A83:T83"/>
    <mergeCell ref="A56:T56"/>
    <mergeCell ref="A62:T62"/>
    <mergeCell ref="A70:T70"/>
    <mergeCell ref="A75:T75"/>
    <mergeCell ref="B60:I60"/>
    <mergeCell ref="B65:I65"/>
    <mergeCell ref="A67:T67"/>
    <mergeCell ref="J68:J69"/>
  </mergeCells>
  <conditionalFormatting sqref="L34:L36">
    <cfRule type="cellIs" priority="149" dxfId="0" operator="equal">
      <formula>"E bine"</formula>
    </cfRule>
  </conditionalFormatting>
  <dataValidations count="14">
    <dataValidation type="list" allowBlank="1" showInputMessage="1" showErrorMessage="1" sqref="R120:R122 R114:R118 R49:R50 R63:R64 R173:R175 R177:R179 R43:R47 R57:R61 R71:R74 R76:R77 R181:R183">
      <formula1>$R$41</formula1>
    </dataValidation>
    <dataValidation type="list" allowBlank="1" showInputMessage="1" showErrorMessage="1" sqref="Q76:Q77 Q63:Q64 Q57:Q61 Q71:Q74 Q90:Q91 Q43:Q47 Q49:Q50 Q105:Q107">
      <formula1>$Q$41</formula1>
    </dataValidation>
    <dataValidation type="list" allowBlank="1" showInputMessage="1" showErrorMessage="1" sqref="S120:S122 S114:S118 S181:S183 S49:S50 S173:S175 S177:S179 S43:S47 S57:S61 S71:S74 S76:S77 S63:S64">
      <formula1>$S$41</formula1>
    </dataValidation>
    <dataValidation type="list" allowBlank="1" showInputMessage="1" showErrorMessage="1" sqref="B280:I280 B274:I277">
      <formula1>$B$40:$B$186</formula1>
    </dataValidation>
    <dataValidation type="list" allowBlank="1" showInputMessage="1" showErrorMessage="1" sqref="B233:B235 C233:I233 B247:I257 B260:I262 B195:I200 B203:I203 B217:B230">
      <formula1>$B$40:$B$183</formula1>
    </dataValidation>
    <dataValidation type="list" allowBlank="1" showInputMessage="1" showErrorMessage="1" sqref="T151:T152 T148:T149 T120:T122 T114:T118 T49:T50 T145:T146 T63:T64 T157:T158 T154:T155 T43:T47 T57:T61 T71:T74 T76:T77">
      <formula1>$O$38:$S$38</formula1>
    </dataValidation>
    <dataValidation type="list" allowBlank="1" showInputMessage="1" showErrorMessage="1" sqref="Q137:S138 Q145:S146 Q154:S155">
      <formula1>plan!#REF!</formula1>
    </dataValidation>
    <dataValidation type="list" allowBlank="1" showInputMessage="1" showErrorMessage="1" sqref="S169:S171">
      <formula1>$S$164</formula1>
    </dataValidation>
    <dataValidation type="list" allowBlank="1" showInputMessage="1" showErrorMessage="1" sqref="R169:R171">
      <formula1>$R$164</formula1>
    </dataValidation>
    <dataValidation type="list" allowBlank="1" showInputMessage="1" showErrorMessage="1" sqref="Q169:Q171">
      <formula1>$Q$164</formula1>
    </dataValidation>
    <dataValidation type="list" allowBlank="1" showInputMessage="1" showErrorMessage="1" sqref="T132:T135 T129:T130">
      <formula1>$O$3:$S$3</formula1>
    </dataValidation>
    <dataValidation type="list" allowBlank="1" showInputMessage="1" showErrorMessage="1" sqref="S148:S149 S129:S130 S132:S135 S140:S143">
      <formula1>$S$6</formula1>
    </dataValidation>
    <dataValidation type="list" allowBlank="1" showInputMessage="1" showErrorMessage="1" sqref="Q148:Q149 Q129:Q130 Q132:Q135 Q141:Q143">
      <formula1>$Q$6</formula1>
    </dataValidation>
    <dataValidation type="list" allowBlank="1" showInputMessage="1" showErrorMessage="1" sqref="R148:R149 R129:R130 R132:R135 R141:R143">
      <formula1>$R$6</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1"/>
  <headerFooter>
    <oddHeader>&amp;RPag. &amp;P</oddHeader>
    <oddFooter>&amp;LRECTOR,
Acad.Prof.univ.dr. Ioan Aurel POP&amp;CDECAN,
Prof.univ.dr.Corin Braga&amp;RDIRECTOR DE DEPARTAMENT,
Prof.univ.dr.Sanda Tomescu Baciu</oddFooter>
  </headerFooter>
  <rowBreaks count="9" manualBreakCount="9">
    <brk id="35" max="19" man="1"/>
    <brk id="65" max="19" man="1"/>
    <brk id="93" max="19" man="1"/>
    <brk id="123" max="19" man="1"/>
    <brk id="161" max="19" man="1"/>
    <brk id="188" max="19" man="1"/>
    <brk id="211" max="19" man="1"/>
    <brk id="241" max="19" man="1"/>
    <brk id="268" max="19" man="1"/>
  </rowBreaks>
  <ignoredErrors>
    <ignoredError sqref="M293" unlockedFormula="1"/>
  </ignoredErrors>
</worksheet>
</file>

<file path=xl/worksheets/sheet2.xml><?xml version="1.0" encoding="utf-8"?>
<worksheet xmlns="http://schemas.openxmlformats.org/spreadsheetml/2006/main" xmlns:r="http://schemas.openxmlformats.org/officeDocument/2006/relationships">
  <dimension ref="A2:T27"/>
  <sheetViews>
    <sheetView view="pageLayout" workbookViewId="0" topLeftCell="A20">
      <selection activeCell="B10" sqref="B10:I10"/>
    </sheetView>
  </sheetViews>
  <sheetFormatPr defaultColWidth="9.140625" defaultRowHeight="15"/>
  <sheetData>
    <row r="2" spans="1:20" s="1" customFormat="1" ht="15.75" customHeight="1">
      <c r="A2" s="148" t="s">
        <v>120</v>
      </c>
      <c r="B2" s="148"/>
      <c r="C2" s="148"/>
      <c r="D2" s="148"/>
      <c r="E2" s="148"/>
      <c r="F2" s="148"/>
      <c r="G2" s="148"/>
      <c r="H2" s="148"/>
      <c r="I2" s="148"/>
      <c r="J2" s="148"/>
      <c r="K2" s="148"/>
      <c r="L2" s="148"/>
      <c r="M2" s="148"/>
      <c r="N2" s="148"/>
      <c r="O2" s="148"/>
      <c r="P2" s="148"/>
      <c r="Q2" s="148"/>
      <c r="R2" s="148"/>
      <c r="S2" s="148"/>
      <c r="T2" s="148"/>
    </row>
    <row r="3" spans="1:20" s="1" customFormat="1" ht="10.5" customHeight="1">
      <c r="A3" s="16"/>
      <c r="B3" s="16"/>
      <c r="C3" s="16"/>
      <c r="D3" s="16"/>
      <c r="E3" s="16"/>
      <c r="F3" s="16"/>
      <c r="G3" s="16"/>
      <c r="H3" s="16"/>
      <c r="I3" s="16"/>
      <c r="J3" s="16"/>
      <c r="K3" s="16"/>
      <c r="L3" s="16"/>
      <c r="M3" s="16"/>
      <c r="N3" s="16"/>
      <c r="O3" s="16"/>
      <c r="P3" s="16"/>
      <c r="Q3" s="16"/>
      <c r="R3" s="16"/>
      <c r="S3" s="16"/>
      <c r="T3" s="16"/>
    </row>
    <row r="4" spans="1:20" s="1" customFormat="1" ht="17.25" customHeight="1">
      <c r="A4" s="82" t="s">
        <v>98</v>
      </c>
      <c r="B4" s="82"/>
      <c r="C4" s="82"/>
      <c r="D4" s="82"/>
      <c r="E4" s="82"/>
      <c r="F4" s="82"/>
      <c r="G4" s="82"/>
      <c r="H4" s="82"/>
      <c r="I4" s="82"/>
      <c r="J4" s="82"/>
      <c r="K4" s="82"/>
      <c r="L4" s="82"/>
      <c r="M4" s="82"/>
      <c r="N4" s="82"/>
      <c r="O4" s="82"/>
      <c r="P4" s="82"/>
      <c r="Q4" s="82"/>
      <c r="R4" s="82"/>
      <c r="S4" s="82"/>
      <c r="T4" s="82"/>
    </row>
    <row r="5" spans="1:20" s="1" customFormat="1" ht="36" customHeight="1">
      <c r="A5" s="175" t="s">
        <v>46</v>
      </c>
      <c r="B5" s="178" t="s">
        <v>45</v>
      </c>
      <c r="C5" s="179"/>
      <c r="D5" s="179"/>
      <c r="E5" s="179"/>
      <c r="F5" s="179"/>
      <c r="G5" s="179"/>
      <c r="H5" s="179"/>
      <c r="I5" s="180"/>
      <c r="J5" s="83" t="s">
        <v>60</v>
      </c>
      <c r="K5" s="203" t="s">
        <v>43</v>
      </c>
      <c r="L5" s="203"/>
      <c r="M5" s="203"/>
      <c r="N5" s="203" t="s">
        <v>61</v>
      </c>
      <c r="O5" s="204"/>
      <c r="P5" s="204"/>
      <c r="Q5" s="203" t="s">
        <v>42</v>
      </c>
      <c r="R5" s="203"/>
      <c r="S5" s="203"/>
      <c r="T5" s="203" t="s">
        <v>41</v>
      </c>
    </row>
    <row r="6" spans="1:20" s="1" customFormat="1" ht="14.25" customHeight="1">
      <c r="A6" s="176"/>
      <c r="B6" s="181"/>
      <c r="C6" s="182"/>
      <c r="D6" s="182"/>
      <c r="E6" s="182"/>
      <c r="F6" s="182"/>
      <c r="G6" s="182"/>
      <c r="H6" s="182"/>
      <c r="I6" s="183"/>
      <c r="J6" s="84"/>
      <c r="K6" s="23" t="s">
        <v>47</v>
      </c>
      <c r="L6" s="23" t="s">
        <v>48</v>
      </c>
      <c r="M6" s="23" t="s">
        <v>49</v>
      </c>
      <c r="N6" s="23" t="s">
        <v>53</v>
      </c>
      <c r="O6" s="23" t="s">
        <v>27</v>
      </c>
      <c r="P6" s="23" t="s">
        <v>50</v>
      </c>
      <c r="Q6" s="23" t="s">
        <v>51</v>
      </c>
      <c r="R6" s="23" t="s">
        <v>47</v>
      </c>
      <c r="S6" s="23" t="s">
        <v>52</v>
      </c>
      <c r="T6" s="203"/>
    </row>
    <row r="7" spans="1:20" s="1" customFormat="1" ht="15.75" customHeight="1">
      <c r="A7" s="190" t="s">
        <v>72</v>
      </c>
      <c r="B7" s="190"/>
      <c r="C7" s="190"/>
      <c r="D7" s="190"/>
      <c r="E7" s="190"/>
      <c r="F7" s="190"/>
      <c r="G7" s="190"/>
      <c r="H7" s="190"/>
      <c r="I7" s="190"/>
      <c r="J7" s="190"/>
      <c r="K7" s="190"/>
      <c r="L7" s="190"/>
      <c r="M7" s="190"/>
      <c r="N7" s="190"/>
      <c r="O7" s="190"/>
      <c r="P7" s="190"/>
      <c r="Q7" s="190"/>
      <c r="R7" s="190"/>
      <c r="S7" s="190"/>
      <c r="T7" s="190"/>
    </row>
    <row r="8" spans="1:20" s="1" customFormat="1" ht="24" customHeight="1">
      <c r="A8" s="46" t="s">
        <v>99</v>
      </c>
      <c r="B8" s="201" t="s">
        <v>101</v>
      </c>
      <c r="C8" s="201"/>
      <c r="D8" s="201"/>
      <c r="E8" s="201"/>
      <c r="F8" s="201"/>
      <c r="G8" s="201"/>
      <c r="H8" s="201"/>
      <c r="I8" s="201"/>
      <c r="J8" s="11">
        <v>5</v>
      </c>
      <c r="K8" s="11">
        <v>2</v>
      </c>
      <c r="L8" s="11">
        <v>2</v>
      </c>
      <c r="M8" s="11">
        <v>0</v>
      </c>
      <c r="N8" s="10">
        <f>K8+L8+M8</f>
        <v>4</v>
      </c>
      <c r="O8" s="10">
        <f>P8-N8</f>
        <v>5</v>
      </c>
      <c r="P8" s="10">
        <f>ROUND(PRODUCT(J8,25)/14,0)</f>
        <v>9</v>
      </c>
      <c r="Q8" s="11" t="s">
        <v>51</v>
      </c>
      <c r="R8" s="11"/>
      <c r="S8" s="12"/>
      <c r="T8" s="12" t="s">
        <v>110</v>
      </c>
    </row>
    <row r="9" spans="1:20" s="1" customFormat="1" ht="15.75" customHeight="1">
      <c r="A9" s="208" t="s">
        <v>73</v>
      </c>
      <c r="B9" s="209"/>
      <c r="C9" s="209"/>
      <c r="D9" s="209"/>
      <c r="E9" s="209"/>
      <c r="F9" s="209"/>
      <c r="G9" s="209"/>
      <c r="H9" s="209"/>
      <c r="I9" s="209"/>
      <c r="J9" s="209"/>
      <c r="K9" s="209"/>
      <c r="L9" s="209"/>
      <c r="M9" s="209"/>
      <c r="N9" s="209"/>
      <c r="O9" s="209"/>
      <c r="P9" s="209"/>
      <c r="Q9" s="209"/>
      <c r="R9" s="209"/>
      <c r="S9" s="209"/>
      <c r="T9" s="210"/>
    </row>
    <row r="10" spans="1:20" s="1" customFormat="1" ht="42.75" customHeight="1">
      <c r="A10" s="46" t="s">
        <v>100</v>
      </c>
      <c r="B10" s="205" t="s">
        <v>294</v>
      </c>
      <c r="C10" s="185"/>
      <c r="D10" s="185"/>
      <c r="E10" s="185"/>
      <c r="F10" s="185"/>
      <c r="G10" s="185"/>
      <c r="H10" s="185"/>
      <c r="I10" s="200"/>
      <c r="J10" s="11">
        <v>5</v>
      </c>
      <c r="K10" s="11">
        <v>2</v>
      </c>
      <c r="L10" s="11">
        <v>2</v>
      </c>
      <c r="M10" s="11">
        <v>0</v>
      </c>
      <c r="N10" s="10">
        <f>K10+L10+M10</f>
        <v>4</v>
      </c>
      <c r="O10" s="10">
        <f>P10-N10</f>
        <v>5</v>
      </c>
      <c r="P10" s="10">
        <f>ROUND(PRODUCT(J10,25)/14,0)</f>
        <v>9</v>
      </c>
      <c r="Q10" s="11" t="s">
        <v>51</v>
      </c>
      <c r="R10" s="11"/>
      <c r="S10" s="12"/>
      <c r="T10" s="12" t="s">
        <v>110</v>
      </c>
    </row>
    <row r="11" spans="1:20" s="1" customFormat="1" ht="15" customHeight="1">
      <c r="A11" s="208" t="s">
        <v>74</v>
      </c>
      <c r="B11" s="209"/>
      <c r="C11" s="209"/>
      <c r="D11" s="209"/>
      <c r="E11" s="209"/>
      <c r="F11" s="209"/>
      <c r="G11" s="209"/>
      <c r="H11" s="209"/>
      <c r="I11" s="209"/>
      <c r="J11" s="209"/>
      <c r="K11" s="209"/>
      <c r="L11" s="209"/>
      <c r="M11" s="209"/>
      <c r="N11" s="209"/>
      <c r="O11" s="209"/>
      <c r="P11" s="209"/>
      <c r="Q11" s="209"/>
      <c r="R11" s="209"/>
      <c r="S11" s="209"/>
      <c r="T11" s="210"/>
    </row>
    <row r="12" spans="1:20" s="1" customFormat="1" ht="42" customHeight="1">
      <c r="A12" s="46" t="s">
        <v>102</v>
      </c>
      <c r="B12" s="205" t="s">
        <v>295</v>
      </c>
      <c r="C12" s="206"/>
      <c r="D12" s="206"/>
      <c r="E12" s="206"/>
      <c r="F12" s="206"/>
      <c r="G12" s="206"/>
      <c r="H12" s="206"/>
      <c r="I12" s="207"/>
      <c r="J12" s="11">
        <v>5</v>
      </c>
      <c r="K12" s="11">
        <v>2</v>
      </c>
      <c r="L12" s="11">
        <v>2</v>
      </c>
      <c r="M12" s="11">
        <v>0</v>
      </c>
      <c r="N12" s="10">
        <f>K12+L12+M12</f>
        <v>4</v>
      </c>
      <c r="O12" s="10">
        <f>P12-N12</f>
        <v>5</v>
      </c>
      <c r="P12" s="10">
        <f>ROUND(PRODUCT(J12,25)/14,0)</f>
        <v>9</v>
      </c>
      <c r="Q12" s="11" t="s">
        <v>51</v>
      </c>
      <c r="R12" s="11"/>
      <c r="S12" s="12"/>
      <c r="T12" s="12" t="s">
        <v>110</v>
      </c>
    </row>
    <row r="13" spans="1:20" s="1" customFormat="1" ht="12.75">
      <c r="A13" s="208" t="s">
        <v>75</v>
      </c>
      <c r="B13" s="209"/>
      <c r="C13" s="209"/>
      <c r="D13" s="209"/>
      <c r="E13" s="209"/>
      <c r="F13" s="209"/>
      <c r="G13" s="209"/>
      <c r="H13" s="209"/>
      <c r="I13" s="209"/>
      <c r="J13" s="209"/>
      <c r="K13" s="209"/>
      <c r="L13" s="209"/>
      <c r="M13" s="209"/>
      <c r="N13" s="209"/>
      <c r="O13" s="209"/>
      <c r="P13" s="209"/>
      <c r="Q13" s="209"/>
      <c r="R13" s="209"/>
      <c r="S13" s="209"/>
      <c r="T13" s="210"/>
    </row>
    <row r="14" spans="1:20" s="1" customFormat="1" ht="30" customHeight="1">
      <c r="A14" s="46" t="s">
        <v>103</v>
      </c>
      <c r="B14" s="205" t="s">
        <v>292</v>
      </c>
      <c r="C14" s="206"/>
      <c r="D14" s="206"/>
      <c r="E14" s="206"/>
      <c r="F14" s="206"/>
      <c r="G14" s="206"/>
      <c r="H14" s="206"/>
      <c r="I14" s="207"/>
      <c r="J14" s="11">
        <v>5</v>
      </c>
      <c r="K14" s="11">
        <v>2</v>
      </c>
      <c r="L14" s="11">
        <v>2</v>
      </c>
      <c r="M14" s="11">
        <v>0</v>
      </c>
      <c r="N14" s="10">
        <f>K14+L14+M14</f>
        <v>4</v>
      </c>
      <c r="O14" s="10">
        <f>P14-N14</f>
        <v>5</v>
      </c>
      <c r="P14" s="10">
        <f>ROUND(PRODUCT(J14,25)/14,0)</f>
        <v>9</v>
      </c>
      <c r="Q14" s="11" t="s">
        <v>51</v>
      </c>
      <c r="R14" s="11"/>
      <c r="S14" s="12"/>
      <c r="T14" s="64" t="s">
        <v>111</v>
      </c>
    </row>
    <row r="15" spans="1:20" s="1" customFormat="1" ht="15.75" customHeight="1">
      <c r="A15" s="208" t="s">
        <v>76</v>
      </c>
      <c r="B15" s="187"/>
      <c r="C15" s="187"/>
      <c r="D15" s="187"/>
      <c r="E15" s="187"/>
      <c r="F15" s="187"/>
      <c r="G15" s="187"/>
      <c r="H15" s="187"/>
      <c r="I15" s="187"/>
      <c r="J15" s="187"/>
      <c r="K15" s="187"/>
      <c r="L15" s="187"/>
      <c r="M15" s="187"/>
      <c r="N15" s="187"/>
      <c r="O15" s="187"/>
      <c r="P15" s="187"/>
      <c r="Q15" s="187"/>
      <c r="R15" s="187"/>
      <c r="S15" s="187"/>
      <c r="T15" s="189"/>
    </row>
    <row r="16" spans="1:20" s="1" customFormat="1" ht="35.25" customHeight="1">
      <c r="A16" s="46" t="s">
        <v>104</v>
      </c>
      <c r="B16" s="202" t="s">
        <v>293</v>
      </c>
      <c r="C16" s="185"/>
      <c r="D16" s="185"/>
      <c r="E16" s="185"/>
      <c r="F16" s="185"/>
      <c r="G16" s="185"/>
      <c r="H16" s="185"/>
      <c r="I16" s="200"/>
      <c r="J16" s="11">
        <v>5</v>
      </c>
      <c r="K16" s="11">
        <v>2</v>
      </c>
      <c r="L16" s="11">
        <v>2</v>
      </c>
      <c r="M16" s="11">
        <v>0</v>
      </c>
      <c r="N16" s="10">
        <f>K16+L16+M16</f>
        <v>4</v>
      </c>
      <c r="O16" s="10">
        <f>P16-N16</f>
        <v>5</v>
      </c>
      <c r="P16" s="10">
        <f>ROUND(PRODUCT(J16,25)/14,0)</f>
        <v>9</v>
      </c>
      <c r="Q16" s="11" t="s">
        <v>51</v>
      </c>
      <c r="R16" s="11"/>
      <c r="S16" s="12"/>
      <c r="T16" s="64" t="s">
        <v>111</v>
      </c>
    </row>
    <row r="17" spans="1:20" s="1" customFormat="1" ht="26.25" customHeight="1">
      <c r="A17" s="46" t="s">
        <v>106</v>
      </c>
      <c r="B17" s="205" t="s">
        <v>124</v>
      </c>
      <c r="C17" s="206"/>
      <c r="D17" s="206"/>
      <c r="E17" s="206"/>
      <c r="F17" s="206"/>
      <c r="G17" s="206"/>
      <c r="H17" s="206"/>
      <c r="I17" s="207"/>
      <c r="J17" s="11">
        <v>3</v>
      </c>
      <c r="K17" s="11">
        <v>0</v>
      </c>
      <c r="L17" s="11">
        <v>0</v>
      </c>
      <c r="M17" s="11">
        <v>3</v>
      </c>
      <c r="N17" s="10">
        <f>K17+L17+M17</f>
        <v>3</v>
      </c>
      <c r="O17" s="10">
        <f>P17-N17</f>
        <v>2</v>
      </c>
      <c r="P17" s="10">
        <f>ROUND(PRODUCT(J17,25)/14,0)</f>
        <v>5</v>
      </c>
      <c r="Q17" s="11"/>
      <c r="R17" s="11" t="s">
        <v>47</v>
      </c>
      <c r="S17" s="12"/>
      <c r="T17" s="64" t="s">
        <v>111</v>
      </c>
    </row>
    <row r="18" spans="1:20" s="1" customFormat="1" ht="20.25" customHeight="1">
      <c r="A18" s="46" t="s">
        <v>107</v>
      </c>
      <c r="B18" s="202" t="s">
        <v>109</v>
      </c>
      <c r="C18" s="185"/>
      <c r="D18" s="185"/>
      <c r="E18" s="185"/>
      <c r="F18" s="185"/>
      <c r="G18" s="185"/>
      <c r="H18" s="185"/>
      <c r="I18" s="200"/>
      <c r="J18" s="11">
        <v>3</v>
      </c>
      <c r="K18" s="11">
        <v>1</v>
      </c>
      <c r="L18" s="11">
        <v>1</v>
      </c>
      <c r="M18" s="11">
        <v>0</v>
      </c>
      <c r="N18" s="10">
        <f>K20+L20+M20</f>
        <v>2</v>
      </c>
      <c r="O18" s="10">
        <f>P20-N20</f>
        <v>2</v>
      </c>
      <c r="P18" s="10">
        <f>ROUND(PRODUCT(J20,25)/14,0)</f>
        <v>4</v>
      </c>
      <c r="Q18" s="11" t="s">
        <v>51</v>
      </c>
      <c r="R18" s="11"/>
      <c r="S18" s="12"/>
      <c r="T18" s="12" t="s">
        <v>110</v>
      </c>
    </row>
    <row r="19" spans="1:20" s="1" customFormat="1" ht="12.75">
      <c r="A19" s="208" t="s">
        <v>77</v>
      </c>
      <c r="B19" s="209"/>
      <c r="C19" s="209"/>
      <c r="D19" s="209"/>
      <c r="E19" s="209"/>
      <c r="F19" s="209"/>
      <c r="G19" s="209"/>
      <c r="H19" s="209"/>
      <c r="I19" s="209"/>
      <c r="J19" s="209"/>
      <c r="K19" s="209"/>
      <c r="L19" s="209"/>
      <c r="M19" s="209"/>
      <c r="N19" s="209"/>
      <c r="O19" s="209"/>
      <c r="P19" s="209"/>
      <c r="Q19" s="209"/>
      <c r="R19" s="209"/>
      <c r="S19" s="209"/>
      <c r="T19" s="210"/>
    </row>
    <row r="20" spans="1:20" s="1" customFormat="1" ht="21.75" customHeight="1">
      <c r="A20" s="46" t="s">
        <v>108</v>
      </c>
      <c r="B20" s="202" t="s">
        <v>105</v>
      </c>
      <c r="C20" s="185"/>
      <c r="D20" s="185"/>
      <c r="E20" s="185"/>
      <c r="F20" s="185"/>
      <c r="G20" s="185"/>
      <c r="H20" s="185"/>
      <c r="I20" s="200"/>
      <c r="J20" s="11">
        <v>2</v>
      </c>
      <c r="K20" s="11">
        <v>1</v>
      </c>
      <c r="L20" s="11">
        <v>1</v>
      </c>
      <c r="M20" s="11">
        <v>0</v>
      </c>
      <c r="N20" s="10">
        <f>K20+L20+M20</f>
        <v>2</v>
      </c>
      <c r="O20" s="10">
        <f>P20-N20</f>
        <v>2</v>
      </c>
      <c r="P20" s="10">
        <f>ROUND(PRODUCT(J20,25)/12,0)</f>
        <v>4</v>
      </c>
      <c r="Q20" s="11"/>
      <c r="R20" s="11" t="s">
        <v>47</v>
      </c>
      <c r="S20" s="12"/>
      <c r="T20" s="64" t="s">
        <v>111</v>
      </c>
    </row>
    <row r="21" spans="1:20" s="1" customFormat="1" ht="26.25" customHeight="1">
      <c r="A21" s="46" t="s">
        <v>125</v>
      </c>
      <c r="B21" s="205" t="s">
        <v>126</v>
      </c>
      <c r="C21" s="206"/>
      <c r="D21" s="206"/>
      <c r="E21" s="206"/>
      <c r="F21" s="206"/>
      <c r="G21" s="206"/>
      <c r="H21" s="206"/>
      <c r="I21" s="207"/>
      <c r="J21" s="11">
        <v>2</v>
      </c>
      <c r="K21" s="11">
        <v>0</v>
      </c>
      <c r="L21" s="11">
        <v>0</v>
      </c>
      <c r="M21" s="11">
        <v>3</v>
      </c>
      <c r="N21" s="10">
        <f>K21+L21+M21</f>
        <v>3</v>
      </c>
      <c r="O21" s="10">
        <f>P21-N21</f>
        <v>1</v>
      </c>
      <c r="P21" s="10">
        <f>ROUND(PRODUCT(J21,25)/14,0)</f>
        <v>4</v>
      </c>
      <c r="Q21" s="11"/>
      <c r="R21" s="11" t="s">
        <v>47</v>
      </c>
      <c r="S21" s="12"/>
      <c r="T21" s="64" t="s">
        <v>111</v>
      </c>
    </row>
    <row r="22" spans="1:20" s="1" customFormat="1" ht="20.25" customHeight="1">
      <c r="A22" s="118" t="s">
        <v>97</v>
      </c>
      <c r="B22" s="119"/>
      <c r="C22" s="119"/>
      <c r="D22" s="119"/>
      <c r="E22" s="119"/>
      <c r="F22" s="119"/>
      <c r="G22" s="119"/>
      <c r="H22" s="119"/>
      <c r="I22" s="120"/>
      <c r="J22" s="53">
        <f>SUM(J8,J10,J12,J14,J16:J18,J20:J21)</f>
        <v>35</v>
      </c>
      <c r="K22" s="53">
        <f aca="true" t="shared" si="0" ref="K22:P22">SUM(K8,K10,K12,K14,K16:K18,K20:K21)</f>
        <v>12</v>
      </c>
      <c r="L22" s="53">
        <f t="shared" si="0"/>
        <v>12</v>
      </c>
      <c r="M22" s="53">
        <f t="shared" si="0"/>
        <v>6</v>
      </c>
      <c r="N22" s="53">
        <f t="shared" si="0"/>
        <v>30</v>
      </c>
      <c r="O22" s="53">
        <f t="shared" si="0"/>
        <v>32</v>
      </c>
      <c r="P22" s="53">
        <f t="shared" si="0"/>
        <v>62</v>
      </c>
      <c r="Q22" s="10">
        <f>COUNTIF(Q8,"E")+COUNTIF(Q10,"E")+COUNTIF(Q12,"E")+COUNTIF(Q14,"E")+COUNTIF(Q16:Q18,"E")+COUNTIF(Q20:Q21,"E")</f>
        <v>6</v>
      </c>
      <c r="R22" s="10">
        <f>COUNTIF(R8,"C")+COUNTIF(R10,"C")+COUNTIF(R12,"C")+COUNTIF(R14,"C")+COUNTIF(R16:R18,"C")+COUNTIF(R20:R21,"C")</f>
        <v>3</v>
      </c>
      <c r="S22" s="10">
        <f>COUNTIF(S8,"VP")+COUNTIF(S10,"VP")+COUNTIF(S12,"VP")+COUNTIF(S14,"VP")+COUNTIF(S16:S18,"VP")+COUNTIF(S20:S21,"VP")</f>
        <v>0</v>
      </c>
      <c r="T22" s="65"/>
    </row>
    <row r="23" spans="1:20" s="1" customFormat="1" ht="18.75" customHeight="1">
      <c r="A23" s="121" t="s">
        <v>70</v>
      </c>
      <c r="B23" s="122"/>
      <c r="C23" s="122"/>
      <c r="D23" s="122"/>
      <c r="E23" s="122"/>
      <c r="F23" s="122"/>
      <c r="G23" s="122"/>
      <c r="H23" s="122"/>
      <c r="I23" s="122"/>
      <c r="J23" s="123"/>
      <c r="K23" s="53">
        <f aca="true" t="shared" si="1" ref="K23:P23">SUM(K8,K10,K12,K14,K16,K17,K18)*14+SUM(K20,K21)*12</f>
        <v>166</v>
      </c>
      <c r="L23" s="53">
        <f t="shared" si="1"/>
        <v>166</v>
      </c>
      <c r="M23" s="53">
        <f t="shared" si="1"/>
        <v>78</v>
      </c>
      <c r="N23" s="53">
        <f t="shared" si="1"/>
        <v>410</v>
      </c>
      <c r="O23" s="53">
        <f t="shared" si="1"/>
        <v>442</v>
      </c>
      <c r="P23" s="53">
        <f t="shared" si="1"/>
        <v>852</v>
      </c>
      <c r="Q23" s="219" t="s">
        <v>127</v>
      </c>
      <c r="R23" s="220"/>
      <c r="S23" s="220"/>
      <c r="T23" s="221"/>
    </row>
    <row r="24" spans="1:20" s="1" customFormat="1" ht="13.5" customHeight="1">
      <c r="A24" s="124"/>
      <c r="B24" s="125"/>
      <c r="C24" s="125"/>
      <c r="D24" s="125"/>
      <c r="E24" s="125"/>
      <c r="F24" s="125"/>
      <c r="G24" s="125"/>
      <c r="H24" s="125"/>
      <c r="I24" s="125"/>
      <c r="J24" s="126"/>
      <c r="K24" s="111">
        <f>SUM(K23:M23)</f>
        <v>410</v>
      </c>
      <c r="L24" s="112"/>
      <c r="M24" s="113"/>
      <c r="N24" s="111">
        <f>SUM(N23:O23)</f>
        <v>852</v>
      </c>
      <c r="O24" s="112"/>
      <c r="P24" s="113"/>
      <c r="Q24" s="222"/>
      <c r="R24" s="223"/>
      <c r="S24" s="223"/>
      <c r="T24" s="224"/>
    </row>
    <row r="25" spans="1:20" s="1" customFormat="1" ht="12.75">
      <c r="A25" s="66"/>
      <c r="B25" s="66"/>
      <c r="C25" s="66"/>
      <c r="D25" s="66"/>
      <c r="E25" s="66"/>
      <c r="F25" s="66"/>
      <c r="G25" s="66"/>
      <c r="H25" s="66"/>
      <c r="I25" s="66"/>
      <c r="J25" s="66"/>
      <c r="K25" s="67"/>
      <c r="L25" s="67"/>
      <c r="M25" s="67"/>
      <c r="N25" s="67"/>
      <c r="O25" s="67"/>
      <c r="P25" s="67"/>
      <c r="Q25" s="68"/>
      <c r="R25" s="68"/>
      <c r="S25" s="68"/>
      <c r="T25" s="68"/>
    </row>
    <row r="26" spans="1:20" s="1" customFormat="1" ht="12.75">
      <c r="A26" s="217" t="s">
        <v>112</v>
      </c>
      <c r="B26" s="218"/>
      <c r="C26" s="218"/>
      <c r="D26" s="218"/>
      <c r="E26" s="218"/>
      <c r="F26" s="218"/>
      <c r="G26" s="218"/>
      <c r="H26" s="218"/>
      <c r="I26" s="218"/>
      <c r="J26" s="218"/>
      <c r="K26" s="218"/>
      <c r="L26" s="218"/>
      <c r="M26" s="218"/>
      <c r="N26" s="218"/>
      <c r="O26" s="218"/>
      <c r="P26" s="218"/>
      <c r="Q26" s="218"/>
      <c r="R26" s="218"/>
      <c r="S26" s="218"/>
      <c r="T26" s="218"/>
    </row>
    <row r="27" spans="1:20" s="1" customFormat="1" ht="12.75">
      <c r="A27" s="16"/>
      <c r="B27" s="16"/>
      <c r="C27" s="16"/>
      <c r="D27" s="16"/>
      <c r="E27" s="16"/>
      <c r="F27" s="16"/>
      <c r="G27" s="16"/>
      <c r="H27" s="16"/>
      <c r="I27" s="16"/>
      <c r="J27" s="16"/>
      <c r="K27" s="16"/>
      <c r="L27" s="16"/>
      <c r="M27" s="16"/>
      <c r="N27" s="16"/>
      <c r="O27" s="16"/>
      <c r="P27" s="16"/>
      <c r="Q27" s="16"/>
      <c r="R27" s="16"/>
      <c r="S27" s="16"/>
      <c r="T27" s="16"/>
    </row>
  </sheetData>
  <sheetProtection/>
  <mergeCells count="30">
    <mergeCell ref="A2:T2"/>
    <mergeCell ref="A4:T4"/>
    <mergeCell ref="A5:A6"/>
    <mergeCell ref="B5:I6"/>
    <mergeCell ref="J5:J6"/>
    <mergeCell ref="K5:M5"/>
    <mergeCell ref="N5:P5"/>
    <mergeCell ref="Q5:S5"/>
    <mergeCell ref="T5:T6"/>
    <mergeCell ref="A7:T7"/>
    <mergeCell ref="B8:I8"/>
    <mergeCell ref="A9:T9"/>
    <mergeCell ref="B10:I10"/>
    <mergeCell ref="A11:T11"/>
    <mergeCell ref="B12:I12"/>
    <mergeCell ref="A13:T13"/>
    <mergeCell ref="B14:I14"/>
    <mergeCell ref="A15:T15"/>
    <mergeCell ref="B16:I16"/>
    <mergeCell ref="B17:I17"/>
    <mergeCell ref="B18:I18"/>
    <mergeCell ref="A26:T26"/>
    <mergeCell ref="A19:T19"/>
    <mergeCell ref="B20:I20"/>
    <mergeCell ref="B21:I21"/>
    <mergeCell ref="A22:I22"/>
    <mergeCell ref="A23:J24"/>
    <mergeCell ref="Q23:T24"/>
    <mergeCell ref="K24:M24"/>
    <mergeCell ref="N24:P24"/>
  </mergeCells>
  <dataValidations count="3">
    <dataValidation type="list" allowBlank="1" showInputMessage="1" showErrorMessage="1" sqref="S16:S18 S12 S8 S10 S14 S20:S21">
      <formula1>$S$41</formula1>
    </dataValidation>
    <dataValidation type="list" allowBlank="1" showInputMessage="1" showErrorMessage="1" sqref="Q12 Q8 Q10 Q14 Q16:Q18 Q20:Q21">
      <formula1>$Q$41</formula1>
    </dataValidation>
    <dataValidation type="list" allowBlank="1" showInputMessage="1" showErrorMessage="1" sqref="R12 R8 R10 R14 R16:R18 R20:R21">
      <formula1>$R$41</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Sanda Tomescu Baciu</cp:lastModifiedBy>
  <cp:lastPrinted>2017-03-29T10:16:04Z</cp:lastPrinted>
  <dcterms:created xsi:type="dcterms:W3CDTF">2013-06-27T08:19:59Z</dcterms:created>
  <dcterms:modified xsi:type="dcterms:W3CDTF">2017-04-02T07:27:15Z</dcterms:modified>
  <cp:category/>
  <cp:version/>
  <cp:contentType/>
  <cp:contentStatus/>
</cp:coreProperties>
</file>