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19440" windowHeight="11730"/>
  </bookViews>
  <sheets>
    <sheet name="LICENTA" sheetId="1" r:id="rId1"/>
    <sheet name="DPPD" sheetId="2" r:id="rId2"/>
    <sheet name="Sheet3" sheetId="3" r:id="rId3"/>
  </sheets>
  <definedNames>
    <definedName name="_xlnm.Print_Area" localSheetId="1">DPPD!$A$1:$T$27</definedName>
    <definedName name="_xlnm.Print_Area" localSheetId="0">LICENTA!$A$1:$T$315</definedName>
  </definedNames>
  <calcPr calcId="124519"/>
</workbook>
</file>

<file path=xl/calcChain.xml><?xml version="1.0" encoding="utf-8"?>
<calcChain xmlns="http://schemas.openxmlformats.org/spreadsheetml/2006/main">
  <c r="H312" i="1"/>
  <c r="T293" l="1"/>
  <c r="T294"/>
  <c r="T295"/>
  <c r="T296"/>
  <c r="T297" s="1"/>
  <c r="T301" s="1"/>
  <c r="K304" s="1"/>
  <c r="T50"/>
  <c r="T67"/>
  <c r="T84"/>
  <c r="T101"/>
  <c r="T119"/>
  <c r="T137"/>
  <c r="T249"/>
  <c r="T250"/>
  <c r="T251"/>
  <c r="T252"/>
  <c r="T253"/>
  <c r="T254"/>
  <c r="T255"/>
  <c r="T256"/>
  <c r="T257"/>
  <c r="T258"/>
  <c r="T259"/>
  <c r="T260"/>
  <c r="T261"/>
  <c r="T262"/>
  <c r="T263"/>
  <c r="T264"/>
  <c r="T265"/>
  <c r="T266"/>
  <c r="T267"/>
  <c r="T268"/>
  <c r="T269"/>
  <c r="T270"/>
  <c r="T271"/>
  <c r="T272"/>
  <c r="T273"/>
  <c r="T276"/>
  <c r="T277"/>
  <c r="T278"/>
  <c r="T279"/>
  <c r="T280"/>
  <c r="T281"/>
  <c r="T219"/>
  <c r="T220"/>
  <c r="T221"/>
  <c r="T222"/>
  <c r="T223"/>
  <c r="T224"/>
  <c r="T227"/>
  <c r="T228"/>
  <c r="K293"/>
  <c r="K294"/>
  <c r="K295"/>
  <c r="K296"/>
  <c r="K299"/>
  <c r="K300" s="1"/>
  <c r="L293"/>
  <c r="L294"/>
  <c r="L295"/>
  <c r="L296"/>
  <c r="L299"/>
  <c r="L300" s="1"/>
  <c r="M293"/>
  <c r="M294"/>
  <c r="M295"/>
  <c r="M296"/>
  <c r="M299"/>
  <c r="M300" s="1"/>
  <c r="N42"/>
  <c r="N43"/>
  <c r="N44"/>
  <c r="N45"/>
  <c r="N46"/>
  <c r="N48"/>
  <c r="N49"/>
  <c r="N50"/>
  <c r="N59"/>
  <c r="N60"/>
  <c r="N61"/>
  <c r="N62"/>
  <c r="N63"/>
  <c r="N65"/>
  <c r="N66"/>
  <c r="N67"/>
  <c r="N77"/>
  <c r="N78"/>
  <c r="N79"/>
  <c r="N80"/>
  <c r="N82"/>
  <c r="N83"/>
  <c r="N84"/>
  <c r="N93"/>
  <c r="N94"/>
  <c r="N95"/>
  <c r="N96"/>
  <c r="N97"/>
  <c r="N99"/>
  <c r="N100"/>
  <c r="N101"/>
  <c r="N110"/>
  <c r="N111"/>
  <c r="N112"/>
  <c r="N113"/>
  <c r="N114"/>
  <c r="N116"/>
  <c r="N117"/>
  <c r="N118"/>
  <c r="N119"/>
  <c r="N128"/>
  <c r="N129"/>
  <c r="N130"/>
  <c r="N131"/>
  <c r="N132"/>
  <c r="N134"/>
  <c r="N135"/>
  <c r="N136"/>
  <c r="N137"/>
  <c r="K249"/>
  <c r="K250"/>
  <c r="K251"/>
  <c r="K252"/>
  <c r="K253"/>
  <c r="K254"/>
  <c r="K255"/>
  <c r="K256"/>
  <c r="K257"/>
  <c r="K258"/>
  <c r="K259"/>
  <c r="K260"/>
  <c r="K261"/>
  <c r="K262"/>
  <c r="K263"/>
  <c r="K264"/>
  <c r="K265"/>
  <c r="K266"/>
  <c r="K267"/>
  <c r="K268"/>
  <c r="K269"/>
  <c r="K270"/>
  <c r="K271"/>
  <c r="K272"/>
  <c r="K273"/>
  <c r="K276"/>
  <c r="K277"/>
  <c r="K278"/>
  <c r="K279"/>
  <c r="K280"/>
  <c r="K281"/>
  <c r="L249"/>
  <c r="L250"/>
  <c r="L251"/>
  <c r="L252"/>
  <c r="L253"/>
  <c r="L254"/>
  <c r="L255"/>
  <c r="L256"/>
  <c r="L257"/>
  <c r="L258"/>
  <c r="L259"/>
  <c r="L260"/>
  <c r="L261"/>
  <c r="L262"/>
  <c r="L263"/>
  <c r="L264"/>
  <c r="L265"/>
  <c r="L266"/>
  <c r="L267"/>
  <c r="L268"/>
  <c r="L269"/>
  <c r="L270"/>
  <c r="L271"/>
  <c r="L272"/>
  <c r="L273"/>
  <c r="L276"/>
  <c r="L277"/>
  <c r="L278"/>
  <c r="L279"/>
  <c r="L280"/>
  <c r="L281"/>
  <c r="M249"/>
  <c r="M250"/>
  <c r="M251"/>
  <c r="M252"/>
  <c r="M253"/>
  <c r="M254"/>
  <c r="M255"/>
  <c r="M256"/>
  <c r="M257"/>
  <c r="M258"/>
  <c r="M259"/>
  <c r="M260"/>
  <c r="M261"/>
  <c r="M262"/>
  <c r="M263"/>
  <c r="M264"/>
  <c r="M265"/>
  <c r="M266"/>
  <c r="M267"/>
  <c r="M268"/>
  <c r="M269"/>
  <c r="M270"/>
  <c r="M271"/>
  <c r="M272"/>
  <c r="M273"/>
  <c r="M276"/>
  <c r="M277"/>
  <c r="M278"/>
  <c r="M279"/>
  <c r="M280"/>
  <c r="M281"/>
  <c r="K219"/>
  <c r="K220"/>
  <c r="K221"/>
  <c r="K222"/>
  <c r="K223"/>
  <c r="K224"/>
  <c r="K225" s="1"/>
  <c r="K227"/>
  <c r="K228"/>
  <c r="L219"/>
  <c r="L220"/>
  <c r="L221"/>
  <c r="L222"/>
  <c r="L223"/>
  <c r="L224"/>
  <c r="L227"/>
  <c r="L228"/>
  <c r="M219"/>
  <c r="M220"/>
  <c r="M221"/>
  <c r="M222"/>
  <c r="M223"/>
  <c r="M224"/>
  <c r="M227"/>
  <c r="M228"/>
  <c r="U7"/>
  <c r="N9" i="2"/>
  <c r="N11"/>
  <c r="N13"/>
  <c r="N15"/>
  <c r="N17"/>
  <c r="N18"/>
  <c r="N19"/>
  <c r="N21"/>
  <c r="N22"/>
  <c r="N24"/>
  <c r="P9"/>
  <c r="O9"/>
  <c r="P11"/>
  <c r="O11"/>
  <c r="P13"/>
  <c r="O13"/>
  <c r="P15"/>
  <c r="O15"/>
  <c r="P17"/>
  <c r="O17"/>
  <c r="P18"/>
  <c r="O18"/>
  <c r="P21"/>
  <c r="O19"/>
  <c r="O21"/>
  <c r="P22"/>
  <c r="O22"/>
  <c r="O24"/>
  <c r="N25"/>
  <c r="K24"/>
  <c r="L24"/>
  <c r="M24"/>
  <c r="K25"/>
  <c r="P19"/>
  <c r="P24"/>
  <c r="S23"/>
  <c r="R23"/>
  <c r="Q23"/>
  <c r="P23"/>
  <c r="O23"/>
  <c r="N23"/>
  <c r="M23"/>
  <c r="L23"/>
  <c r="K23"/>
  <c r="J23"/>
  <c r="T299" i="1"/>
  <c r="T300" s="1"/>
  <c r="A299"/>
  <c r="J299"/>
  <c r="J300" s="1"/>
  <c r="N299"/>
  <c r="O299"/>
  <c r="O300" s="1"/>
  <c r="P299"/>
  <c r="P300" s="1"/>
  <c r="Q299"/>
  <c r="Q300" s="1"/>
  <c r="R299"/>
  <c r="R300" s="1"/>
  <c r="S299"/>
  <c r="S300" s="1"/>
  <c r="N300"/>
  <c r="S294"/>
  <c r="R294"/>
  <c r="Q294"/>
  <c r="J294"/>
  <c r="A294"/>
  <c r="A251"/>
  <c r="A252"/>
  <c r="N197"/>
  <c r="P197"/>
  <c r="N199"/>
  <c r="P199"/>
  <c r="O197"/>
  <c r="O199"/>
  <c r="M177"/>
  <c r="L177"/>
  <c r="K177"/>
  <c r="R176"/>
  <c r="M176"/>
  <c r="L176"/>
  <c r="K178"/>
  <c r="P171"/>
  <c r="P168"/>
  <c r="P172"/>
  <c r="P165"/>
  <c r="T176"/>
  <c r="Q176"/>
  <c r="J176"/>
  <c r="K176"/>
  <c r="N146"/>
  <c r="N168"/>
  <c r="O168"/>
  <c r="N171"/>
  <c r="N172"/>
  <c r="O172"/>
  <c r="P169"/>
  <c r="P166"/>
  <c r="N166"/>
  <c r="N151"/>
  <c r="N149"/>
  <c r="N150"/>
  <c r="N152"/>
  <c r="N169"/>
  <c r="N165"/>
  <c r="P151"/>
  <c r="O151"/>
  <c r="P150"/>
  <c r="P42"/>
  <c r="P43"/>
  <c r="P44"/>
  <c r="P45"/>
  <c r="P46"/>
  <c r="O150"/>
  <c r="O166"/>
  <c r="O171"/>
  <c r="O165"/>
  <c r="O42"/>
  <c r="O43"/>
  <c r="O44"/>
  <c r="O46"/>
  <c r="O45"/>
  <c r="P97"/>
  <c r="P80"/>
  <c r="P60"/>
  <c r="P63"/>
  <c r="O97"/>
  <c r="O60"/>
  <c r="O80"/>
  <c r="O63"/>
  <c r="S281"/>
  <c r="R281"/>
  <c r="Q281"/>
  <c r="J281"/>
  <c r="A281"/>
  <c r="S279"/>
  <c r="R279"/>
  <c r="Q279"/>
  <c r="J279"/>
  <c r="A279"/>
  <c r="S278"/>
  <c r="R278"/>
  <c r="Q278"/>
  <c r="J278"/>
  <c r="A278"/>
  <c r="A265"/>
  <c r="J265"/>
  <c r="Q265"/>
  <c r="R265"/>
  <c r="S265"/>
  <c r="A266"/>
  <c r="J266"/>
  <c r="Q266"/>
  <c r="R266"/>
  <c r="S266"/>
  <c r="S264"/>
  <c r="R264"/>
  <c r="Q264"/>
  <c r="J264"/>
  <c r="A264"/>
  <c r="S263"/>
  <c r="R263"/>
  <c r="Q263"/>
  <c r="J263"/>
  <c r="A263"/>
  <c r="S262"/>
  <c r="R262"/>
  <c r="Q262"/>
  <c r="J262"/>
  <c r="A262"/>
  <c r="S261"/>
  <c r="R261"/>
  <c r="Q261"/>
  <c r="J261"/>
  <c r="A261"/>
  <c r="S260"/>
  <c r="R260"/>
  <c r="Q260"/>
  <c r="J260"/>
  <c r="A260"/>
  <c r="S259"/>
  <c r="R259"/>
  <c r="Q259"/>
  <c r="J259"/>
  <c r="A259"/>
  <c r="S258"/>
  <c r="R258"/>
  <c r="Q258"/>
  <c r="J258"/>
  <c r="A258"/>
  <c r="S257"/>
  <c r="R257"/>
  <c r="Q257"/>
  <c r="J257"/>
  <c r="A257"/>
  <c r="S256"/>
  <c r="R256"/>
  <c r="Q256"/>
  <c r="J256"/>
  <c r="A256"/>
  <c r="T200"/>
  <c r="J200"/>
  <c r="P136"/>
  <c r="P281"/>
  <c r="P135"/>
  <c r="P279"/>
  <c r="P134"/>
  <c r="P278"/>
  <c r="P132"/>
  <c r="P131"/>
  <c r="P130"/>
  <c r="P129"/>
  <c r="S272"/>
  <c r="R272"/>
  <c r="Q272"/>
  <c r="J272"/>
  <c r="A272"/>
  <c r="S271"/>
  <c r="R271"/>
  <c r="Q271"/>
  <c r="J271"/>
  <c r="A271"/>
  <c r="S270"/>
  <c r="R270"/>
  <c r="Q270"/>
  <c r="J270"/>
  <c r="A270"/>
  <c r="S224"/>
  <c r="R224"/>
  <c r="Q224"/>
  <c r="J224"/>
  <c r="A224"/>
  <c r="N189"/>
  <c r="P189"/>
  <c r="N191"/>
  <c r="P191"/>
  <c r="M200"/>
  <c r="N193"/>
  <c r="P193"/>
  <c r="N195"/>
  <c r="P195"/>
  <c r="K200"/>
  <c r="L200"/>
  <c r="Q200"/>
  <c r="R200"/>
  <c r="S200"/>
  <c r="K201"/>
  <c r="L201"/>
  <c r="M201"/>
  <c r="P49"/>
  <c r="P201"/>
  <c r="P200"/>
  <c r="N200"/>
  <c r="O189"/>
  <c r="K202"/>
  <c r="O195"/>
  <c r="O193"/>
  <c r="N201"/>
  <c r="O191"/>
  <c r="O49"/>
  <c r="U32"/>
  <c r="K179"/>
  <c r="K203"/>
  <c r="O200"/>
  <c r="O201"/>
  <c r="N202"/>
  <c r="S50"/>
  <c r="R50"/>
  <c r="Q50"/>
  <c r="S67"/>
  <c r="R67"/>
  <c r="Q67"/>
  <c r="U34"/>
  <c r="U33"/>
  <c r="U50"/>
  <c r="U67"/>
  <c r="A227"/>
  <c r="S296"/>
  <c r="R296"/>
  <c r="Q296"/>
  <c r="P296"/>
  <c r="J296"/>
  <c r="A296"/>
  <c r="S295"/>
  <c r="R295"/>
  <c r="Q295"/>
  <c r="P295"/>
  <c r="O295"/>
  <c r="N295"/>
  <c r="J295"/>
  <c r="J297" s="1"/>
  <c r="A295"/>
  <c r="S293"/>
  <c r="R293"/>
  <c r="Q293"/>
  <c r="J293"/>
  <c r="A293"/>
  <c r="S280"/>
  <c r="R280"/>
  <c r="Q280"/>
  <c r="P280"/>
  <c r="J280"/>
  <c r="A280"/>
  <c r="S277"/>
  <c r="R277"/>
  <c r="Q277"/>
  <c r="J277"/>
  <c r="A277"/>
  <c r="S276"/>
  <c r="R276"/>
  <c r="Q276"/>
  <c r="J276"/>
  <c r="A276"/>
  <c r="S273"/>
  <c r="R273"/>
  <c r="Q273"/>
  <c r="J273"/>
  <c r="A273"/>
  <c r="S269"/>
  <c r="R269"/>
  <c r="Q269"/>
  <c r="J269"/>
  <c r="A269"/>
  <c r="S268"/>
  <c r="R268"/>
  <c r="Q268"/>
  <c r="J268"/>
  <c r="A268"/>
  <c r="S267"/>
  <c r="R267"/>
  <c r="Q267"/>
  <c r="J267"/>
  <c r="A267"/>
  <c r="S255"/>
  <c r="R255"/>
  <c r="Q255"/>
  <c r="J255"/>
  <c r="A255"/>
  <c r="S254"/>
  <c r="R254"/>
  <c r="Q254"/>
  <c r="P254"/>
  <c r="O254"/>
  <c r="N254"/>
  <c r="J254"/>
  <c r="A254"/>
  <c r="S253"/>
  <c r="R253"/>
  <c r="Q253"/>
  <c r="J253"/>
  <c r="A253"/>
  <c r="S252"/>
  <c r="R252"/>
  <c r="Q252"/>
  <c r="J252"/>
  <c r="S251"/>
  <c r="R251"/>
  <c r="Q251"/>
  <c r="J251"/>
  <c r="S250"/>
  <c r="R250"/>
  <c r="Q250"/>
  <c r="P250"/>
  <c r="O250"/>
  <c r="N250"/>
  <c r="J250"/>
  <c r="A250"/>
  <c r="S249"/>
  <c r="R249"/>
  <c r="Q249"/>
  <c r="J249"/>
  <c r="A249"/>
  <c r="S228"/>
  <c r="R228"/>
  <c r="Q228"/>
  <c r="P228"/>
  <c r="J228"/>
  <c r="A228"/>
  <c r="S227"/>
  <c r="R227"/>
  <c r="Q227"/>
  <c r="J227"/>
  <c r="Q220"/>
  <c r="R219"/>
  <c r="S219"/>
  <c r="S223"/>
  <c r="R223"/>
  <c r="Q223"/>
  <c r="J223"/>
  <c r="A223"/>
  <c r="S222"/>
  <c r="R222"/>
  <c r="Q222"/>
  <c r="P222"/>
  <c r="O222"/>
  <c r="N222"/>
  <c r="J222"/>
  <c r="A222"/>
  <c r="A221"/>
  <c r="A220"/>
  <c r="S221"/>
  <c r="R221"/>
  <c r="Q221"/>
  <c r="P221"/>
  <c r="O221"/>
  <c r="N221"/>
  <c r="J221"/>
  <c r="S220"/>
  <c r="R220"/>
  <c r="J220"/>
  <c r="Q219"/>
  <c r="J219"/>
  <c r="A219"/>
  <c r="N296"/>
  <c r="S297"/>
  <c r="R297"/>
  <c r="R301" s="1"/>
  <c r="Q297"/>
  <c r="S282"/>
  <c r="Q282"/>
  <c r="R274"/>
  <c r="S229"/>
  <c r="R229"/>
  <c r="Q229"/>
  <c r="P175"/>
  <c r="N175"/>
  <c r="P174"/>
  <c r="N174"/>
  <c r="O169"/>
  <c r="P162"/>
  <c r="N162"/>
  <c r="S176"/>
  <c r="P149"/>
  <c r="N147"/>
  <c r="N159"/>
  <c r="P159"/>
  <c r="J137"/>
  <c r="P155"/>
  <c r="N155"/>
  <c r="P157"/>
  <c r="N157"/>
  <c r="P163"/>
  <c r="N163"/>
  <c r="P110"/>
  <c r="N268"/>
  <c r="P111"/>
  <c r="P268"/>
  <c r="N272"/>
  <c r="P112"/>
  <c r="P272"/>
  <c r="N224"/>
  <c r="P113"/>
  <c r="P224"/>
  <c r="P114"/>
  <c r="N270"/>
  <c r="P116"/>
  <c r="P270"/>
  <c r="N271"/>
  <c r="P117"/>
  <c r="P271"/>
  <c r="N273"/>
  <c r="P118"/>
  <c r="P273"/>
  <c r="J119"/>
  <c r="K119"/>
  <c r="L119"/>
  <c r="M119"/>
  <c r="Q119"/>
  <c r="R119"/>
  <c r="S119"/>
  <c r="N276"/>
  <c r="P128"/>
  <c r="P276"/>
  <c r="N280"/>
  <c r="N228"/>
  <c r="N278"/>
  <c r="N279"/>
  <c r="N281"/>
  <c r="K137"/>
  <c r="L137"/>
  <c r="M137"/>
  <c r="Q137"/>
  <c r="R137"/>
  <c r="S137"/>
  <c r="P100"/>
  <c r="P266"/>
  <c r="N266"/>
  <c r="P48"/>
  <c r="P251"/>
  <c r="N251"/>
  <c r="P160"/>
  <c r="N160"/>
  <c r="P158"/>
  <c r="N158"/>
  <c r="P154"/>
  <c r="N154"/>
  <c r="P152"/>
  <c r="P147"/>
  <c r="P146"/>
  <c r="S101"/>
  <c r="R101"/>
  <c r="Q101"/>
  <c r="M101"/>
  <c r="L101"/>
  <c r="K101"/>
  <c r="J101"/>
  <c r="P99"/>
  <c r="P265"/>
  <c r="N265"/>
  <c r="P96"/>
  <c r="P264"/>
  <c r="N264"/>
  <c r="P95"/>
  <c r="P269"/>
  <c r="N269"/>
  <c r="P94"/>
  <c r="P263"/>
  <c r="N263"/>
  <c r="P93"/>
  <c r="N262"/>
  <c r="S84"/>
  <c r="R84"/>
  <c r="Q84"/>
  <c r="M84"/>
  <c r="L84"/>
  <c r="K84"/>
  <c r="J84"/>
  <c r="P83"/>
  <c r="P261"/>
  <c r="N261"/>
  <c r="P82"/>
  <c r="P260"/>
  <c r="N260"/>
  <c r="P79"/>
  <c r="P259"/>
  <c r="N259"/>
  <c r="P78"/>
  <c r="P258"/>
  <c r="N258"/>
  <c r="P77"/>
  <c r="N257"/>
  <c r="M67"/>
  <c r="L67"/>
  <c r="K67"/>
  <c r="J67"/>
  <c r="P66"/>
  <c r="P256"/>
  <c r="N256"/>
  <c r="P65"/>
  <c r="P62"/>
  <c r="P294"/>
  <c r="N294"/>
  <c r="P61"/>
  <c r="P59"/>
  <c r="K50"/>
  <c r="M50"/>
  <c r="L50"/>
  <c r="J50"/>
  <c r="O147"/>
  <c r="P176"/>
  <c r="N252"/>
  <c r="N267"/>
  <c r="P252"/>
  <c r="P267"/>
  <c r="N249"/>
  <c r="N253"/>
  <c r="P223"/>
  <c r="P262"/>
  <c r="P249"/>
  <c r="P253"/>
  <c r="P293"/>
  <c r="P297" s="1"/>
  <c r="P257"/>
  <c r="N223"/>
  <c r="N177"/>
  <c r="J311"/>
  <c r="P177"/>
  <c r="N176"/>
  <c r="O296"/>
  <c r="O149"/>
  <c r="U2"/>
  <c r="O79"/>
  <c r="O259"/>
  <c r="O175"/>
  <c r="P84"/>
  <c r="P119"/>
  <c r="R310"/>
  <c r="R312"/>
  <c r="U6"/>
  <c r="T310"/>
  <c r="T312"/>
  <c r="O162"/>
  <c r="U84"/>
  <c r="O157"/>
  <c r="O113"/>
  <c r="O224"/>
  <c r="O146"/>
  <c r="O61"/>
  <c r="O62"/>
  <c r="O294"/>
  <c r="O66"/>
  <c r="O256"/>
  <c r="U4"/>
  <c r="N293"/>
  <c r="U137"/>
  <c r="U119"/>
  <c r="U101"/>
  <c r="N277"/>
  <c r="N282" s="1"/>
  <c r="N255"/>
  <c r="N227"/>
  <c r="N229" s="1"/>
  <c r="N219"/>
  <c r="P67"/>
  <c r="P220"/>
  <c r="O94"/>
  <c r="O263"/>
  <c r="O96"/>
  <c r="O264"/>
  <c r="O99"/>
  <c r="O265"/>
  <c r="O154"/>
  <c r="O158"/>
  <c r="O135"/>
  <c r="O279"/>
  <c r="O131"/>
  <c r="O228"/>
  <c r="O130"/>
  <c r="O280"/>
  <c r="O129"/>
  <c r="O118"/>
  <c r="O273"/>
  <c r="O116"/>
  <c r="O270"/>
  <c r="O163"/>
  <c r="O155"/>
  <c r="P277"/>
  <c r="P255"/>
  <c r="P227"/>
  <c r="P229" s="1"/>
  <c r="P219"/>
  <c r="N220"/>
  <c r="O48"/>
  <c r="O251"/>
  <c r="R225"/>
  <c r="R230" s="1"/>
  <c r="O77"/>
  <c r="P137"/>
  <c r="U5"/>
  <c r="P50"/>
  <c r="O59"/>
  <c r="U3"/>
  <c r="O65"/>
  <c r="O78"/>
  <c r="O258"/>
  <c r="O82"/>
  <c r="O260"/>
  <c r="O83"/>
  <c r="O261"/>
  <c r="O93"/>
  <c r="O262"/>
  <c r="O95"/>
  <c r="O269"/>
  <c r="O152"/>
  <c r="O160"/>
  <c r="O100"/>
  <c r="O266"/>
  <c r="O136"/>
  <c r="O281"/>
  <c r="O134"/>
  <c r="O278"/>
  <c r="O132"/>
  <c r="O117"/>
  <c r="O271"/>
  <c r="O114"/>
  <c r="O112"/>
  <c r="O272"/>
  <c r="O111"/>
  <c r="O268"/>
  <c r="O110"/>
  <c r="O159"/>
  <c r="O174"/>
  <c r="P101"/>
  <c r="O128"/>
  <c r="O276"/>
  <c r="S310"/>
  <c r="S312"/>
  <c r="O252"/>
  <c r="O267"/>
  <c r="O293"/>
  <c r="O257"/>
  <c r="O249"/>
  <c r="O253"/>
  <c r="O223"/>
  <c r="K180"/>
  <c r="O177"/>
  <c r="L311"/>
  <c r="O176"/>
  <c r="K204"/>
  <c r="J310"/>
  <c r="H311"/>
  <c r="O220"/>
  <c r="O277"/>
  <c r="O255"/>
  <c r="O227"/>
  <c r="O229" s="1"/>
  <c r="O219"/>
  <c r="O137"/>
  <c r="O67"/>
  <c r="O119"/>
  <c r="O50"/>
  <c r="O101"/>
  <c r="O84"/>
  <c r="N311"/>
  <c r="L310"/>
  <c r="L312"/>
  <c r="N178"/>
  <c r="H310"/>
  <c r="P311"/>
  <c r="J312"/>
  <c r="N310"/>
  <c r="N312"/>
  <c r="U311"/>
  <c r="P310"/>
  <c r="P312"/>
  <c r="Q225" l="1"/>
  <c r="Q230" s="1"/>
  <c r="J225"/>
  <c r="J274"/>
  <c r="P225"/>
  <c r="S225"/>
  <c r="S230" s="1"/>
  <c r="J229"/>
  <c r="J230" s="1"/>
  <c r="J283"/>
  <c r="J282"/>
  <c r="R282"/>
  <c r="M274"/>
  <c r="R283"/>
  <c r="Q274"/>
  <c r="Q283" s="1"/>
  <c r="S274"/>
  <c r="P282"/>
  <c r="S283"/>
  <c r="T282"/>
  <c r="P230"/>
  <c r="N225"/>
  <c r="N230" s="1"/>
  <c r="J301"/>
  <c r="L274"/>
  <c r="T225"/>
  <c r="L225"/>
  <c r="K282"/>
  <c r="O225"/>
  <c r="O297"/>
  <c r="O274"/>
  <c r="P274"/>
  <c r="N274"/>
  <c r="N284" s="1"/>
  <c r="N297"/>
  <c r="N302" s="1"/>
  <c r="S301"/>
  <c r="P231"/>
  <c r="O282"/>
  <c r="M225"/>
  <c r="L229"/>
  <c r="L230" s="1"/>
  <c r="M297"/>
  <c r="M301" s="1"/>
  <c r="K297"/>
  <c r="T229"/>
  <c r="T230" s="1"/>
  <c r="K233" s="1"/>
  <c r="O302"/>
  <c r="N303" s="1"/>
  <c r="O301"/>
  <c r="K301"/>
  <c r="Q301"/>
  <c r="M282"/>
  <c r="M283" s="1"/>
  <c r="L282"/>
  <c r="T274"/>
  <c r="T283" s="1"/>
  <c r="K286" s="1"/>
  <c r="U17" i="2" s="1"/>
  <c r="U19" s="1"/>
  <c r="P283" i="1"/>
  <c r="M229"/>
  <c r="M230" s="1"/>
  <c r="K229"/>
  <c r="K274"/>
  <c r="K283" s="1"/>
  <c r="L297"/>
  <c r="M284"/>
  <c r="L284"/>
  <c r="L283"/>
  <c r="N283"/>
  <c r="P302"/>
  <c r="P301"/>
  <c r="K231"/>
  <c r="K230"/>
  <c r="L301"/>
  <c r="O284"/>
  <c r="L302"/>
  <c r="N301"/>
  <c r="O231"/>
  <c r="N231"/>
  <c r="O283"/>
  <c r="L231"/>
  <c r="M302"/>
  <c r="K302"/>
  <c r="O230"/>
  <c r="U293"/>
  <c r="M231" l="1"/>
  <c r="K232" s="1"/>
  <c r="K234" s="1"/>
  <c r="P284"/>
  <c r="N285"/>
  <c r="K284"/>
  <c r="K285" s="1"/>
  <c r="K287" s="1"/>
  <c r="N232"/>
  <c r="K303"/>
  <c r="K305" s="1"/>
  <c r="U294" l="1"/>
  <c r="U18" i="2"/>
  <c r="U20" s="1"/>
</calcChain>
</file>

<file path=xl/sharedStrings.xml><?xml version="1.0" encoding="utf-8"?>
<sst xmlns="http://schemas.openxmlformats.org/spreadsheetml/2006/main" count="723" uniqueCount="281">
  <si>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</si>
  <si>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</si>
  <si>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</si>
  <si>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</si>
  <si>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</si>
  <si>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</si>
  <si>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</si>
  <si>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</si>
  <si>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</si>
  <si>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</si>
  <si>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</si>
  <si>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</si>
  <si>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</si>
  <si>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</si>
  <si>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</si>
  <si>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</si>
  <si>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</si>
  <si>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</si>
  <si>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</si>
  <si>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</si>
  <si>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</si>
  <si>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</si>
  <si>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</si>
  <si>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</si>
  <si>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</si>
  <si>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</si>
  <si>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</si>
  <si>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</si>
  <si>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</si>
  <si>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</si>
  <si>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</si>
  <si>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</si>
  <si>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</si>
  <si>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</si>
  <si>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</si>
  <si>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</si>
  <si>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</si>
  <si>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</si>
  <si>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</si>
  <si>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</si>
  <si>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</si>
  <si>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</si>
  <si>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</si>
  <si>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</si>
  <si>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</si>
  <si>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</si>
  <si>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</si>
  <si>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</si>
  <si>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</si>
  <si>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</si>
  <si>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</si>
  <si>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</si>
  <si>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</si>
  <si>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</si>
  <si>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</si>
  <si>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</si>
  <si>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</si>
  <si>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</si>
  <si>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</si>
  <si>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</si>
  <si>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</si>
  <si>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</si>
  <si>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</si>
  <si>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</si>
  <si>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</si>
  <si>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</si>
  <si>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</si>
  <si>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</si>
  <si>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</si>
  <si>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</si>
  <si>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</si>
  <si>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</si>
  <si>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</si>
  <si>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</si>
  <si>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</si>
  <si>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</si>
  <si>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</si>
  <si>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</si>
  <si>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</si>
  <si>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</si>
  <si>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</si>
  <si>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</si>
  <si>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</si>
  <si>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</si>
  <si>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</si>
  <si>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</si>
  <si>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</si>
  <si>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</si>
  <si>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</si>
  <si>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</si>
  <si>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VDP 3506</t>
  </si>
  <si>
    <t>VDP 3607</t>
  </si>
  <si>
    <t>VDP 3608</t>
  </si>
  <si>
    <t>Managementul clasei de elevi</t>
  </si>
  <si>
    <t>DPPF</t>
  </si>
  <si>
    <t>DPDPS</t>
  </si>
  <si>
    <t>YLU0011</t>
  </si>
  <si>
    <t>YLU0012</t>
  </si>
  <si>
    <t>Curs opțional 1</t>
  </si>
  <si>
    <t>PACHET OPȚIONAL 1 (An I, Semestrul 1)</t>
  </si>
  <si>
    <t>PACHET OPȚIONAL 4 (An II, Semestrul 4)</t>
  </si>
  <si>
    <t>PACHET OPȚIONAL 5 (An III, Semestrul 5)</t>
  </si>
  <si>
    <t>UNIVERSITATEA BABEŞ-BOLYAI CLUJ-NAPOCA</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</si>
  <si>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</si>
  <si>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</si>
  <si>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</si>
  <si>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TOTAL CREDITE / ORE PE SĂPTĂMÂNĂ / EVALUĂRI / TOTAL DISCIPLINE</t>
  </si>
  <si>
    <t xml:space="preserve">PROCENT DIN NUMĂRUL TOTAL DE ORE FIZICE </t>
  </si>
  <si>
    <t>ÎN TOATE TABELELE DIN ACEASTĂ MACHETĂ, TREBUIE SĂ INTRODUCEȚI  CONȚINUT NUMAI ÎN CELULELE MARCATE CU GALBEN. 
NICIO CELULĂ GALBENA NU TREBUIE SĂ RĂMÂNĂ  NECOMPLETATĂ.</t>
  </si>
  <si>
    <t>PLAN DE ÎNVĂŢĂMÂNT valabil începând din anul universitar 2018-2019</t>
  </si>
  <si>
    <t>MODUL PEDAGOCIC - Nivelul I: 35 de credite ECTS  + 5 credite ECTS aferente examenului de absolvire</t>
  </si>
  <si>
    <t>Practică pedagogică  în învăţământul preuniversitar obligatoriu  - Specializarea A</t>
  </si>
  <si>
    <t>VDP 3609</t>
  </si>
  <si>
    <t>Practică pedagogică  în învăţământul preuniversitar obligatoriu  - Specializarea B</t>
  </si>
  <si>
    <t xml:space="preserve">
</t>
  </si>
  <si>
    <t>DPPF – Discipline de pregătire psihopedagogică fundamentală (obligatorii)                                       DPDPS – Discipline de pregătire didactică şi practică de specialitate (obligatorii)</t>
  </si>
  <si>
    <t>Pedagogie I: 
- Fundamentele pedagogiei 
- Teoria şi metodologia curriculumului</t>
  </si>
  <si>
    <t>Pedagogie II:
- Teoria şi metodologia instruirii 
- Teoria şi metodologia evaluării</t>
  </si>
  <si>
    <t>FACULTATEA DE LITERE</t>
  </si>
  <si>
    <t>Chei de verificare: Planul este corect dacă adunând procentele din toate tipurile de discipline  se obține 100%</t>
  </si>
  <si>
    <t>DF+DS+DC</t>
  </si>
  <si>
    <t xml:space="preserve">Procent total discipline </t>
  </si>
  <si>
    <t>Procent total ore fizie</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</si>
  <si>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</si>
  <si>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Limba şi literatura chineză - Segment A</t>
  </si>
  <si>
    <t>Limba şi literatura chineză - Segment B</t>
  </si>
  <si>
    <t>LLW1121</t>
  </si>
  <si>
    <t>Limba chineză – Noţiuni de bază I</t>
  </si>
  <si>
    <t>LLW1161</t>
  </si>
  <si>
    <t>Comunicare şi lectură intensivă - Noţiuni de bază I</t>
  </si>
  <si>
    <t>LLY1001</t>
  </si>
  <si>
    <t>Lingvistică generală</t>
  </si>
  <si>
    <t>LLX1023</t>
  </si>
  <si>
    <t>Comunicare şi lectură intensivă -  Noţiuni de bază I</t>
  </si>
  <si>
    <t>LLW1221</t>
  </si>
  <si>
    <t>LLW1261</t>
  </si>
  <si>
    <t>Limba chineză - Noţiuni de bază II</t>
  </si>
  <si>
    <t>Comunicare şi lectură intensivă - Noţiuni de bază II</t>
  </si>
  <si>
    <t>Teoria literaturii</t>
  </si>
  <si>
    <t>Iniţiere în metodologia de cercetare ştiinţifică</t>
  </si>
  <si>
    <t>LLW2121</t>
  </si>
  <si>
    <t>LLW2161</t>
  </si>
  <si>
    <t>LLY2007</t>
  </si>
  <si>
    <t>LLY2022</t>
  </si>
  <si>
    <t>LLW2221</t>
  </si>
  <si>
    <t>LLW2261</t>
  </si>
  <si>
    <t>Limba chineză - Funcţii interpropoziţionale I</t>
  </si>
  <si>
    <t>Civilizaţie chineză I (de la începuturi până la mijlocul dinastiei Qing)</t>
  </si>
  <si>
    <t>Practică profesională 1</t>
  </si>
  <si>
    <t>Literatură comparată. Curs opţional 2</t>
  </si>
  <si>
    <t>LLW3121</t>
  </si>
  <si>
    <t>LLW3161</t>
  </si>
  <si>
    <t>LLY3024</t>
  </si>
  <si>
    <t>LLX3023</t>
  </si>
  <si>
    <t>LLW3221</t>
  </si>
  <si>
    <t>LLW3261</t>
  </si>
  <si>
    <t>Limba chineză - Funcţii interpropoziţionale II</t>
  </si>
  <si>
    <t>Civilizaţie chineză II (de la mijlocul dinastiei Qing până în prezent)</t>
  </si>
  <si>
    <t>Curs opţional de limbă şi literatură. Curs opţional 3</t>
  </si>
  <si>
    <t>Practică profesională 2</t>
  </si>
  <si>
    <t>Literatură comparată. Curs opţional 4</t>
  </si>
  <si>
    <t>LLW4121</t>
  </si>
  <si>
    <t>LLW4161</t>
  </si>
  <si>
    <t>LLX4109</t>
  </si>
  <si>
    <t>LLY4024</t>
  </si>
  <si>
    <t>LLX4023</t>
  </si>
  <si>
    <t>LLW4221</t>
  </si>
  <si>
    <t>LLW4261</t>
  </si>
  <si>
    <t>Limba chineză - Curs integrat I</t>
  </si>
  <si>
    <t>Literatura chineză clasică</t>
  </si>
  <si>
    <t>Curs opţional 5</t>
  </si>
  <si>
    <t>Practică profesională și de cercetare 1</t>
  </si>
  <si>
    <t>Curs general opţional 6</t>
  </si>
  <si>
    <t>LLW5121</t>
  </si>
  <si>
    <t>LLW5161</t>
  </si>
  <si>
    <t>LLX5115</t>
  </si>
  <si>
    <t>LLY5024</t>
  </si>
  <si>
    <t>LLX5023</t>
  </si>
  <si>
    <t>Curs opţional 7</t>
  </si>
  <si>
    <t>LLW5221</t>
  </si>
  <si>
    <t>LLW5261</t>
  </si>
  <si>
    <t>LLX5215</t>
  </si>
  <si>
    <t>Limba chineză - Curs integrat II</t>
  </si>
  <si>
    <t>Literatura chineză modernă şi contemporană</t>
  </si>
  <si>
    <t>Curs opţional 8</t>
  </si>
  <si>
    <t>Practică profesională și de cercetare 2</t>
  </si>
  <si>
    <t>Semiotica şi ştiinţele limbajului</t>
  </si>
  <si>
    <t>LLW6121</t>
  </si>
  <si>
    <t>LLW6161</t>
  </si>
  <si>
    <t>LLX6115</t>
  </si>
  <si>
    <t>LLY6024</t>
  </si>
  <si>
    <t>LLY6002</t>
  </si>
  <si>
    <t>LLW6221</t>
  </si>
  <si>
    <t>LLW6261</t>
  </si>
  <si>
    <t>LLX6215</t>
  </si>
  <si>
    <t>Gramatică normativă</t>
  </si>
  <si>
    <t>Informatică</t>
  </si>
  <si>
    <t>LLY1021</t>
  </si>
  <si>
    <t>Mitul faustic din Renaştere în sec XIX</t>
  </si>
  <si>
    <t>Poetici corporale</t>
  </si>
  <si>
    <t>Barocul şi revenirile sale în sec. XX</t>
  </si>
  <si>
    <t>Omul politic şi literatura</t>
  </si>
  <si>
    <t>LLY3010</t>
  </si>
  <si>
    <t>LLY3012</t>
  </si>
  <si>
    <t>LLY3018</t>
  </si>
  <si>
    <t>LLY3011</t>
  </si>
  <si>
    <t>Limbaje  specializate</t>
  </si>
  <si>
    <t>Arta chineză  (Lecturi aplicate)</t>
  </si>
  <si>
    <t>LLW4122</t>
  </si>
  <si>
    <t>LLW4123</t>
  </si>
  <si>
    <r>
      <rPr>
        <b/>
        <sz val="10"/>
        <color indexed="8"/>
        <rFont val="Times New Roman"/>
        <family val="1"/>
      </rPr>
      <t>VI.  UNIVERSITĂŢI EUROPENE DE REFERINŢĂ:</t>
    </r>
    <r>
      <rPr>
        <sz val="10"/>
        <color indexed="8"/>
        <rFont val="Times New Roman"/>
        <family val="1"/>
      </rPr>
      <t xml:space="preserve">
ZHEJIANG UNIVERSITY OF SCIENCE AND TECHNOLOGY (CHINA), UNIVERSITATEA VIENA, UNIVERSITATEA CHARLES DIN PRAGA, UNIVERSITATEA VARȘOVIA</t>
    </r>
  </si>
  <si>
    <t>PACHET OPȚIONAL 2 (An II, Semestrul 3)</t>
  </si>
  <si>
    <t>PACHET OPȚIONAL 3 (An II, Semestrul 4)</t>
  </si>
  <si>
    <t>Mitul faustic din Romantism în sec. XX</t>
  </si>
  <si>
    <t>Identităţi şi alterităţi feminine</t>
  </si>
  <si>
    <t>Poezia modernă de la Baudelaire la Ginsberg</t>
  </si>
  <si>
    <t>Nietzscheanismul în literatură</t>
  </si>
  <si>
    <t>LLY4013</t>
  </si>
  <si>
    <t>LLY4014</t>
  </si>
  <si>
    <t>LLY4015</t>
  </si>
  <si>
    <t>LLY4019</t>
  </si>
  <si>
    <t>Traduceri şi retroversiuni</t>
  </si>
  <si>
    <t>Lecturi aplicate</t>
  </si>
  <si>
    <t>LLW5122</t>
  </si>
  <si>
    <t>LLW5162</t>
  </si>
  <si>
    <t>PACHET OPȚIONAL 8 (An III, Semestrul 6)</t>
  </si>
  <si>
    <t>PACHET OPȚIONAL 9 (An III, Semestrul 6)</t>
  </si>
  <si>
    <t>Estetica</t>
  </si>
  <si>
    <t>Poetică şi critică literară</t>
  </si>
  <si>
    <t>LLY5016</t>
  </si>
  <si>
    <t>LLY5017</t>
  </si>
  <si>
    <t>LLW5222</t>
  </si>
  <si>
    <t>LLW5262</t>
  </si>
  <si>
    <t>Limbaje specializate</t>
  </si>
  <si>
    <t>Arta chineză (Lecturi aplicate)</t>
  </si>
  <si>
    <t>LLW6123</t>
  </si>
  <si>
    <t>LLW6124</t>
  </si>
  <si>
    <t>LLW6223</t>
  </si>
  <si>
    <t>LLW6224</t>
  </si>
  <si>
    <t>PACHET OPȚIONAL 7 (An III, Semestrul 5)</t>
  </si>
  <si>
    <t>PACHET OPȚIONAL 6 (An III, Semestrul 5)</t>
  </si>
  <si>
    <t>LLV1116</t>
  </si>
  <si>
    <t>Limbă chineză – curs facultativ</t>
  </si>
  <si>
    <t>LLV1216</t>
  </si>
  <si>
    <t>LLV2116</t>
  </si>
  <si>
    <t>LLV2216</t>
  </si>
  <si>
    <t>Limba chineză -  Noţiuni de bază I</t>
  </si>
  <si>
    <t>Limba chineză -  Noţiuni de bază II</t>
  </si>
  <si>
    <t xml:space="preserve">Comunicare şi lectură intensivă -  Noţiuni de bază II </t>
  </si>
  <si>
    <t>Limba chineză -  Funcţii interpropoziţionale I</t>
  </si>
  <si>
    <t>Civilizaţie chineză I  (de la începuturi până la mijlocul dinastiei Qing)</t>
  </si>
  <si>
    <t>Limba chineză -  Funcţii interpropoziţionale II</t>
  </si>
  <si>
    <t>Civilizaţie chineză II  (de la mijlocul dinastiei Qing până în prezent)</t>
  </si>
  <si>
    <t>Limba chineză -  Curs integrat I</t>
  </si>
  <si>
    <t>Literatura chineză  clasică</t>
  </si>
  <si>
    <t>Limba chineză -  Curs integrat II</t>
  </si>
  <si>
    <t>Literatura chineză modernă şi  contemporană</t>
  </si>
  <si>
    <t>Curs opţional 9</t>
  </si>
  <si>
    <t>Didactica specialităţii A: Didactica limbilor si literaturilor asiatice</t>
  </si>
  <si>
    <t>Didactica specialităţii B: Didactica limbilor si literaturilor asiatice</t>
  </si>
  <si>
    <t>LLY1020</t>
  </si>
  <si>
    <t>IV.EXAMENUL DE LICENŢĂ - perioada iunie-iulie (1 săptămână)
Proba 1: Evaluarea cunoştinţelor fundamentale şi de specialitate - 10 credite
Proba 2: Prezentarea şi susţinerea lucrării de licenţă - 10 credite</t>
  </si>
  <si>
    <r>
      <rPr>
        <b/>
        <sz val="10"/>
        <rFont val="Times New Roman"/>
        <family val="1"/>
      </rPr>
      <t xml:space="preserve">        143</t>
    </r>
    <r>
      <rPr>
        <b/>
        <sz val="10"/>
        <color indexed="8"/>
        <rFont val="Times New Roman"/>
        <family val="1"/>
      </rPr>
      <t xml:space="preserve"> </t>
    </r>
    <r>
      <rPr>
        <sz val="10"/>
        <color indexed="8"/>
        <rFont val="Times New Roman"/>
        <family val="1"/>
      </rPr>
      <t>de credite la disciplinele obligatorii;</t>
    </r>
  </si>
  <si>
    <r>
      <rPr>
        <b/>
        <sz val="10"/>
        <color indexed="8"/>
        <rFont val="Times New Roman"/>
        <family val="1"/>
      </rPr>
      <t xml:space="preserve">        37</t>
    </r>
    <r>
      <rPr>
        <sz val="10"/>
        <color indexed="8"/>
        <rFont val="Times New Roman"/>
        <family val="1"/>
      </rPr>
      <t xml:space="preserve"> credite la disciplinele opţionale;</t>
    </r>
  </si>
  <si>
    <r>
      <t>Domeniul:</t>
    </r>
    <r>
      <rPr>
        <b/>
        <sz val="10"/>
        <color indexed="8"/>
        <rFont val="Times New Roman"/>
        <family val="1"/>
        <charset val="238"/>
      </rPr>
      <t xml:space="preserve"> Limbă şi literatură</t>
    </r>
  </si>
  <si>
    <r>
      <t>Specializarea/Programul de studiu: L</t>
    </r>
    <r>
      <rPr>
        <b/>
        <sz val="10"/>
        <color indexed="8"/>
        <rFont val="Times New Roman"/>
        <family val="1"/>
        <charset val="238"/>
      </rPr>
      <t xml:space="preserve">IMBA ŞI LITERATURA CHINEZĂ LIMBA ŞI LITERATURA ROMÂNĂ SAU LIMBA ŞI LITERATURA MAGHIARĂ  SAU O LIMBĂ ŞI LITERATURĂ MODERNĂ* SAU LIMBA LATINĂ SAU LIMBA GREACĂ VECHE SAU LIMBA EBRAICĂ SAU LITERATURĂ UNIVERSALĂ ŞI COMPARATĂ  (3 ani, cu frecvenţă, linia de studiu: română) *engleză, franceză, germană, rusă, ucraineană, italiană, spaniolă, norvegiană, finlandeză, japoneză, ebraică, coreeană </t>
    </r>
  </si>
  <si>
    <r>
      <t xml:space="preserve">Limba de predare: </t>
    </r>
    <r>
      <rPr>
        <b/>
        <sz val="10"/>
        <color indexed="8"/>
        <rFont val="Times New Roman"/>
        <family val="1"/>
        <charset val="238"/>
      </rPr>
      <t>Română</t>
    </r>
  </si>
  <si>
    <r>
      <t xml:space="preserve">Titlul absolventului: </t>
    </r>
    <r>
      <rPr>
        <b/>
        <sz val="10"/>
        <color indexed="8"/>
        <rFont val="Times New Roman"/>
        <family val="1"/>
        <charset val="238"/>
      </rPr>
      <t>LICENŢIAT ÎN FILOLOGIE</t>
    </r>
  </si>
  <si>
    <t>Am refăcut structura paginii de gardă, așa încât tot conținutul să încapă pe o singură pagină.</t>
  </si>
  <si>
    <r>
      <rPr>
        <b/>
        <sz val="10"/>
        <color indexed="8"/>
        <rFont val="Times New Roman"/>
        <family val="1"/>
        <charset val="238"/>
      </rPr>
      <t>12</t>
    </r>
    <r>
      <rPr>
        <sz val="10"/>
        <color indexed="8"/>
        <rFont val="Times New Roman"/>
        <family val="1"/>
      </rPr>
      <t xml:space="preserve"> credite pentru disciplina Practica profesională</t>
    </r>
  </si>
  <si>
    <r>
      <t xml:space="preserve">Și </t>
    </r>
    <r>
      <rPr>
        <b/>
        <sz val="10"/>
        <color indexed="8"/>
        <rFont val="Times New Roman"/>
        <family val="1"/>
      </rPr>
      <t/>
    </r>
  </si>
  <si>
    <t>Va rog sa refaceti modul de alegere al optionalelor, respectand instructiunile și folosind terminologia din machetele 2018. De exemplu:
Sem. 1: Se alege o disciplină  (1) din pachetul opțional 1  (LLX1023)
Sem. 4: Se aleg două discipline (3 și 4) din pachetele opționale 3 (LLX4109) și 4 (LLX4023). 
Pachetele optionale se codifica cu X in locul limbii de predare.
Pe pagina de garda nu se trec disciplinele ci doar pachetul</t>
  </si>
  <si>
    <t>Sem. 1: Se alege o disciplină  (1) din pachetul opțional 1 (LLX1023)</t>
  </si>
  <si>
    <t>Sem. 4: Se aleg două discipline (3 și 4) din pachetele opționale 3 (LLX4109) și 4 (LLX4023)</t>
  </si>
  <si>
    <t>In tabelul cu ore nu trebuia sa introduceti manual date, se preluau automat, va rog cititi instructiunile. Acum e bine si asa, ati sters formulele dar datele introduse sunt corecte</t>
  </si>
  <si>
    <t>Va rog sa introduceti codurile pachetelor si pentru celelalte semestre, conform modelului de pe semestrul 1</t>
  </si>
  <si>
    <t>Standardul ARACIS pentru domeniu cere intre 2016-2352 ore/ciclu, dar tot 1968 ore ati avut si anul trecut, speram sa nu fie probleme la o eventuala vizita ARACIS</t>
  </si>
  <si>
    <t>Va rog sa nu mai stergeti numerotarea paginilor in header</t>
  </si>
  <si>
    <t>Sem. 3: Se alege o disciplină (2) din pachetul opțional 2 (LLX3023)</t>
  </si>
  <si>
    <t>Sem. 5: Se alege  câte o disciplină (5, 6 și 7) din pachetele opționale 5 (LLX5115), 6 (LLX5023) și 7 (LLX5215)</t>
  </si>
  <si>
    <t>Sem. 6: Se alege  câte o disciplină (8 și 9) din pachetele opționale 8 (LLX6115) și 9 (LLX6215)</t>
  </si>
</sst>
</file>

<file path=xl/styles.xml><?xml version="1.0" encoding="utf-8"?>
<styleSheet xmlns="http://schemas.openxmlformats.org/spreadsheetml/2006/main">
  <numFmts count="1">
    <numFmt numFmtId="164" formatCode="0;\-0;;@"/>
  </numFmts>
  <fonts count="18">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sz val="10"/>
      <color theme="1"/>
      <name val="Times New Roman"/>
      <family val="1"/>
    </font>
    <font>
      <sz val="10"/>
      <color indexed="8"/>
      <name val="Times New Roman"/>
      <family val="1"/>
      <charset val="238"/>
    </font>
    <font>
      <sz val="8"/>
      <color indexed="8"/>
      <name val="Times New Roman"/>
      <family val="1"/>
    </font>
    <font>
      <b/>
      <sz val="10"/>
      <color rgb="FFFF0000"/>
      <name val="Times New Roman"/>
      <family val="1"/>
      <charset val="238"/>
    </font>
    <font>
      <b/>
      <sz val="10"/>
      <name val="Times New Roman"/>
      <family val="1"/>
      <charset val="238"/>
    </font>
    <font>
      <b/>
      <sz val="10"/>
      <color indexed="8"/>
      <name val="Times New Roman"/>
      <family val="1"/>
      <charset val="238"/>
    </font>
    <font>
      <b/>
      <sz val="10"/>
      <name val="Times New Roman"/>
      <family val="1"/>
    </font>
    <font>
      <sz val="10"/>
      <color rgb="FFFF0000"/>
      <name val="Times New Roman"/>
      <family val="1"/>
      <charset val="238"/>
    </font>
    <font>
      <sz val="10"/>
      <name val="Times New Roman"/>
      <family val="1"/>
      <charset val="238"/>
    </font>
    <font>
      <sz val="10"/>
      <name val="Times New Roman"/>
      <family val="1"/>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292">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1" fillId="0" borderId="4" xfId="0" applyFont="1" applyBorder="1" applyAlignment="1" applyProtection="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0" fontId="1" fillId="3" borderId="1" xfId="0" applyFont="1" applyFill="1" applyBorder="1" applyAlignment="1" applyProtection="1">
      <alignment horizontal="left" vertical="center"/>
      <protection locked="0"/>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8"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1" fillId="0" borderId="0" xfId="0" applyFont="1" applyProtection="1">
      <protection locked="0"/>
    </xf>
    <xf numFmtId="0" fontId="1" fillId="0" borderId="0" xfId="0" applyFont="1" applyProtection="1">
      <protection locked="0"/>
    </xf>
    <xf numFmtId="0" fontId="1" fillId="0" borderId="1" xfId="0" applyFont="1" applyFill="1" applyBorder="1" applyAlignment="1" applyProtection="1">
      <alignment horizontal="center" vertical="center"/>
    </xf>
    <xf numFmtId="1" fontId="1" fillId="0" borderId="1" xfId="0" applyNumberFormat="1" applyFont="1" applyFill="1" applyBorder="1" applyAlignment="1" applyProtection="1">
      <alignment horizontal="center" vertical="center"/>
    </xf>
    <xf numFmtId="2"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0" xfId="0" applyFont="1" applyBorder="1" applyProtection="1">
      <protection locked="0"/>
    </xf>
    <xf numFmtId="0" fontId="1" fillId="0" borderId="0" xfId="0" applyFont="1" applyBorder="1" applyAlignment="1" applyProtection="1">
      <alignment vertical="center"/>
      <protection locked="0"/>
    </xf>
    <xf numFmtId="0" fontId="1" fillId="0" borderId="0" xfId="0" applyFont="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0" xfId="0" applyFont="1" applyProtection="1">
      <protection locked="0"/>
    </xf>
    <xf numFmtId="0" fontId="1" fillId="0" borderId="0" xfId="0" applyFont="1" applyBorder="1" applyAlignment="1" applyProtection="1">
      <protection locked="0"/>
    </xf>
    <xf numFmtId="0" fontId="0" fillId="0" borderId="0" xfId="0" applyAlignment="1"/>
    <xf numFmtId="0" fontId="1" fillId="0" borderId="0" xfId="0" applyFont="1" applyFill="1" applyProtection="1">
      <protection locked="0"/>
    </xf>
    <xf numFmtId="0" fontId="1" fillId="0" borderId="0" xfId="0" applyFont="1" applyFill="1" applyBorder="1" applyAlignment="1" applyProtection="1">
      <alignment vertical="top" wrapText="1"/>
      <protection locked="0"/>
    </xf>
    <xf numFmtId="0" fontId="1" fillId="0" borderId="0" xfId="0" applyFont="1" applyFill="1" applyAlignment="1" applyProtection="1">
      <alignment vertical="top"/>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0" fontId="1" fillId="0" borderId="0" xfId="0" applyFont="1" applyFill="1" applyAlignment="1" applyProtection="1">
      <alignment vertical="top" wrapText="1"/>
      <protection locked="0"/>
    </xf>
    <xf numFmtId="0" fontId="0" fillId="0" borderId="0" xfId="0" applyAlignment="1">
      <alignment wrapText="1"/>
    </xf>
    <xf numFmtId="0" fontId="1" fillId="0" borderId="0" xfId="0" applyFont="1" applyProtection="1">
      <protection locked="0"/>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0" fillId="0" borderId="0" xfId="0" applyBorder="1" applyAlignment="1"/>
    <xf numFmtId="1" fontId="2" fillId="0" borderId="1" xfId="0" applyNumberFormat="1" applyFont="1" applyFill="1" applyBorder="1" applyAlignment="1" applyProtection="1">
      <alignment horizontal="center" vertical="center"/>
      <protection locked="0"/>
    </xf>
    <xf numFmtId="0" fontId="1" fillId="0" borderId="0" xfId="0" applyFont="1" applyBorder="1" applyAlignment="1" applyProtection="1">
      <alignment wrapText="1"/>
      <protection locked="0"/>
    </xf>
    <xf numFmtId="0" fontId="0" fillId="0" borderId="0" xfId="0" applyBorder="1" applyAlignment="1">
      <alignment wrapText="1"/>
    </xf>
    <xf numFmtId="0" fontId="2" fillId="3" borderId="1" xfId="0" applyNumberFormat="1" applyFont="1" applyFill="1" applyBorder="1" applyAlignment="1" applyProtection="1">
      <alignment horizontal="center" vertical="center"/>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2" fillId="0" borderId="0" xfId="0" applyFont="1" applyBorder="1" applyAlignment="1" applyProtection="1">
      <alignment horizontal="left" vertical="center" wrapText="1"/>
    </xf>
    <xf numFmtId="1" fontId="2" fillId="0" borderId="4" xfId="0" applyNumberFormat="1" applyFont="1" applyBorder="1" applyAlignment="1" applyProtection="1">
      <alignment horizontal="center" vertical="center"/>
    </xf>
    <xf numFmtId="2" fontId="10" fillId="0" borderId="0" xfId="0" applyNumberFormat="1" applyFont="1" applyBorder="1" applyAlignment="1" applyProtection="1">
      <alignment horizontal="left" vertical="top"/>
    </xf>
    <xf numFmtId="0" fontId="1" fillId="0" borderId="0" xfId="0" applyFont="1" applyBorder="1" applyAlignment="1" applyProtection="1">
      <alignment horizontal="left" vertical="top" wrapText="1"/>
      <protection locked="0"/>
    </xf>
    <xf numFmtId="1" fontId="1" fillId="4" borderId="1" xfId="0" applyNumberFormat="1" applyFont="1" applyFill="1" applyBorder="1" applyAlignment="1" applyProtection="1">
      <alignment horizontal="left" vertical="center"/>
      <protection locked="0"/>
    </xf>
    <xf numFmtId="0" fontId="2" fillId="4"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1" fillId="0" borderId="0" xfId="0" applyFont="1" applyFill="1" applyBorder="1" applyAlignment="1" applyProtection="1">
      <alignment horizontal="left" vertical="top" wrapText="1"/>
      <protection locked="0"/>
    </xf>
    <xf numFmtId="0" fontId="1" fillId="0" borderId="0" xfId="0" applyFont="1" applyAlignment="1" applyProtection="1">
      <alignment vertical="center" wrapText="1"/>
      <protection locked="0"/>
    </xf>
    <xf numFmtId="0" fontId="1" fillId="0" borderId="0" xfId="0" applyFont="1" applyProtection="1">
      <protection locked="0"/>
    </xf>
    <xf numFmtId="0" fontId="1" fillId="0" borderId="0" xfId="0" applyFont="1" applyFill="1" applyAlignment="1" applyProtection="1">
      <alignment horizontal="left" vertical="top" wrapText="1"/>
      <protection locked="0"/>
    </xf>
    <xf numFmtId="0" fontId="1" fillId="4" borderId="1" xfId="0" applyFont="1" applyFill="1" applyBorder="1" applyAlignment="1" applyProtection="1">
      <alignment horizontal="left" vertical="top"/>
      <protection locked="0"/>
    </xf>
    <xf numFmtId="0" fontId="0" fillId="0" borderId="0" xfId="0" applyAlignment="1">
      <alignment vertical="center" wrapText="1"/>
    </xf>
    <xf numFmtId="0" fontId="12"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 fillId="0" borderId="1" xfId="0" applyFont="1" applyBorder="1" applyAlignment="1" applyProtection="1">
      <alignment horizontal="center" vertical="center"/>
    </xf>
    <xf numFmtId="0" fontId="1" fillId="0" borderId="0" xfId="0" applyFont="1" applyProtection="1">
      <protection locked="0"/>
    </xf>
    <xf numFmtId="1" fontId="1" fillId="3" borderId="1" xfId="0" applyNumberFormat="1" applyFont="1" applyFill="1" applyBorder="1" applyAlignment="1" applyProtection="1">
      <alignment horizontal="left" vertical="center"/>
      <protection locked="0"/>
    </xf>
    <xf numFmtId="0" fontId="1" fillId="0" borderId="0" xfId="0" applyFont="1" applyBorder="1" applyProtection="1">
      <protection locked="0"/>
    </xf>
    <xf numFmtId="1" fontId="2" fillId="0" borderId="1" xfId="0" applyNumberFormat="1" applyFont="1" applyBorder="1" applyAlignment="1" applyProtection="1">
      <alignment horizontal="center" vertical="center"/>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1" fillId="0" borderId="0" xfId="0" applyFont="1" applyProtection="1">
      <protection locked="0"/>
    </xf>
    <xf numFmtId="0" fontId="1" fillId="0" borderId="0" xfId="0" applyFont="1" applyBorder="1" applyProtection="1">
      <protection locked="0"/>
    </xf>
    <xf numFmtId="0" fontId="1" fillId="0" borderId="0" xfId="0" applyFont="1" applyAlignment="1" applyProtection="1">
      <alignment vertical="top" wrapText="1"/>
      <protection locked="0"/>
    </xf>
    <xf numFmtId="0" fontId="1" fillId="0" borderId="0" xfId="0" applyFont="1" applyProtection="1">
      <protection locked="0"/>
    </xf>
    <xf numFmtId="0" fontId="15" fillId="0" borderId="0" xfId="0" applyFont="1" applyFill="1" applyBorder="1" applyAlignment="1" applyProtection="1">
      <alignment vertical="center" wrapText="1"/>
      <protection locked="0"/>
    </xf>
    <xf numFmtId="0" fontId="1" fillId="0" borderId="1" xfId="0" applyFont="1" applyFill="1" applyBorder="1" applyAlignment="1" applyProtection="1">
      <alignment horizontal="left" vertical="center"/>
    </xf>
    <xf numFmtId="0" fontId="11" fillId="7" borderId="0" xfId="0" applyFont="1" applyFill="1" applyProtection="1">
      <protection locked="0"/>
    </xf>
    <xf numFmtId="0" fontId="11" fillId="7" borderId="0" xfId="0" applyFont="1" applyFill="1" applyBorder="1" applyProtection="1">
      <protection locked="0"/>
    </xf>
    <xf numFmtId="10" fontId="2" fillId="0" borderId="0" xfId="0" applyNumberFormat="1" applyFont="1" applyBorder="1" applyAlignment="1" applyProtection="1">
      <alignment horizontal="left" vertical="center"/>
      <protection locked="0"/>
    </xf>
    <xf numFmtId="10" fontId="0" fillId="0" borderId="0" xfId="0" applyNumberFormat="1" applyBorder="1" applyAlignment="1"/>
    <xf numFmtId="0" fontId="14" fillId="3" borderId="1" xfId="0" applyNumberFormat="1"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2" fillId="5" borderId="0" xfId="0" applyFont="1" applyFill="1" applyAlignment="1" applyProtection="1">
      <alignment horizontal="left" vertical="top"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1" fillId="0" borderId="1" xfId="0" applyFont="1" applyBorder="1" applyAlignment="1" applyProtection="1">
      <alignment horizontal="center" vertical="center" wrapText="1"/>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2" fillId="0" borderId="9"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2" fillId="0" borderId="7" xfId="0" applyFont="1" applyBorder="1" applyProtection="1">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0" borderId="1" xfId="0" applyFont="1" applyBorder="1" applyAlignment="1" applyProtection="1">
      <alignment horizontal="left" vertical="top"/>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1" fontId="1" fillId="0" borderId="2"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0" fontId="14" fillId="0" borderId="1" xfId="0" applyFont="1" applyBorder="1" applyAlignment="1" applyProtection="1">
      <alignment horizontal="center" vertical="center" wrapText="1"/>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1" fontId="1" fillId="3" borderId="1" xfId="0" applyNumberFormat="1"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0" fontId="2" fillId="0" borderId="1" xfId="0" applyFont="1" applyBorder="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0" fontId="2" fillId="0" borderId="1" xfId="0" applyNumberFormat="1" applyFont="1" applyBorder="1" applyAlignment="1" applyProtection="1">
      <alignment horizontal="left" vertical="center"/>
      <protection locked="0"/>
    </xf>
    <xf numFmtId="1" fontId="2" fillId="0" borderId="1" xfId="0" applyNumberFormat="1" applyFont="1" applyBorder="1" applyAlignment="1" applyProtection="1">
      <alignment horizontal="center" vertical="center"/>
    </xf>
    <xf numFmtId="2" fontId="1" fillId="0" borderId="1" xfId="0" applyNumberFormat="1" applyFont="1" applyBorder="1" applyAlignment="1" applyProtection="1">
      <alignment horizontal="center" vertical="center" wrapText="1"/>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0" xfId="0" applyFo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4" borderId="1"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7" fillId="0" borderId="0"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2" fillId="0" borderId="0" xfId="0" applyFont="1" applyAlignment="1" applyProtection="1">
      <alignment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10" fontId="2" fillId="0" borderId="1"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xf>
    <xf numFmtId="0" fontId="1" fillId="0" borderId="0" xfId="0" applyFont="1" applyBorder="1" applyProtection="1">
      <protection locked="0"/>
    </xf>
    <xf numFmtId="0" fontId="1" fillId="0" borderId="0" xfId="0" applyFont="1" applyProtection="1">
      <protection locked="0"/>
    </xf>
    <xf numFmtId="0" fontId="1" fillId="0" borderId="14" xfId="0" applyFont="1" applyBorder="1" applyProtection="1">
      <protection locked="0"/>
    </xf>
    <xf numFmtId="0" fontId="1" fillId="0" borderId="14" xfId="0" applyFont="1" applyBorder="1" applyAlignment="1" applyProtection="1">
      <alignment wrapText="1"/>
    </xf>
    <xf numFmtId="0" fontId="1" fillId="0" borderId="0" xfId="0" applyFont="1" applyBorder="1" applyAlignment="1" applyProtection="1">
      <alignment wrapText="1"/>
    </xf>
    <xf numFmtId="1" fontId="1" fillId="0" borderId="1" xfId="0" applyNumberFormat="1" applyFont="1" applyBorder="1" applyAlignment="1" applyProtection="1">
      <alignment horizontal="center" vertical="center"/>
      <protection locked="0"/>
    </xf>
    <xf numFmtId="1" fontId="1" fillId="3" borderId="1" xfId="0" applyNumberFormat="1" applyFont="1" applyFill="1" applyBorder="1" applyAlignment="1" applyProtection="1">
      <alignment horizontal="left" vertical="top"/>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1" fillId="7" borderId="14" xfId="0" applyFont="1" applyFill="1" applyBorder="1" applyAlignment="1" applyProtection="1">
      <alignment horizontal="left" vertical="center" wrapText="1"/>
      <protection locked="0"/>
    </xf>
    <xf numFmtId="0" fontId="11" fillId="7" borderId="0" xfId="0" applyFont="1" applyFill="1" applyBorder="1" applyAlignment="1" applyProtection="1">
      <alignment horizontal="left" vertical="center" wrapText="1"/>
      <protection locked="0"/>
    </xf>
    <xf numFmtId="0" fontId="11" fillId="7" borderId="0" xfId="0" applyFont="1" applyFill="1" applyAlignment="1" applyProtection="1">
      <alignment horizontal="center" vertical="top" wrapText="1"/>
      <protection locked="0"/>
    </xf>
    <xf numFmtId="0" fontId="1" fillId="0" borderId="0" xfId="0" applyFont="1" applyBorder="1" applyAlignment="1" applyProtection="1">
      <alignment horizontal="left" vertical="center" wrapText="1"/>
      <protection locked="0"/>
    </xf>
    <xf numFmtId="0" fontId="11" fillId="7" borderId="0" xfId="0" applyFont="1" applyFill="1" applyAlignment="1" applyProtection="1">
      <alignment horizontal="left" vertical="center" wrapText="1"/>
      <protection locked="0"/>
    </xf>
    <xf numFmtId="0" fontId="1" fillId="3" borderId="2" xfId="0" applyFont="1" applyFill="1" applyBorder="1" applyAlignment="1" applyProtection="1">
      <alignment horizontal="left" vertical="top"/>
      <protection locked="0"/>
    </xf>
    <xf numFmtId="0" fontId="1" fillId="3" borderId="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2" fillId="4" borderId="1" xfId="0" applyFont="1" applyFill="1" applyBorder="1" applyAlignment="1" applyProtection="1">
      <alignment horizontal="center" vertical="center" wrapText="1"/>
      <protection locked="0"/>
    </xf>
    <xf numFmtId="0" fontId="1" fillId="4" borderId="1" xfId="0" applyFont="1" applyFill="1" applyBorder="1" applyProtection="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left" vertical="top" wrapText="1"/>
      <protection locked="0"/>
    </xf>
    <xf numFmtId="0" fontId="1" fillId="0" borderId="0" xfId="0" applyFont="1" applyBorder="1" applyAlignment="1" applyProtection="1">
      <alignment horizontal="left" vertical="top"/>
      <protection locked="0"/>
    </xf>
    <xf numFmtId="1" fontId="1" fillId="4" borderId="1" xfId="0" applyNumberFormat="1" applyFont="1" applyFill="1" applyBorder="1" applyAlignment="1" applyProtection="1">
      <alignment horizontal="left" vertical="center"/>
      <protection locked="0"/>
    </xf>
    <xf numFmtId="1"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xf>
    <xf numFmtId="2" fontId="10" fillId="0" borderId="1" xfId="0" applyNumberFormat="1" applyFont="1" applyBorder="1" applyAlignment="1" applyProtection="1">
      <alignment horizontal="left" vertical="top" wrapText="1"/>
    </xf>
    <xf numFmtId="2" fontId="10" fillId="0" borderId="1" xfId="0" applyNumberFormat="1" applyFont="1" applyBorder="1" applyAlignment="1" applyProtection="1">
      <alignment horizontal="left" vertical="top"/>
    </xf>
    <xf numFmtId="10" fontId="1" fillId="0" borderId="1" xfId="0" applyNumberFormat="1" applyFont="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2" fillId="4" borderId="1" xfId="0" applyNumberFormat="1" applyFont="1" applyFill="1" applyBorder="1" applyAlignment="1" applyProtection="1">
      <alignment horizontal="center" vertical="center"/>
      <protection locked="0"/>
    </xf>
  </cellXfs>
  <cellStyles count="1">
    <cellStyle name="Normal" xfId="0" builtinId="0"/>
  </cellStyles>
  <dxfs count="42">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K315"/>
  <sheetViews>
    <sheetView tabSelected="1" showRuler="0" workbookViewId="0">
      <selection activeCell="A317" sqref="A317"/>
    </sheetView>
  </sheetViews>
  <sheetFormatPr defaultColWidth="9.140625" defaultRowHeight="12.75"/>
  <cols>
    <col min="1" max="1" width="8.85546875" style="1" customWidth="1"/>
    <col min="2" max="2" width="7.140625" style="1" customWidth="1"/>
    <col min="3" max="3" width="7.28515625" style="1" customWidth="1"/>
    <col min="4" max="5" width="4.7109375" style="1" customWidth="1"/>
    <col min="6" max="6" width="4.42578125" style="1" customWidth="1"/>
    <col min="7" max="7" width="8.85546875" style="1" customWidth="1"/>
    <col min="8" max="8" width="8.28515625" style="1" customWidth="1"/>
    <col min="9" max="9" width="5.85546875" style="1" customWidth="1"/>
    <col min="10" max="10" width="7.85546875" style="1" customWidth="1"/>
    <col min="11" max="11" width="5.28515625" style="1" customWidth="1"/>
    <col min="12" max="12" width="5.7109375" style="1" customWidth="1"/>
    <col min="13" max="13" width="5.42578125" style="1" customWidth="1"/>
    <col min="14" max="18" width="6" style="1" customWidth="1"/>
    <col min="19" max="19" width="6.140625" style="1" customWidth="1"/>
    <col min="20" max="20" width="10.28515625" style="1" customWidth="1"/>
    <col min="21" max="21" width="12.42578125" style="1" customWidth="1"/>
    <col min="22" max="22" width="8.7109375" style="1" customWidth="1"/>
    <col min="23" max="23" width="8.42578125" style="1" customWidth="1"/>
    <col min="24" max="24" width="12.42578125" style="1" customWidth="1"/>
    <col min="25" max="25" width="12.140625" style="1" customWidth="1"/>
    <col min="26" max="16384" width="9.140625" style="1"/>
  </cols>
  <sheetData>
    <row r="1" spans="1:33" ht="15.75" customHeight="1">
      <c r="A1" s="205" t="s">
        <v>109</v>
      </c>
      <c r="B1" s="205"/>
      <c r="C1" s="205"/>
      <c r="D1" s="205"/>
      <c r="E1" s="205"/>
      <c r="F1" s="205"/>
      <c r="G1" s="205"/>
      <c r="H1" s="205"/>
      <c r="I1" s="205"/>
      <c r="J1" s="205"/>
      <c r="K1" s="205"/>
      <c r="M1" s="210" t="s">
        <v>22</v>
      </c>
      <c r="N1" s="210"/>
      <c r="O1" s="210"/>
      <c r="P1" s="210"/>
      <c r="Q1" s="210"/>
      <c r="R1" s="210"/>
      <c r="S1" s="210"/>
      <c r="T1" s="210"/>
      <c r="U1" s="116" t="s">
        <v>274</v>
      </c>
      <c r="V1" s="116"/>
      <c r="W1" s="116"/>
      <c r="X1" s="116"/>
      <c r="Y1" s="117"/>
      <c r="Z1" s="117"/>
      <c r="AA1" s="116"/>
      <c r="AB1" s="116"/>
      <c r="AC1" s="116"/>
      <c r="AD1" s="116"/>
      <c r="AE1" s="116"/>
      <c r="AF1" s="116"/>
      <c r="AG1" s="116"/>
    </row>
    <row r="2" spans="1:33" ht="15">
      <c r="A2" s="206" t="s">
        <v>102</v>
      </c>
      <c r="B2" s="206"/>
      <c r="C2" s="206"/>
      <c r="D2" s="206"/>
      <c r="E2" s="206"/>
      <c r="F2" s="206"/>
      <c r="G2" s="206"/>
      <c r="H2" s="206"/>
      <c r="I2" s="206"/>
      <c r="J2" s="206"/>
      <c r="K2" s="206"/>
      <c r="M2" s="214"/>
      <c r="N2" s="214"/>
      <c r="O2" s="194" t="s">
        <v>38</v>
      </c>
      <c r="P2" s="194"/>
      <c r="Q2" s="194"/>
      <c r="R2" s="194" t="s">
        <v>39</v>
      </c>
      <c r="S2" s="194"/>
      <c r="T2" s="194"/>
      <c r="U2" s="128" t="str">
        <f>IF(O3&gt;=22,"Corect","Trebuie alocate cel puțin 22 de ore pe săptămână")</f>
        <v>Corect</v>
      </c>
      <c r="V2" s="129"/>
      <c r="W2" s="129"/>
      <c r="X2" s="129"/>
      <c r="Y2" s="57"/>
      <c r="Z2" s="57"/>
      <c r="AA2" s="48"/>
    </row>
    <row r="3" spans="1:33" ht="15">
      <c r="A3" s="206" t="s">
        <v>118</v>
      </c>
      <c r="B3" s="206"/>
      <c r="C3" s="206"/>
      <c r="D3" s="206"/>
      <c r="E3" s="206"/>
      <c r="F3" s="206"/>
      <c r="G3" s="206"/>
      <c r="H3" s="206"/>
      <c r="I3" s="206"/>
      <c r="J3" s="206"/>
      <c r="K3" s="206"/>
      <c r="M3" s="150" t="s">
        <v>15</v>
      </c>
      <c r="N3" s="150"/>
      <c r="O3" s="230">
        <v>24</v>
      </c>
      <c r="P3" s="230"/>
      <c r="Q3" s="230"/>
      <c r="R3" s="230">
        <v>24</v>
      </c>
      <c r="S3" s="230"/>
      <c r="T3" s="230"/>
      <c r="U3" s="128" t="str">
        <f>IF(R3&gt;=22,"Corect","Trebuie alocate cel puțin 22 de ore pe săptămână")</f>
        <v>Corect</v>
      </c>
      <c r="V3" s="129"/>
      <c r="W3" s="129"/>
      <c r="X3" s="129"/>
      <c r="Y3" s="57"/>
      <c r="Z3" s="57"/>
      <c r="AA3" s="48"/>
      <c r="AB3" s="48"/>
    </row>
    <row r="4" spans="1:33" ht="15">
      <c r="A4" s="206"/>
      <c r="B4" s="206"/>
      <c r="C4" s="206"/>
      <c r="D4" s="206"/>
      <c r="E4" s="206"/>
      <c r="F4" s="206"/>
      <c r="G4" s="206"/>
      <c r="H4" s="206"/>
      <c r="I4" s="206"/>
      <c r="J4" s="206"/>
      <c r="K4" s="206"/>
      <c r="M4" s="150" t="s">
        <v>16</v>
      </c>
      <c r="N4" s="150"/>
      <c r="O4" s="230">
        <v>24</v>
      </c>
      <c r="P4" s="230"/>
      <c r="Q4" s="230"/>
      <c r="R4" s="230">
        <v>24</v>
      </c>
      <c r="S4" s="230"/>
      <c r="T4" s="230"/>
      <c r="U4" s="128" t="str">
        <f>IF(O4&gt;=22,"Corect","Trebuie alocate cel puțin 22 de ore pe săptămână")</f>
        <v>Corect</v>
      </c>
      <c r="V4" s="129"/>
      <c r="W4" s="129"/>
      <c r="X4" s="129"/>
      <c r="Y4" s="57"/>
      <c r="Z4" s="57"/>
      <c r="AA4" s="48"/>
    </row>
    <row r="5" spans="1:33" ht="15">
      <c r="A5" s="229" t="s">
        <v>264</v>
      </c>
      <c r="B5" s="229"/>
      <c r="C5" s="229"/>
      <c r="D5" s="229"/>
      <c r="E5" s="229"/>
      <c r="F5" s="229"/>
      <c r="G5" s="229"/>
      <c r="H5" s="229"/>
      <c r="I5" s="229"/>
      <c r="J5" s="229"/>
      <c r="K5" s="229"/>
      <c r="M5" s="150" t="s">
        <v>17</v>
      </c>
      <c r="N5" s="150"/>
      <c r="O5" s="230">
        <v>24</v>
      </c>
      <c r="P5" s="230"/>
      <c r="Q5" s="230"/>
      <c r="R5" s="230">
        <v>24</v>
      </c>
      <c r="S5" s="230"/>
      <c r="T5" s="230"/>
      <c r="U5" s="128" t="str">
        <f>IF(R4&gt;=22,"Corect","Trebuie alocate cel puțin 22 de ore pe săptămână")</f>
        <v>Corect</v>
      </c>
      <c r="V5" s="129"/>
      <c r="W5" s="129"/>
      <c r="X5" s="129"/>
      <c r="Y5" s="57"/>
      <c r="Z5" s="57"/>
      <c r="AA5" s="48"/>
    </row>
    <row r="6" spans="1:33" ht="15" customHeight="1">
      <c r="A6" s="229" t="s">
        <v>265</v>
      </c>
      <c r="B6" s="229"/>
      <c r="C6" s="229"/>
      <c r="D6" s="229"/>
      <c r="E6" s="229"/>
      <c r="F6" s="229"/>
      <c r="G6" s="229"/>
      <c r="H6" s="229"/>
      <c r="I6" s="229"/>
      <c r="J6" s="229"/>
      <c r="K6" s="229"/>
      <c r="L6" s="110"/>
      <c r="M6" s="265" t="s">
        <v>261</v>
      </c>
      <c r="N6" s="265"/>
      <c r="O6" s="265"/>
      <c r="P6" s="265"/>
      <c r="Q6" s="265"/>
      <c r="R6" s="265"/>
      <c r="S6" s="265"/>
      <c r="T6" s="265"/>
      <c r="U6" s="129" t="str">
        <f>IF(O5&gt;=22,"Corect","Trebuie alocate cel puțin 22 de ore pe săptămână")</f>
        <v>Corect</v>
      </c>
      <c r="V6" s="129"/>
      <c r="W6" s="129"/>
      <c r="X6" s="129"/>
      <c r="Y6" s="57"/>
      <c r="Z6" s="57"/>
      <c r="AA6" s="48"/>
    </row>
    <row r="7" spans="1:33" s="110" customFormat="1" ht="15">
      <c r="A7" s="229"/>
      <c r="B7" s="229"/>
      <c r="C7" s="229"/>
      <c r="D7" s="229"/>
      <c r="E7" s="229"/>
      <c r="F7" s="229"/>
      <c r="G7" s="229"/>
      <c r="H7" s="229"/>
      <c r="I7" s="229"/>
      <c r="J7" s="229"/>
      <c r="K7" s="229"/>
      <c r="M7" s="265"/>
      <c r="N7" s="265"/>
      <c r="O7" s="265"/>
      <c r="P7" s="265"/>
      <c r="Q7" s="265"/>
      <c r="R7" s="265"/>
      <c r="S7" s="265"/>
      <c r="T7" s="265"/>
      <c r="U7" s="129" t="str">
        <f>IF(R5&gt;=22,"Corect","Trebuie alocate cel puțin 22 de ore pe săptămână")</f>
        <v>Corect</v>
      </c>
      <c r="V7" s="129"/>
      <c r="W7" s="129"/>
      <c r="X7" s="129"/>
      <c r="Y7" s="57"/>
      <c r="Z7" s="57"/>
      <c r="AA7" s="111"/>
    </row>
    <row r="8" spans="1:33" s="110" customFormat="1" ht="15">
      <c r="A8" s="229"/>
      <c r="B8" s="229"/>
      <c r="C8" s="229"/>
      <c r="D8" s="229"/>
      <c r="E8" s="229"/>
      <c r="F8" s="229"/>
      <c r="G8" s="229"/>
      <c r="H8" s="229"/>
      <c r="I8" s="229"/>
      <c r="J8" s="229"/>
      <c r="K8" s="229"/>
      <c r="M8" s="265"/>
      <c r="N8" s="265"/>
      <c r="O8" s="265"/>
      <c r="P8" s="265"/>
      <c r="Q8" s="265"/>
      <c r="R8" s="265"/>
      <c r="S8" s="265"/>
      <c r="T8" s="265"/>
      <c r="Y8" s="57"/>
      <c r="Z8" s="57"/>
      <c r="AA8" s="111"/>
    </row>
    <row r="9" spans="1:33" s="110" customFormat="1" ht="15" customHeight="1">
      <c r="A9" s="229"/>
      <c r="B9" s="229"/>
      <c r="C9" s="229"/>
      <c r="D9" s="229"/>
      <c r="E9" s="229"/>
      <c r="F9" s="229"/>
      <c r="G9" s="229"/>
      <c r="H9" s="229"/>
      <c r="I9" s="229"/>
      <c r="J9" s="229"/>
      <c r="K9" s="229"/>
      <c r="M9" s="265"/>
      <c r="N9" s="265"/>
      <c r="O9" s="265"/>
      <c r="P9" s="265"/>
      <c r="Q9" s="265"/>
      <c r="R9" s="265"/>
      <c r="S9" s="265"/>
      <c r="T9" s="265"/>
      <c r="U9" s="266" t="s">
        <v>268</v>
      </c>
      <c r="V9" s="266"/>
      <c r="W9" s="266"/>
      <c r="X9" s="266"/>
      <c r="Y9" s="266"/>
      <c r="Z9" s="266"/>
      <c r="AA9" s="111"/>
    </row>
    <row r="10" spans="1:33" s="110" customFormat="1" ht="15" customHeight="1">
      <c r="A10" s="229"/>
      <c r="B10" s="229"/>
      <c r="C10" s="229"/>
      <c r="D10" s="229"/>
      <c r="E10" s="229"/>
      <c r="F10" s="229"/>
      <c r="G10" s="229"/>
      <c r="H10" s="229"/>
      <c r="I10" s="229"/>
      <c r="J10" s="229"/>
      <c r="K10" s="229"/>
      <c r="M10" s="232" t="s">
        <v>23</v>
      </c>
      <c r="N10" s="232"/>
      <c r="O10" s="232"/>
      <c r="P10" s="232"/>
      <c r="Q10" s="232"/>
      <c r="R10" s="232"/>
      <c r="S10" s="232"/>
      <c r="T10" s="232"/>
      <c r="U10" s="266"/>
      <c r="V10" s="266"/>
      <c r="W10" s="266"/>
      <c r="X10" s="266"/>
      <c r="Y10" s="266"/>
      <c r="Z10" s="266"/>
      <c r="AA10" s="111"/>
    </row>
    <row r="11" spans="1:33" s="110" customFormat="1" ht="7.5" customHeight="1">
      <c r="A11" s="229"/>
      <c r="B11" s="229"/>
      <c r="C11" s="229"/>
      <c r="D11" s="229"/>
      <c r="E11" s="229"/>
      <c r="F11" s="229"/>
      <c r="G11" s="229"/>
      <c r="H11" s="229"/>
      <c r="I11" s="229"/>
      <c r="J11" s="229"/>
      <c r="K11" s="229"/>
      <c r="M11" s="232"/>
      <c r="N11" s="232"/>
      <c r="O11" s="232"/>
      <c r="P11" s="232"/>
      <c r="Q11" s="232"/>
      <c r="R11" s="232"/>
      <c r="S11" s="232"/>
      <c r="T11" s="232"/>
      <c r="Y11" s="57"/>
      <c r="Z11" s="57"/>
      <c r="AA11" s="111"/>
    </row>
    <row r="12" spans="1:33" ht="15" customHeight="1">
      <c r="A12" s="213" t="s">
        <v>266</v>
      </c>
      <c r="B12" s="213"/>
      <c r="C12" s="213"/>
      <c r="D12" s="213"/>
      <c r="E12" s="213"/>
      <c r="F12" s="213"/>
      <c r="G12" s="213"/>
      <c r="H12" s="213"/>
      <c r="I12" s="213"/>
      <c r="J12" s="213"/>
      <c r="K12" s="213"/>
      <c r="M12" s="231" t="s">
        <v>272</v>
      </c>
      <c r="N12" s="231"/>
      <c r="O12" s="231"/>
      <c r="P12" s="231"/>
      <c r="Q12" s="231"/>
      <c r="R12" s="231"/>
      <c r="S12" s="231"/>
      <c r="T12" s="231"/>
      <c r="U12" s="116" t="s">
        <v>277</v>
      </c>
      <c r="V12" s="116"/>
      <c r="W12" s="116"/>
      <c r="X12" s="116"/>
      <c r="Y12" s="57"/>
      <c r="Z12" s="57"/>
      <c r="AA12" s="48"/>
    </row>
    <row r="13" spans="1:33" ht="15" customHeight="1">
      <c r="A13" s="213" t="s">
        <v>267</v>
      </c>
      <c r="B13" s="213"/>
      <c r="C13" s="213"/>
      <c r="D13" s="213"/>
      <c r="E13" s="213"/>
      <c r="F13" s="213"/>
      <c r="G13" s="213"/>
      <c r="H13" s="213"/>
      <c r="I13" s="213"/>
      <c r="J13" s="213"/>
      <c r="K13" s="213"/>
      <c r="M13" s="231"/>
      <c r="N13" s="231"/>
      <c r="O13" s="231"/>
      <c r="P13" s="231"/>
      <c r="Q13" s="231"/>
      <c r="R13" s="231"/>
      <c r="S13" s="231"/>
      <c r="T13" s="231"/>
      <c r="Y13" s="57"/>
      <c r="Z13" s="57"/>
    </row>
    <row r="14" spans="1:33" ht="15" customHeight="1">
      <c r="A14" s="213" t="s">
        <v>19</v>
      </c>
      <c r="B14" s="213"/>
      <c r="C14" s="213"/>
      <c r="D14" s="213"/>
      <c r="E14" s="213"/>
      <c r="F14" s="213"/>
      <c r="G14" s="213"/>
      <c r="H14" s="213"/>
      <c r="I14" s="213"/>
      <c r="J14" s="213"/>
      <c r="K14" s="213"/>
      <c r="M14" s="240" t="s">
        <v>278</v>
      </c>
      <c r="N14" s="241"/>
      <c r="O14" s="241"/>
      <c r="P14" s="241"/>
      <c r="Q14" s="241"/>
      <c r="R14" s="241"/>
      <c r="S14" s="241"/>
      <c r="T14" s="241"/>
      <c r="U14" s="131" t="s">
        <v>108</v>
      </c>
      <c r="V14" s="131"/>
      <c r="W14" s="131"/>
      <c r="X14" s="131"/>
      <c r="Y14" s="57"/>
      <c r="Z14" s="57"/>
    </row>
    <row r="15" spans="1:33" ht="18.75" customHeight="1">
      <c r="A15" s="213" t="s">
        <v>20</v>
      </c>
      <c r="B15" s="213"/>
      <c r="C15" s="213"/>
      <c r="D15" s="213"/>
      <c r="E15" s="213"/>
      <c r="F15" s="213"/>
      <c r="G15" s="213"/>
      <c r="H15" s="213"/>
      <c r="I15" s="213"/>
      <c r="J15" s="213"/>
      <c r="K15" s="213"/>
      <c r="M15" s="241"/>
      <c r="N15" s="241"/>
      <c r="O15" s="241"/>
      <c r="P15" s="241"/>
      <c r="Q15" s="241"/>
      <c r="R15" s="241"/>
      <c r="S15" s="241"/>
      <c r="T15" s="241"/>
      <c r="U15" s="131"/>
      <c r="V15" s="131"/>
      <c r="W15" s="131"/>
      <c r="X15" s="131"/>
      <c r="Y15" s="57"/>
      <c r="Z15" s="57"/>
    </row>
    <row r="16" spans="1:33" ht="15">
      <c r="A16" s="245" t="s">
        <v>0</v>
      </c>
      <c r="B16" s="245"/>
      <c r="C16" s="245"/>
      <c r="D16" s="245"/>
      <c r="E16" s="245"/>
      <c r="F16" s="245"/>
      <c r="G16" s="245"/>
      <c r="H16" s="245"/>
      <c r="I16" s="245"/>
      <c r="J16" s="245"/>
      <c r="K16" s="245"/>
      <c r="M16" s="231" t="s">
        <v>273</v>
      </c>
      <c r="N16" s="231"/>
      <c r="O16" s="231"/>
      <c r="P16" s="231"/>
      <c r="Q16" s="231"/>
      <c r="R16" s="231"/>
      <c r="S16" s="231"/>
      <c r="T16" s="231"/>
      <c r="U16" s="131"/>
      <c r="V16" s="131"/>
      <c r="W16" s="131"/>
      <c r="X16" s="131"/>
      <c r="Y16" s="57"/>
      <c r="Z16" s="57"/>
    </row>
    <row r="17" spans="1:37" ht="15" customHeight="1">
      <c r="A17" s="245" t="s">
        <v>1</v>
      </c>
      <c r="B17" s="245"/>
      <c r="C17" s="245"/>
      <c r="D17" s="245"/>
      <c r="E17" s="245"/>
      <c r="F17" s="245"/>
      <c r="G17" s="245"/>
      <c r="H17" s="245"/>
      <c r="I17" s="245"/>
      <c r="J17" s="245"/>
      <c r="K17" s="245"/>
      <c r="M17" s="231"/>
      <c r="N17" s="231"/>
      <c r="O17" s="231"/>
      <c r="P17" s="231"/>
      <c r="Q17" s="231"/>
      <c r="R17" s="231"/>
      <c r="S17" s="231"/>
      <c r="T17" s="231"/>
      <c r="U17" s="131"/>
      <c r="V17" s="131"/>
      <c r="W17" s="131"/>
      <c r="X17" s="131"/>
      <c r="Y17" s="57"/>
      <c r="Z17" s="57"/>
      <c r="AA17" s="101"/>
      <c r="AD17" s="110"/>
      <c r="AE17" s="110"/>
      <c r="AF17" s="110"/>
      <c r="AG17" s="110"/>
      <c r="AH17" s="110"/>
      <c r="AI17" s="110"/>
      <c r="AJ17" s="110"/>
      <c r="AK17" s="110"/>
    </row>
    <row r="18" spans="1:37" ht="12.75" customHeight="1">
      <c r="A18" s="213" t="s">
        <v>262</v>
      </c>
      <c r="B18" s="213"/>
      <c r="C18" s="213"/>
      <c r="D18" s="213"/>
      <c r="E18" s="213"/>
      <c r="F18" s="213"/>
      <c r="G18" s="213"/>
      <c r="H18" s="213"/>
      <c r="I18" s="213"/>
      <c r="J18" s="213"/>
      <c r="K18" s="213"/>
      <c r="M18" s="240" t="s">
        <v>279</v>
      </c>
      <c r="N18" s="241"/>
      <c r="O18" s="241"/>
      <c r="P18" s="241"/>
      <c r="Q18" s="241"/>
      <c r="R18" s="241"/>
      <c r="S18" s="241"/>
      <c r="T18" s="241"/>
      <c r="U18" s="131"/>
      <c r="V18" s="131"/>
      <c r="W18" s="131"/>
      <c r="X18" s="131"/>
      <c r="Y18" s="49"/>
      <c r="Z18" s="49"/>
      <c r="AA18" s="101"/>
      <c r="AD18" s="110"/>
      <c r="AE18" s="110"/>
      <c r="AF18" s="110"/>
      <c r="AG18" s="110"/>
      <c r="AH18" s="110"/>
      <c r="AI18" s="110"/>
      <c r="AJ18" s="110"/>
      <c r="AK18" s="110"/>
    </row>
    <row r="19" spans="1:37">
      <c r="A19" s="213" t="s">
        <v>263</v>
      </c>
      <c r="B19" s="213"/>
      <c r="C19" s="213"/>
      <c r="D19" s="213"/>
      <c r="E19" s="213"/>
      <c r="F19" s="213"/>
      <c r="G19" s="213"/>
      <c r="H19" s="213"/>
      <c r="I19" s="213"/>
      <c r="J19" s="213"/>
      <c r="K19" s="213"/>
      <c r="M19" s="241"/>
      <c r="N19" s="241"/>
      <c r="O19" s="241"/>
      <c r="P19" s="241"/>
      <c r="Q19" s="241"/>
      <c r="R19" s="241"/>
      <c r="S19" s="241"/>
      <c r="T19" s="241"/>
      <c r="U19" s="263" t="s">
        <v>271</v>
      </c>
      <c r="V19" s="263"/>
      <c r="W19" s="263"/>
      <c r="X19" s="263"/>
      <c r="Y19" s="263"/>
      <c r="Z19" s="49"/>
      <c r="AD19" s="110"/>
      <c r="AE19" s="110"/>
      <c r="AF19" s="110"/>
      <c r="AG19" s="110"/>
      <c r="AH19" s="110"/>
      <c r="AI19" s="110"/>
      <c r="AJ19" s="110"/>
      <c r="AK19" s="110"/>
    </row>
    <row r="20" spans="1:37" ht="12.75" customHeight="1">
      <c r="A20" s="213" t="s">
        <v>270</v>
      </c>
      <c r="B20" s="213"/>
      <c r="C20" s="213"/>
      <c r="D20" s="213"/>
      <c r="E20" s="213"/>
      <c r="F20" s="213"/>
      <c r="G20" s="213"/>
      <c r="H20" s="213"/>
      <c r="I20" s="213"/>
      <c r="J20" s="213"/>
      <c r="K20" s="213"/>
      <c r="M20" s="241"/>
      <c r="N20" s="241"/>
      <c r="O20" s="241"/>
      <c r="P20" s="241"/>
      <c r="Q20" s="241"/>
      <c r="R20" s="241"/>
      <c r="S20" s="241"/>
      <c r="T20" s="241"/>
      <c r="U20" s="263"/>
      <c r="V20" s="263"/>
      <c r="W20" s="263"/>
      <c r="X20" s="263"/>
      <c r="Y20" s="263"/>
      <c r="Z20" s="49"/>
      <c r="AD20" s="110"/>
      <c r="AE20" s="110"/>
      <c r="AF20" s="110"/>
      <c r="AG20" s="110"/>
      <c r="AH20" s="110"/>
      <c r="AI20" s="110"/>
      <c r="AJ20" s="110"/>
      <c r="AK20" s="110"/>
    </row>
    <row r="21" spans="1:37" s="110" customFormat="1">
      <c r="A21" s="238" t="s">
        <v>269</v>
      </c>
      <c r="B21" s="239"/>
      <c r="C21" s="239"/>
      <c r="D21" s="239"/>
      <c r="E21" s="239"/>
      <c r="F21" s="239"/>
      <c r="G21" s="239"/>
      <c r="H21" s="239"/>
      <c r="I21" s="239"/>
      <c r="J21" s="239"/>
      <c r="K21" s="239"/>
      <c r="M21" s="240" t="s">
        <v>280</v>
      </c>
      <c r="N21" s="241"/>
      <c r="O21" s="241"/>
      <c r="P21" s="241"/>
      <c r="Q21" s="241"/>
      <c r="R21" s="241"/>
      <c r="S21" s="241"/>
      <c r="T21" s="241"/>
      <c r="U21" s="263"/>
      <c r="V21" s="263"/>
      <c r="W21" s="263"/>
      <c r="X21" s="263"/>
      <c r="Y21" s="263"/>
      <c r="Z21" s="49"/>
    </row>
    <row r="22" spans="1:37">
      <c r="A22" s="213" t="s">
        <v>103</v>
      </c>
      <c r="B22" s="213"/>
      <c r="C22" s="213"/>
      <c r="D22" s="213"/>
      <c r="E22" s="213"/>
      <c r="F22" s="213"/>
      <c r="G22" s="213"/>
      <c r="H22" s="213"/>
      <c r="I22" s="213"/>
      <c r="J22" s="213"/>
      <c r="K22" s="213"/>
      <c r="M22" s="241"/>
      <c r="N22" s="241"/>
      <c r="O22" s="241"/>
      <c r="P22" s="241"/>
      <c r="Q22" s="241"/>
      <c r="R22" s="241"/>
      <c r="S22" s="241"/>
      <c r="T22" s="241"/>
      <c r="U22" s="263"/>
      <c r="V22" s="263"/>
      <c r="W22" s="263"/>
      <c r="X22" s="263"/>
      <c r="Y22" s="263"/>
      <c r="Z22" s="49"/>
      <c r="AD22" s="110"/>
      <c r="AE22" s="110"/>
      <c r="AF22" s="110"/>
      <c r="AG22" s="110"/>
      <c r="AH22" s="110"/>
      <c r="AI22" s="110"/>
      <c r="AJ22" s="110"/>
      <c r="AK22" s="110"/>
    </row>
    <row r="23" spans="1:37" s="42" customFormat="1">
      <c r="A23" s="213" t="s">
        <v>2</v>
      </c>
      <c r="B23" s="213"/>
      <c r="C23" s="213"/>
      <c r="D23" s="213"/>
      <c r="E23" s="213"/>
      <c r="F23" s="213"/>
      <c r="G23" s="213"/>
      <c r="H23" s="213"/>
      <c r="I23" s="213"/>
      <c r="J23" s="213"/>
      <c r="K23" s="213"/>
      <c r="M23" s="114"/>
      <c r="N23" s="114"/>
      <c r="O23" s="114"/>
      <c r="P23" s="114"/>
      <c r="Q23" s="114"/>
      <c r="R23" s="114"/>
      <c r="S23" s="114"/>
      <c r="T23" s="114"/>
      <c r="U23" s="263"/>
      <c r="V23" s="263"/>
      <c r="W23" s="263"/>
      <c r="X23" s="263"/>
      <c r="Y23" s="263"/>
      <c r="Z23" s="49"/>
      <c r="AD23" s="110"/>
      <c r="AE23" s="110"/>
      <c r="AF23" s="110"/>
      <c r="AG23" s="110"/>
      <c r="AH23" s="110"/>
      <c r="AI23" s="110"/>
      <c r="AJ23" s="110"/>
      <c r="AK23" s="110"/>
    </row>
    <row r="24" spans="1:37" ht="7.5" customHeight="1">
      <c r="A24" s="229" t="s">
        <v>80</v>
      </c>
      <c r="B24" s="229"/>
      <c r="C24" s="229"/>
      <c r="D24" s="229"/>
      <c r="E24" s="229"/>
      <c r="F24" s="229"/>
      <c r="G24" s="229"/>
      <c r="H24" s="229"/>
      <c r="I24" s="229"/>
      <c r="J24" s="229"/>
      <c r="K24" s="229"/>
      <c r="M24" s="229" t="s">
        <v>123</v>
      </c>
      <c r="N24" s="229"/>
      <c r="O24" s="229"/>
      <c r="P24" s="229"/>
      <c r="Q24" s="229"/>
      <c r="R24" s="229"/>
      <c r="S24" s="229"/>
      <c r="T24" s="229"/>
      <c r="U24" s="263"/>
      <c r="V24" s="263"/>
      <c r="W24" s="263"/>
      <c r="X24" s="263"/>
      <c r="Y24" s="263"/>
      <c r="Z24" s="49"/>
    </row>
    <row r="25" spans="1:37" ht="15" customHeight="1">
      <c r="A25" s="229"/>
      <c r="B25" s="229"/>
      <c r="C25" s="229"/>
      <c r="D25" s="229"/>
      <c r="E25" s="229"/>
      <c r="F25" s="229"/>
      <c r="G25" s="229"/>
      <c r="H25" s="229"/>
      <c r="I25" s="229"/>
      <c r="J25" s="229"/>
      <c r="K25" s="229"/>
      <c r="M25" s="229"/>
      <c r="N25" s="229"/>
      <c r="O25" s="229"/>
      <c r="P25" s="229"/>
      <c r="Q25" s="229"/>
      <c r="R25" s="229"/>
      <c r="S25" s="229"/>
      <c r="T25" s="229"/>
      <c r="U25" s="263"/>
      <c r="V25" s="263"/>
      <c r="W25" s="263"/>
      <c r="X25" s="263"/>
      <c r="Y25" s="263"/>
      <c r="Z25" s="49"/>
    </row>
    <row r="26" spans="1:37" ht="15" customHeight="1">
      <c r="A26" s="229"/>
      <c r="B26" s="229"/>
      <c r="C26" s="229"/>
      <c r="D26" s="229"/>
      <c r="E26" s="229"/>
      <c r="F26" s="229"/>
      <c r="G26" s="229"/>
      <c r="H26" s="229"/>
      <c r="I26" s="229"/>
      <c r="J26" s="229"/>
      <c r="K26" s="229"/>
      <c r="M26" s="229"/>
      <c r="N26" s="229"/>
      <c r="O26" s="229"/>
      <c r="P26" s="229"/>
      <c r="Q26" s="229"/>
      <c r="R26" s="229"/>
      <c r="S26" s="229"/>
      <c r="T26" s="229"/>
      <c r="U26" s="263"/>
      <c r="V26" s="263"/>
      <c r="W26" s="263"/>
      <c r="X26" s="263"/>
      <c r="Y26" s="263"/>
      <c r="Z26" s="49"/>
    </row>
    <row r="27" spans="1:37" ht="15.75" customHeight="1">
      <c r="A27" s="229"/>
      <c r="B27" s="229"/>
      <c r="C27" s="229"/>
      <c r="D27" s="229"/>
      <c r="E27" s="229"/>
      <c r="F27" s="229"/>
      <c r="G27" s="229"/>
      <c r="H27" s="229"/>
      <c r="I27" s="229"/>
      <c r="J27" s="229"/>
      <c r="K27" s="229"/>
      <c r="M27" s="229"/>
      <c r="N27" s="229"/>
      <c r="O27" s="229"/>
      <c r="P27" s="229"/>
      <c r="Q27" s="229"/>
      <c r="R27" s="229"/>
      <c r="S27" s="229"/>
      <c r="T27" s="229"/>
      <c r="U27" s="263"/>
      <c r="V27" s="263"/>
      <c r="W27" s="263"/>
      <c r="X27" s="263"/>
      <c r="Y27" s="263"/>
      <c r="Z27" s="49"/>
    </row>
    <row r="28" spans="1:37" ht="9" customHeight="1">
      <c r="A28" s="229"/>
      <c r="B28" s="229"/>
      <c r="C28" s="229"/>
      <c r="D28" s="229"/>
      <c r="E28" s="229"/>
      <c r="F28" s="229"/>
      <c r="G28" s="229"/>
      <c r="H28" s="229"/>
      <c r="I28" s="229"/>
      <c r="J28" s="229"/>
      <c r="K28" s="229"/>
      <c r="M28" s="229"/>
      <c r="N28" s="229"/>
      <c r="O28" s="229"/>
      <c r="P28" s="229"/>
      <c r="Q28" s="229"/>
      <c r="R28" s="229"/>
      <c r="S28" s="229"/>
      <c r="T28" s="229"/>
      <c r="U28" s="263"/>
      <c r="V28" s="263"/>
      <c r="W28" s="263"/>
      <c r="X28" s="263"/>
      <c r="Y28" s="263"/>
      <c r="Z28" s="49"/>
    </row>
    <row r="29" spans="1:37" ht="15" customHeight="1">
      <c r="A29" s="237" t="s">
        <v>18</v>
      </c>
      <c r="B29" s="237"/>
      <c r="C29" s="237"/>
      <c r="D29" s="237"/>
      <c r="E29" s="237"/>
      <c r="F29" s="237"/>
      <c r="G29" s="237"/>
      <c r="H29" s="237"/>
      <c r="I29" s="237"/>
      <c r="J29" s="237"/>
      <c r="K29" s="237"/>
      <c r="M29" s="229" t="s">
        <v>210</v>
      </c>
      <c r="N29" s="229"/>
      <c r="O29" s="229"/>
      <c r="P29" s="229"/>
      <c r="Q29" s="229"/>
      <c r="R29" s="229"/>
      <c r="S29" s="229"/>
      <c r="T29" s="229"/>
      <c r="U29" s="263"/>
      <c r="V29" s="263"/>
      <c r="W29" s="263"/>
      <c r="X29" s="263"/>
      <c r="Y29" s="263"/>
      <c r="Z29" s="49"/>
    </row>
    <row r="30" spans="1:37" ht="26.25" customHeight="1">
      <c r="A30" s="235"/>
      <c r="B30" s="215" t="s">
        <v>3</v>
      </c>
      <c r="C30" s="217"/>
      <c r="D30" s="215" t="s">
        <v>4</v>
      </c>
      <c r="E30" s="216"/>
      <c r="F30" s="217"/>
      <c r="G30" s="228" t="s">
        <v>21</v>
      </c>
      <c r="H30" s="228" t="s">
        <v>11</v>
      </c>
      <c r="I30" s="215" t="s">
        <v>5</v>
      </c>
      <c r="J30" s="216"/>
      <c r="K30" s="217"/>
      <c r="M30" s="229"/>
      <c r="N30" s="229"/>
      <c r="O30" s="229"/>
      <c r="P30" s="229"/>
      <c r="Q30" s="229"/>
      <c r="R30" s="229"/>
      <c r="S30" s="229"/>
      <c r="T30" s="229"/>
      <c r="U30" s="263"/>
      <c r="V30" s="263"/>
      <c r="W30" s="263"/>
      <c r="X30" s="263"/>
      <c r="Y30" s="263"/>
    </row>
    <row r="31" spans="1:37">
      <c r="A31" s="236"/>
      <c r="B31" s="38" t="s">
        <v>6</v>
      </c>
      <c r="C31" s="38" t="s">
        <v>7</v>
      </c>
      <c r="D31" s="38" t="s">
        <v>8</v>
      </c>
      <c r="E31" s="38" t="s">
        <v>9</v>
      </c>
      <c r="F31" s="38" t="s">
        <v>10</v>
      </c>
      <c r="G31" s="221"/>
      <c r="H31" s="221"/>
      <c r="I31" s="38" t="s">
        <v>12</v>
      </c>
      <c r="J31" s="38" t="s">
        <v>13</v>
      </c>
      <c r="K31" s="38" t="s">
        <v>14</v>
      </c>
      <c r="M31" s="229"/>
      <c r="N31" s="229"/>
      <c r="O31" s="229"/>
      <c r="P31" s="229"/>
      <c r="Q31" s="229"/>
      <c r="R31" s="229"/>
      <c r="S31" s="229"/>
      <c r="T31" s="229"/>
    </row>
    <row r="32" spans="1:37" ht="17.25" customHeight="1">
      <c r="A32" s="40" t="s">
        <v>15</v>
      </c>
      <c r="B32" s="39">
        <v>14</v>
      </c>
      <c r="C32" s="39">
        <v>14</v>
      </c>
      <c r="D32" s="19">
        <v>3</v>
      </c>
      <c r="E32" s="19">
        <v>3</v>
      </c>
      <c r="F32" s="19">
        <v>2</v>
      </c>
      <c r="G32" s="19"/>
      <c r="H32" s="27"/>
      <c r="I32" s="19">
        <v>3</v>
      </c>
      <c r="J32" s="19">
        <v>1</v>
      </c>
      <c r="K32" s="19">
        <v>12</v>
      </c>
      <c r="L32" s="28"/>
      <c r="M32" s="229"/>
      <c r="N32" s="229"/>
      <c r="O32" s="229"/>
      <c r="P32" s="229"/>
      <c r="Q32" s="229"/>
      <c r="R32" s="229"/>
      <c r="S32" s="229"/>
      <c r="T32" s="229"/>
      <c r="U32" s="130" t="str">
        <f t="shared" ref="U32" si="0">IF(SUM(B32:K32)=52,"Corect","Suma trebuie să fie 52")</f>
        <v>Corect</v>
      </c>
      <c r="V32" s="130"/>
    </row>
    <row r="33" spans="1:22" ht="15" customHeight="1">
      <c r="A33" s="40" t="s">
        <v>16</v>
      </c>
      <c r="B33" s="39">
        <v>14</v>
      </c>
      <c r="C33" s="39">
        <v>14</v>
      </c>
      <c r="D33" s="19">
        <v>3</v>
      </c>
      <c r="E33" s="19">
        <v>3</v>
      </c>
      <c r="F33" s="19">
        <v>2</v>
      </c>
      <c r="G33" s="19"/>
      <c r="H33" s="27"/>
      <c r="I33" s="19">
        <v>3</v>
      </c>
      <c r="J33" s="19">
        <v>1</v>
      </c>
      <c r="K33" s="19">
        <v>12</v>
      </c>
      <c r="M33" s="229"/>
      <c r="N33" s="229"/>
      <c r="O33" s="229"/>
      <c r="P33" s="229"/>
      <c r="Q33" s="229"/>
      <c r="R33" s="229"/>
      <c r="S33" s="229"/>
      <c r="T33" s="229"/>
      <c r="U33" s="130" t="str">
        <f t="shared" ref="U33:U34" si="1">IF(SUM(B33:K33)=52,"Corect","Suma trebuie să fie 52")</f>
        <v>Corect</v>
      </c>
      <c r="V33" s="130"/>
    </row>
    <row r="34" spans="1:22" ht="15.75" customHeight="1">
      <c r="A34" s="41" t="s">
        <v>17</v>
      </c>
      <c r="B34" s="39">
        <v>14</v>
      </c>
      <c r="C34" s="39">
        <v>12</v>
      </c>
      <c r="D34" s="19">
        <v>3</v>
      </c>
      <c r="E34" s="19">
        <v>3</v>
      </c>
      <c r="F34" s="19">
        <v>2</v>
      </c>
      <c r="G34" s="19"/>
      <c r="H34" s="27"/>
      <c r="I34" s="19">
        <v>3</v>
      </c>
      <c r="J34" s="19">
        <v>1</v>
      </c>
      <c r="K34" s="19">
        <v>14</v>
      </c>
      <c r="M34" s="112"/>
      <c r="N34" s="112"/>
      <c r="O34" s="112"/>
      <c r="P34" s="112"/>
      <c r="Q34" s="112"/>
      <c r="R34" s="112"/>
      <c r="S34" s="112"/>
      <c r="T34" s="112"/>
      <c r="U34" s="130" t="str">
        <f t="shared" si="1"/>
        <v>Corect</v>
      </c>
      <c r="V34" s="130"/>
    </row>
    <row r="35" spans="1:22" ht="6.75" customHeight="1">
      <c r="A35" s="4"/>
      <c r="B35" s="4"/>
      <c r="C35" s="4"/>
      <c r="D35" s="4"/>
      <c r="E35" s="4"/>
      <c r="F35" s="4"/>
      <c r="G35" s="4"/>
      <c r="M35" s="112"/>
      <c r="N35" s="112"/>
      <c r="O35" s="112"/>
      <c r="P35" s="112"/>
      <c r="Q35" s="112"/>
      <c r="R35" s="112"/>
      <c r="S35" s="112"/>
      <c r="T35" s="112"/>
    </row>
    <row r="36" spans="1:22" ht="17.25" customHeight="1">
      <c r="A36" s="211" t="s">
        <v>24</v>
      </c>
      <c r="B36" s="212"/>
      <c r="C36" s="212"/>
      <c r="D36" s="212"/>
      <c r="E36" s="212"/>
      <c r="F36" s="212"/>
      <c r="G36" s="212"/>
      <c r="H36" s="212"/>
      <c r="I36" s="212"/>
      <c r="J36" s="212"/>
      <c r="K36" s="212"/>
      <c r="L36" s="212"/>
      <c r="M36" s="212"/>
      <c r="N36" s="212"/>
      <c r="O36" s="212"/>
      <c r="P36" s="212"/>
      <c r="Q36" s="212"/>
      <c r="R36" s="212"/>
      <c r="S36" s="212"/>
      <c r="T36" s="212"/>
    </row>
    <row r="37" spans="1:22" ht="5.25" hidden="1" customHeight="1">
      <c r="N37" s="6"/>
      <c r="O37" s="7" t="s">
        <v>40</v>
      </c>
      <c r="P37" s="7" t="s">
        <v>42</v>
      </c>
      <c r="Q37" s="7" t="s">
        <v>41</v>
      </c>
      <c r="R37" s="7"/>
      <c r="S37" s="7"/>
      <c r="T37" s="7"/>
    </row>
    <row r="38" spans="1:22" ht="17.25" customHeight="1">
      <c r="A38" s="196" t="s">
        <v>45</v>
      </c>
      <c r="B38" s="196"/>
      <c r="C38" s="196"/>
      <c r="D38" s="196"/>
      <c r="E38" s="196"/>
      <c r="F38" s="196"/>
      <c r="G38" s="196"/>
      <c r="H38" s="196"/>
      <c r="I38" s="196"/>
      <c r="J38" s="196"/>
      <c r="K38" s="196"/>
      <c r="L38" s="196"/>
      <c r="M38" s="196"/>
      <c r="N38" s="196"/>
      <c r="O38" s="196"/>
      <c r="P38" s="196"/>
      <c r="Q38" s="196"/>
      <c r="R38" s="196"/>
      <c r="S38" s="196"/>
      <c r="T38" s="196"/>
    </row>
    <row r="39" spans="1:22" ht="25.5" customHeight="1">
      <c r="A39" s="233" t="s">
        <v>30</v>
      </c>
      <c r="B39" s="222" t="s">
        <v>29</v>
      </c>
      <c r="C39" s="223"/>
      <c r="D39" s="223"/>
      <c r="E39" s="223"/>
      <c r="F39" s="223"/>
      <c r="G39" s="223"/>
      <c r="H39" s="223"/>
      <c r="I39" s="224"/>
      <c r="J39" s="228" t="s">
        <v>43</v>
      </c>
      <c r="K39" s="207" t="s">
        <v>27</v>
      </c>
      <c r="L39" s="208"/>
      <c r="M39" s="209"/>
      <c r="N39" s="207" t="s">
        <v>44</v>
      </c>
      <c r="O39" s="218"/>
      <c r="P39" s="219"/>
      <c r="Q39" s="207" t="s">
        <v>26</v>
      </c>
      <c r="R39" s="208"/>
      <c r="S39" s="209"/>
      <c r="T39" s="220" t="s">
        <v>25</v>
      </c>
    </row>
    <row r="40" spans="1:22" ht="13.5" customHeight="1">
      <c r="A40" s="234"/>
      <c r="B40" s="225"/>
      <c r="C40" s="226"/>
      <c r="D40" s="226"/>
      <c r="E40" s="226"/>
      <c r="F40" s="226"/>
      <c r="G40" s="226"/>
      <c r="H40" s="226"/>
      <c r="I40" s="227"/>
      <c r="J40" s="221"/>
      <c r="K40" s="3" t="s">
        <v>31</v>
      </c>
      <c r="L40" s="3" t="s">
        <v>32</v>
      </c>
      <c r="M40" s="3" t="s">
        <v>33</v>
      </c>
      <c r="N40" s="3" t="s">
        <v>37</v>
      </c>
      <c r="O40" s="3" t="s">
        <v>8</v>
      </c>
      <c r="P40" s="3" t="s">
        <v>34</v>
      </c>
      <c r="Q40" s="3" t="s">
        <v>35</v>
      </c>
      <c r="R40" s="3" t="s">
        <v>31</v>
      </c>
      <c r="S40" s="3" t="s">
        <v>36</v>
      </c>
      <c r="T40" s="221"/>
    </row>
    <row r="41" spans="1:22" s="94" customFormat="1" ht="13.5" customHeight="1">
      <c r="A41" s="124" t="s">
        <v>124</v>
      </c>
      <c r="B41" s="125"/>
      <c r="C41" s="125"/>
      <c r="D41" s="125"/>
      <c r="E41" s="125"/>
      <c r="F41" s="125"/>
      <c r="G41" s="125"/>
      <c r="H41" s="125"/>
      <c r="I41" s="125"/>
      <c r="J41" s="125"/>
      <c r="K41" s="125"/>
      <c r="L41" s="125"/>
      <c r="M41" s="125"/>
      <c r="N41" s="125"/>
      <c r="O41" s="125"/>
      <c r="P41" s="125"/>
      <c r="Q41" s="125"/>
      <c r="R41" s="125"/>
      <c r="S41" s="125"/>
      <c r="T41" s="126"/>
    </row>
    <row r="42" spans="1:22" ht="12.75" customHeight="1">
      <c r="A42" s="35" t="s">
        <v>126</v>
      </c>
      <c r="B42" s="132" t="s">
        <v>127</v>
      </c>
      <c r="C42" s="133"/>
      <c r="D42" s="133"/>
      <c r="E42" s="133"/>
      <c r="F42" s="133"/>
      <c r="G42" s="133"/>
      <c r="H42" s="133"/>
      <c r="I42" s="134"/>
      <c r="J42" s="8">
        <v>7</v>
      </c>
      <c r="K42" s="8">
        <v>1</v>
      </c>
      <c r="L42" s="8">
        <v>2</v>
      </c>
      <c r="M42" s="8">
        <v>2</v>
      </c>
      <c r="N42" s="100">
        <f>K42+L42+M42</f>
        <v>5</v>
      </c>
      <c r="O42" s="14">
        <f>P42-N42</f>
        <v>8</v>
      </c>
      <c r="P42" s="14">
        <f>ROUND(PRODUCT(J42,25)/14,0)</f>
        <v>13</v>
      </c>
      <c r="Q42" s="18" t="s">
        <v>35</v>
      </c>
      <c r="R42" s="8"/>
      <c r="S42" s="19"/>
      <c r="T42" s="8" t="s">
        <v>41</v>
      </c>
    </row>
    <row r="43" spans="1:22" ht="12.75" customHeight="1">
      <c r="A43" s="35" t="s">
        <v>128</v>
      </c>
      <c r="B43" s="132" t="s">
        <v>129</v>
      </c>
      <c r="C43" s="133"/>
      <c r="D43" s="133"/>
      <c r="E43" s="133"/>
      <c r="F43" s="133"/>
      <c r="G43" s="133"/>
      <c r="H43" s="133"/>
      <c r="I43" s="134"/>
      <c r="J43" s="8">
        <v>5</v>
      </c>
      <c r="K43" s="8">
        <v>1</v>
      </c>
      <c r="L43" s="8">
        <v>2</v>
      </c>
      <c r="M43" s="8">
        <v>2</v>
      </c>
      <c r="N43" s="100">
        <f t="shared" ref="N43:N45" si="2">K43+L43+M43</f>
        <v>5</v>
      </c>
      <c r="O43" s="14">
        <f t="shared" ref="O43:O45" si="3">P43-N43</f>
        <v>4</v>
      </c>
      <c r="P43" s="14">
        <f t="shared" ref="P43:P46" si="4">ROUND(PRODUCT(J43,25)/14,0)</f>
        <v>9</v>
      </c>
      <c r="Q43" s="18" t="s">
        <v>35</v>
      </c>
      <c r="R43" s="8"/>
      <c r="S43" s="19"/>
      <c r="T43" s="8" t="s">
        <v>41</v>
      </c>
    </row>
    <row r="44" spans="1:22" ht="12.75" customHeight="1">
      <c r="A44" s="35" t="s">
        <v>130</v>
      </c>
      <c r="B44" s="132" t="s">
        <v>131</v>
      </c>
      <c r="C44" s="133"/>
      <c r="D44" s="133"/>
      <c r="E44" s="133"/>
      <c r="F44" s="133"/>
      <c r="G44" s="133"/>
      <c r="H44" s="133"/>
      <c r="I44" s="134"/>
      <c r="J44" s="8">
        <v>4</v>
      </c>
      <c r="K44" s="8">
        <v>2</v>
      </c>
      <c r="L44" s="8">
        <v>1</v>
      </c>
      <c r="M44" s="8">
        <v>0</v>
      </c>
      <c r="N44" s="100">
        <f t="shared" si="2"/>
        <v>3</v>
      </c>
      <c r="O44" s="14">
        <f t="shared" si="3"/>
        <v>4</v>
      </c>
      <c r="P44" s="14">
        <f t="shared" si="4"/>
        <v>7</v>
      </c>
      <c r="Q44" s="18" t="s">
        <v>35</v>
      </c>
      <c r="R44" s="8"/>
      <c r="S44" s="19"/>
      <c r="T44" s="8" t="s">
        <v>40</v>
      </c>
    </row>
    <row r="45" spans="1:22" ht="12.75" customHeight="1">
      <c r="A45" s="35" t="s">
        <v>132</v>
      </c>
      <c r="B45" s="132" t="s">
        <v>98</v>
      </c>
      <c r="C45" s="133"/>
      <c r="D45" s="133"/>
      <c r="E45" s="133"/>
      <c r="F45" s="133"/>
      <c r="G45" s="133"/>
      <c r="H45" s="133"/>
      <c r="I45" s="134"/>
      <c r="J45" s="8">
        <v>3</v>
      </c>
      <c r="K45" s="8">
        <v>0</v>
      </c>
      <c r="L45" s="8">
        <v>0</v>
      </c>
      <c r="M45" s="8">
        <v>2</v>
      </c>
      <c r="N45" s="100">
        <f t="shared" si="2"/>
        <v>2</v>
      </c>
      <c r="O45" s="14">
        <f t="shared" si="3"/>
        <v>3</v>
      </c>
      <c r="P45" s="14">
        <f t="shared" si="4"/>
        <v>5</v>
      </c>
      <c r="Q45" s="18"/>
      <c r="R45" s="8"/>
      <c r="S45" s="19" t="s">
        <v>36</v>
      </c>
      <c r="T45" s="8" t="s">
        <v>42</v>
      </c>
    </row>
    <row r="46" spans="1:22" s="94" customFormat="1">
      <c r="A46" s="115" t="s">
        <v>96</v>
      </c>
      <c r="B46" s="259" t="s">
        <v>78</v>
      </c>
      <c r="C46" s="260"/>
      <c r="D46" s="260"/>
      <c r="E46" s="260"/>
      <c r="F46" s="260"/>
      <c r="G46" s="260"/>
      <c r="H46" s="260"/>
      <c r="I46" s="261"/>
      <c r="J46" s="44">
        <v>2</v>
      </c>
      <c r="K46" s="44">
        <v>0</v>
      </c>
      <c r="L46" s="44">
        <v>2</v>
      </c>
      <c r="M46" s="44">
        <v>0</v>
      </c>
      <c r="N46" s="44">
        <f t="shared" ref="N46" si="5">K46+L46+M46</f>
        <v>2</v>
      </c>
      <c r="O46" s="45">
        <f t="shared" ref="O46" si="6">P46-N46</f>
        <v>2</v>
      </c>
      <c r="P46" s="45">
        <f t="shared" si="4"/>
        <v>4</v>
      </c>
      <c r="Q46" s="46"/>
      <c r="R46" s="44"/>
      <c r="S46" s="47" t="s">
        <v>36</v>
      </c>
      <c r="T46" s="44" t="s">
        <v>42</v>
      </c>
    </row>
    <row r="47" spans="1:22">
      <c r="A47" s="121" t="s">
        <v>125</v>
      </c>
      <c r="B47" s="122"/>
      <c r="C47" s="122"/>
      <c r="D47" s="122"/>
      <c r="E47" s="122"/>
      <c r="F47" s="122"/>
      <c r="G47" s="122"/>
      <c r="H47" s="122"/>
      <c r="I47" s="122"/>
      <c r="J47" s="122"/>
      <c r="K47" s="122"/>
      <c r="L47" s="122"/>
      <c r="M47" s="122"/>
      <c r="N47" s="122"/>
      <c r="O47" s="122"/>
      <c r="P47" s="122"/>
      <c r="Q47" s="122"/>
      <c r="R47" s="122"/>
      <c r="S47" s="122"/>
      <c r="T47" s="123"/>
    </row>
    <row r="48" spans="1:22">
      <c r="A48" s="24" t="s">
        <v>134</v>
      </c>
      <c r="B48" s="132" t="s">
        <v>246</v>
      </c>
      <c r="C48" s="133"/>
      <c r="D48" s="133"/>
      <c r="E48" s="133"/>
      <c r="F48" s="133"/>
      <c r="G48" s="133"/>
      <c r="H48" s="133"/>
      <c r="I48" s="134"/>
      <c r="J48" s="8">
        <v>6</v>
      </c>
      <c r="K48" s="8">
        <v>1</v>
      </c>
      <c r="L48" s="8">
        <v>1</v>
      </c>
      <c r="M48" s="8">
        <v>2</v>
      </c>
      <c r="N48" s="13">
        <f>K48+L48+M48</f>
        <v>4</v>
      </c>
      <c r="O48" s="14">
        <f>P48-N48</f>
        <v>7</v>
      </c>
      <c r="P48" s="14">
        <f>ROUND(PRODUCT(J48,25)/14,0)</f>
        <v>11</v>
      </c>
      <c r="Q48" s="18" t="s">
        <v>35</v>
      </c>
      <c r="R48" s="8"/>
      <c r="S48" s="19"/>
      <c r="T48" s="8" t="s">
        <v>41</v>
      </c>
    </row>
    <row r="49" spans="1:23">
      <c r="A49" s="35" t="s">
        <v>135</v>
      </c>
      <c r="B49" s="132" t="s">
        <v>133</v>
      </c>
      <c r="C49" s="133"/>
      <c r="D49" s="133"/>
      <c r="E49" s="133"/>
      <c r="F49" s="133"/>
      <c r="G49" s="133"/>
      <c r="H49" s="133"/>
      <c r="I49" s="134"/>
      <c r="J49" s="8">
        <v>5</v>
      </c>
      <c r="K49" s="8">
        <v>1</v>
      </c>
      <c r="L49" s="8">
        <v>2</v>
      </c>
      <c r="M49" s="8">
        <v>0</v>
      </c>
      <c r="N49" s="36">
        <f t="shared" ref="N49" si="7">K49+L49+M49</f>
        <v>3</v>
      </c>
      <c r="O49" s="14">
        <f t="shared" ref="O49" si="8">P49-N49</f>
        <v>6</v>
      </c>
      <c r="P49" s="14">
        <f t="shared" ref="P49" si="9">ROUND(PRODUCT(J49,25)/14,0)</f>
        <v>9</v>
      </c>
      <c r="Q49" s="18" t="s">
        <v>35</v>
      </c>
      <c r="R49" s="8"/>
      <c r="S49" s="19"/>
      <c r="T49" s="8" t="s">
        <v>41</v>
      </c>
    </row>
    <row r="50" spans="1:23">
      <c r="A50" s="15" t="s">
        <v>28</v>
      </c>
      <c r="B50" s="177"/>
      <c r="C50" s="178"/>
      <c r="D50" s="178"/>
      <c r="E50" s="178"/>
      <c r="F50" s="178"/>
      <c r="G50" s="178"/>
      <c r="H50" s="178"/>
      <c r="I50" s="179"/>
      <c r="J50" s="15">
        <f t="shared" ref="J50:P50" si="10">SUM(J42:J49)</f>
        <v>32</v>
      </c>
      <c r="K50" s="15">
        <f t="shared" si="10"/>
        <v>6</v>
      </c>
      <c r="L50" s="15">
        <f t="shared" si="10"/>
        <v>10</v>
      </c>
      <c r="M50" s="15">
        <f t="shared" si="10"/>
        <v>8</v>
      </c>
      <c r="N50" s="15">
        <f t="shared" si="10"/>
        <v>24</v>
      </c>
      <c r="O50" s="15">
        <f t="shared" si="10"/>
        <v>34</v>
      </c>
      <c r="P50" s="15">
        <f t="shared" si="10"/>
        <v>58</v>
      </c>
      <c r="Q50" s="29">
        <f>COUNTIF(Q42:Q49,"E")</f>
        <v>5</v>
      </c>
      <c r="R50" s="71">
        <f>COUNTIF(R42:R49,"C")</f>
        <v>0</v>
      </c>
      <c r="S50" s="71">
        <f>COUNTIF(S42:S49,"VP")</f>
        <v>2</v>
      </c>
      <c r="T50" s="72">
        <f>COUNTA(T42:T49)</f>
        <v>7</v>
      </c>
      <c r="U50" s="252" t="str">
        <f>IF(Q50&gt;=SUM(R50:S50),"Corect","E trebuie să fie cel puțin egal cu C+VP")</f>
        <v>Corect</v>
      </c>
      <c r="V50" s="253"/>
      <c r="W50" s="253"/>
    </row>
    <row r="51" spans="1:23" s="110" customFormat="1">
      <c r="A51" s="51"/>
      <c r="B51" s="51"/>
      <c r="C51" s="51"/>
      <c r="D51" s="51"/>
      <c r="E51" s="51"/>
      <c r="F51" s="51"/>
      <c r="G51" s="51"/>
      <c r="H51" s="51"/>
      <c r="I51" s="51"/>
      <c r="J51" s="51"/>
      <c r="K51" s="51"/>
      <c r="L51" s="51"/>
      <c r="M51" s="51"/>
      <c r="N51" s="51"/>
      <c r="O51" s="51"/>
      <c r="P51" s="51"/>
      <c r="Q51" s="51"/>
      <c r="R51" s="51"/>
      <c r="S51" s="51"/>
      <c r="T51" s="52"/>
      <c r="U51" s="111"/>
    </row>
    <row r="52" spans="1:23" s="110" customFormat="1">
      <c r="A52" s="51"/>
      <c r="B52" s="51"/>
      <c r="C52" s="51"/>
      <c r="D52" s="51"/>
      <c r="E52" s="51"/>
      <c r="F52" s="51"/>
      <c r="G52" s="51"/>
      <c r="H52" s="51"/>
      <c r="I52" s="51"/>
      <c r="J52" s="51"/>
      <c r="K52" s="51"/>
      <c r="L52" s="51"/>
      <c r="M52" s="51"/>
      <c r="N52" s="51"/>
      <c r="O52" s="51"/>
      <c r="P52" s="51"/>
      <c r="Q52" s="51"/>
      <c r="R52" s="51"/>
      <c r="S52" s="51"/>
      <c r="T52" s="52"/>
      <c r="U52" s="111"/>
    </row>
    <row r="53" spans="1:23" s="110" customFormat="1">
      <c r="A53" s="51"/>
      <c r="B53" s="51"/>
      <c r="C53" s="51"/>
      <c r="D53" s="51"/>
      <c r="E53" s="51"/>
      <c r="F53" s="51"/>
      <c r="G53" s="51"/>
      <c r="H53" s="51"/>
      <c r="I53" s="51"/>
      <c r="J53" s="51"/>
      <c r="K53" s="51"/>
      <c r="L53" s="51"/>
      <c r="M53" s="51"/>
      <c r="N53" s="51"/>
      <c r="O53" s="51"/>
      <c r="P53" s="51"/>
      <c r="Q53" s="51"/>
      <c r="R53" s="51"/>
      <c r="S53" s="51"/>
      <c r="T53" s="52"/>
      <c r="U53" s="111"/>
    </row>
    <row r="54" spans="1:23" s="50" customFormat="1">
      <c r="A54" s="51"/>
      <c r="B54" s="51"/>
      <c r="C54" s="51"/>
      <c r="D54" s="51"/>
      <c r="E54" s="51"/>
      <c r="F54" s="51"/>
      <c r="G54" s="51"/>
      <c r="H54" s="51"/>
      <c r="I54" s="51"/>
      <c r="J54" s="51"/>
      <c r="K54" s="51"/>
      <c r="L54" s="51"/>
      <c r="M54" s="51"/>
      <c r="N54" s="51"/>
      <c r="O54" s="51"/>
      <c r="P54" s="51"/>
      <c r="Q54" s="51"/>
      <c r="R54" s="51"/>
      <c r="S54" s="51"/>
      <c r="T54" s="52"/>
      <c r="U54" s="48"/>
    </row>
    <row r="55" spans="1:23" ht="16.5" customHeight="1">
      <c r="A55" s="196" t="s">
        <v>46</v>
      </c>
      <c r="B55" s="196"/>
      <c r="C55" s="196"/>
      <c r="D55" s="196"/>
      <c r="E55" s="196"/>
      <c r="F55" s="196"/>
      <c r="G55" s="196"/>
      <c r="H55" s="196"/>
      <c r="I55" s="196"/>
      <c r="J55" s="196"/>
      <c r="K55" s="196"/>
      <c r="L55" s="196"/>
      <c r="M55" s="196"/>
      <c r="N55" s="196"/>
      <c r="O55" s="196"/>
      <c r="P55" s="196"/>
      <c r="Q55" s="196"/>
      <c r="R55" s="196"/>
      <c r="S55" s="196"/>
      <c r="T55" s="196"/>
    </row>
    <row r="56" spans="1:23" ht="26.25" customHeight="1">
      <c r="A56" s="233" t="s">
        <v>30</v>
      </c>
      <c r="B56" s="222" t="s">
        <v>29</v>
      </c>
      <c r="C56" s="223"/>
      <c r="D56" s="223"/>
      <c r="E56" s="223"/>
      <c r="F56" s="223"/>
      <c r="G56" s="223"/>
      <c r="H56" s="223"/>
      <c r="I56" s="224"/>
      <c r="J56" s="228" t="s">
        <v>43</v>
      </c>
      <c r="K56" s="207" t="s">
        <v>27</v>
      </c>
      <c r="L56" s="208"/>
      <c r="M56" s="209"/>
      <c r="N56" s="207" t="s">
        <v>44</v>
      </c>
      <c r="O56" s="218"/>
      <c r="P56" s="219"/>
      <c r="Q56" s="207" t="s">
        <v>26</v>
      </c>
      <c r="R56" s="208"/>
      <c r="S56" s="209"/>
      <c r="T56" s="220" t="s">
        <v>25</v>
      </c>
    </row>
    <row r="57" spans="1:23">
      <c r="A57" s="234"/>
      <c r="B57" s="225"/>
      <c r="C57" s="226"/>
      <c r="D57" s="226"/>
      <c r="E57" s="226"/>
      <c r="F57" s="226"/>
      <c r="G57" s="226"/>
      <c r="H57" s="226"/>
      <c r="I57" s="227"/>
      <c r="J57" s="221"/>
      <c r="K57" s="3" t="s">
        <v>31</v>
      </c>
      <c r="L57" s="3" t="s">
        <v>32</v>
      </c>
      <c r="M57" s="3" t="s">
        <v>33</v>
      </c>
      <c r="N57" s="53" t="s">
        <v>37</v>
      </c>
      <c r="O57" s="53" t="s">
        <v>8</v>
      </c>
      <c r="P57" s="53" t="s">
        <v>34</v>
      </c>
      <c r="Q57" s="53" t="s">
        <v>35</v>
      </c>
      <c r="R57" s="53" t="s">
        <v>31</v>
      </c>
      <c r="S57" s="53" t="s">
        <v>36</v>
      </c>
      <c r="T57" s="221"/>
    </row>
    <row r="58" spans="1:23" s="94" customFormat="1" ht="12.75" customHeight="1">
      <c r="A58" s="124" t="s">
        <v>124</v>
      </c>
      <c r="B58" s="125"/>
      <c r="C58" s="125"/>
      <c r="D58" s="125"/>
      <c r="E58" s="125"/>
      <c r="F58" s="125"/>
      <c r="G58" s="125"/>
      <c r="H58" s="125"/>
      <c r="I58" s="125"/>
      <c r="J58" s="125"/>
      <c r="K58" s="125"/>
      <c r="L58" s="125"/>
      <c r="M58" s="125"/>
      <c r="N58" s="125"/>
      <c r="O58" s="125"/>
      <c r="P58" s="125"/>
      <c r="Q58" s="125"/>
      <c r="R58" s="125"/>
      <c r="S58" s="125"/>
      <c r="T58" s="126"/>
    </row>
    <row r="59" spans="1:23">
      <c r="A59" s="26" t="s">
        <v>140</v>
      </c>
      <c r="B59" s="132" t="s">
        <v>136</v>
      </c>
      <c r="C59" s="133"/>
      <c r="D59" s="133"/>
      <c r="E59" s="133"/>
      <c r="F59" s="133"/>
      <c r="G59" s="133"/>
      <c r="H59" s="133"/>
      <c r="I59" s="134"/>
      <c r="J59" s="8">
        <v>7</v>
      </c>
      <c r="K59" s="8">
        <v>1</v>
      </c>
      <c r="L59" s="8">
        <v>2</v>
      </c>
      <c r="M59" s="8">
        <v>2</v>
      </c>
      <c r="N59" s="13">
        <f>K59+L59+M59</f>
        <v>5</v>
      </c>
      <c r="O59" s="14">
        <f>P59-N59</f>
        <v>8</v>
      </c>
      <c r="P59" s="14">
        <f>ROUND(PRODUCT(J59,25)/14,0)</f>
        <v>13</v>
      </c>
      <c r="Q59" s="18" t="s">
        <v>35</v>
      </c>
      <c r="R59" s="8"/>
      <c r="S59" s="19"/>
      <c r="T59" s="8" t="s">
        <v>41</v>
      </c>
    </row>
    <row r="60" spans="1:23" s="94" customFormat="1">
      <c r="A60" s="35" t="s">
        <v>141</v>
      </c>
      <c r="B60" s="132" t="s">
        <v>137</v>
      </c>
      <c r="C60" s="133"/>
      <c r="D60" s="133"/>
      <c r="E60" s="133"/>
      <c r="F60" s="133"/>
      <c r="G60" s="133"/>
      <c r="H60" s="133"/>
      <c r="I60" s="134"/>
      <c r="J60" s="8">
        <v>5</v>
      </c>
      <c r="K60" s="8">
        <v>1</v>
      </c>
      <c r="L60" s="8">
        <v>2</v>
      </c>
      <c r="M60" s="8">
        <v>2</v>
      </c>
      <c r="N60" s="90">
        <f t="shared" ref="N60" si="11">K60+L60+M60</f>
        <v>5</v>
      </c>
      <c r="O60" s="14">
        <f t="shared" ref="O60" si="12">P60-N60</f>
        <v>4</v>
      </c>
      <c r="P60" s="14">
        <f t="shared" ref="P60" si="13">ROUND(PRODUCT(J60,25)/14,0)</f>
        <v>9</v>
      </c>
      <c r="Q60" s="18" t="s">
        <v>35</v>
      </c>
      <c r="R60" s="8"/>
      <c r="S60" s="19"/>
      <c r="T60" s="8" t="s">
        <v>41</v>
      </c>
    </row>
    <row r="61" spans="1:23">
      <c r="A61" s="24" t="s">
        <v>142</v>
      </c>
      <c r="B61" s="132" t="s">
        <v>138</v>
      </c>
      <c r="C61" s="133"/>
      <c r="D61" s="133"/>
      <c r="E61" s="133"/>
      <c r="F61" s="133"/>
      <c r="G61" s="133"/>
      <c r="H61" s="133"/>
      <c r="I61" s="134"/>
      <c r="J61" s="8">
        <v>4</v>
      </c>
      <c r="K61" s="8">
        <v>2</v>
      </c>
      <c r="L61" s="8">
        <v>1</v>
      </c>
      <c r="M61" s="8">
        <v>0</v>
      </c>
      <c r="N61" s="13">
        <f t="shared" ref="N61:N66" si="14">K61+L61+M61</f>
        <v>3</v>
      </c>
      <c r="O61" s="14">
        <f t="shared" ref="O61:O66" si="15">P61-N61</f>
        <v>4</v>
      </c>
      <c r="P61" s="14">
        <f t="shared" ref="P61:P66" si="16">ROUND(PRODUCT(J61,25)/14,0)</f>
        <v>7</v>
      </c>
      <c r="Q61" s="18" t="s">
        <v>35</v>
      </c>
      <c r="R61" s="8"/>
      <c r="S61" s="19"/>
      <c r="T61" s="8" t="s">
        <v>40</v>
      </c>
    </row>
    <row r="62" spans="1:23">
      <c r="A62" s="24" t="s">
        <v>143</v>
      </c>
      <c r="B62" s="132" t="s">
        <v>139</v>
      </c>
      <c r="C62" s="133"/>
      <c r="D62" s="133"/>
      <c r="E62" s="133"/>
      <c r="F62" s="133"/>
      <c r="G62" s="133"/>
      <c r="H62" s="133"/>
      <c r="I62" s="134"/>
      <c r="J62" s="8">
        <v>3</v>
      </c>
      <c r="K62" s="8">
        <v>1</v>
      </c>
      <c r="L62" s="8">
        <v>0</v>
      </c>
      <c r="M62" s="8">
        <v>0</v>
      </c>
      <c r="N62" s="13">
        <f t="shared" si="14"/>
        <v>1</v>
      </c>
      <c r="O62" s="14">
        <f t="shared" si="15"/>
        <v>4</v>
      </c>
      <c r="P62" s="14">
        <f t="shared" si="16"/>
        <v>5</v>
      </c>
      <c r="Q62" s="18"/>
      <c r="R62" s="8" t="s">
        <v>31</v>
      </c>
      <c r="S62" s="19"/>
      <c r="T62" s="8" t="s">
        <v>42</v>
      </c>
    </row>
    <row r="63" spans="1:23">
      <c r="A63" s="115" t="s">
        <v>97</v>
      </c>
      <c r="B63" s="259" t="s">
        <v>79</v>
      </c>
      <c r="C63" s="260"/>
      <c r="D63" s="260"/>
      <c r="E63" s="260"/>
      <c r="F63" s="260"/>
      <c r="G63" s="260"/>
      <c r="H63" s="260"/>
      <c r="I63" s="261"/>
      <c r="J63" s="44">
        <v>2</v>
      </c>
      <c r="K63" s="44">
        <v>0</v>
      </c>
      <c r="L63" s="44">
        <v>2</v>
      </c>
      <c r="M63" s="44">
        <v>0</v>
      </c>
      <c r="N63" s="44">
        <f t="shared" ref="N63" si="17">K63+L63+M63</f>
        <v>2</v>
      </c>
      <c r="O63" s="45">
        <f t="shared" ref="O63" si="18">P63-N63</f>
        <v>2</v>
      </c>
      <c r="P63" s="45">
        <f t="shared" ref="P63" si="19">ROUND(PRODUCT(J63,25)/14,0)</f>
        <v>4</v>
      </c>
      <c r="Q63" s="46"/>
      <c r="R63" s="44"/>
      <c r="S63" s="47" t="s">
        <v>36</v>
      </c>
      <c r="T63" s="44" t="s">
        <v>42</v>
      </c>
    </row>
    <row r="64" spans="1:23" s="94" customFormat="1">
      <c r="A64" s="121" t="s">
        <v>125</v>
      </c>
      <c r="B64" s="122"/>
      <c r="C64" s="122"/>
      <c r="D64" s="122"/>
      <c r="E64" s="122"/>
      <c r="F64" s="122"/>
      <c r="G64" s="122"/>
      <c r="H64" s="122"/>
      <c r="I64" s="122"/>
      <c r="J64" s="122"/>
      <c r="K64" s="122"/>
      <c r="L64" s="122"/>
      <c r="M64" s="122"/>
      <c r="N64" s="122"/>
      <c r="O64" s="122"/>
      <c r="P64" s="122"/>
      <c r="Q64" s="122"/>
      <c r="R64" s="122"/>
      <c r="S64" s="122"/>
      <c r="T64" s="123"/>
    </row>
    <row r="65" spans="1:23" ht="12.75" customHeight="1">
      <c r="A65" s="35" t="s">
        <v>144</v>
      </c>
      <c r="B65" s="132" t="s">
        <v>247</v>
      </c>
      <c r="C65" s="133"/>
      <c r="D65" s="133"/>
      <c r="E65" s="133"/>
      <c r="F65" s="133"/>
      <c r="G65" s="133"/>
      <c r="H65" s="133"/>
      <c r="I65" s="134"/>
      <c r="J65" s="8">
        <v>6</v>
      </c>
      <c r="K65" s="8">
        <v>1</v>
      </c>
      <c r="L65" s="8">
        <v>2</v>
      </c>
      <c r="M65" s="8">
        <v>2</v>
      </c>
      <c r="N65" s="13">
        <f t="shared" si="14"/>
        <v>5</v>
      </c>
      <c r="O65" s="14">
        <f t="shared" si="15"/>
        <v>6</v>
      </c>
      <c r="P65" s="14">
        <f t="shared" si="16"/>
        <v>11</v>
      </c>
      <c r="Q65" s="18" t="s">
        <v>35</v>
      </c>
      <c r="R65" s="8"/>
      <c r="S65" s="19"/>
      <c r="T65" s="8" t="s">
        <v>41</v>
      </c>
    </row>
    <row r="66" spans="1:23" ht="12.75" customHeight="1">
      <c r="A66" s="35" t="s">
        <v>145</v>
      </c>
      <c r="B66" s="132" t="s">
        <v>248</v>
      </c>
      <c r="C66" s="133"/>
      <c r="D66" s="133"/>
      <c r="E66" s="133"/>
      <c r="F66" s="133"/>
      <c r="G66" s="133"/>
      <c r="H66" s="133"/>
      <c r="I66" s="134"/>
      <c r="J66" s="8">
        <v>5</v>
      </c>
      <c r="K66" s="8">
        <v>1</v>
      </c>
      <c r="L66" s="8">
        <v>2</v>
      </c>
      <c r="M66" s="8">
        <v>0</v>
      </c>
      <c r="N66" s="13">
        <f t="shared" si="14"/>
        <v>3</v>
      </c>
      <c r="O66" s="14">
        <f t="shared" si="15"/>
        <v>6</v>
      </c>
      <c r="P66" s="14">
        <f t="shared" si="16"/>
        <v>9</v>
      </c>
      <c r="Q66" s="18" t="s">
        <v>35</v>
      </c>
      <c r="R66" s="8"/>
      <c r="S66" s="19"/>
      <c r="T66" s="8" t="s">
        <v>41</v>
      </c>
    </row>
    <row r="67" spans="1:23">
      <c r="A67" s="15" t="s">
        <v>28</v>
      </c>
      <c r="B67" s="177"/>
      <c r="C67" s="178"/>
      <c r="D67" s="178"/>
      <c r="E67" s="178"/>
      <c r="F67" s="178"/>
      <c r="G67" s="178"/>
      <c r="H67" s="178"/>
      <c r="I67" s="179"/>
      <c r="J67" s="15">
        <f t="shared" ref="J67:P67" si="20">SUM(J59:J66)</f>
        <v>32</v>
      </c>
      <c r="K67" s="15">
        <f t="shared" si="20"/>
        <v>7</v>
      </c>
      <c r="L67" s="15">
        <f t="shared" si="20"/>
        <v>11</v>
      </c>
      <c r="M67" s="15">
        <f t="shared" si="20"/>
        <v>6</v>
      </c>
      <c r="N67" s="15">
        <f t="shared" si="20"/>
        <v>24</v>
      </c>
      <c r="O67" s="15">
        <f t="shared" si="20"/>
        <v>34</v>
      </c>
      <c r="P67" s="15">
        <f t="shared" si="20"/>
        <v>58</v>
      </c>
      <c r="Q67" s="29">
        <f>COUNTIF(Q59:Q66,"E")</f>
        <v>5</v>
      </c>
      <c r="R67" s="29">
        <f>COUNTIF(R59:R66,"C")</f>
        <v>1</v>
      </c>
      <c r="S67" s="29">
        <f>COUNTIF(S59:S66,"VP")</f>
        <v>1</v>
      </c>
      <c r="T67" s="36">
        <f>COUNTA(T59:T66)</f>
        <v>7</v>
      </c>
      <c r="U67" s="254" t="str">
        <f>IF(Q67&gt;=SUM(R67:S67),"Corect","E trebuie să fie cel puțin egal cu C+VP")</f>
        <v>Corect</v>
      </c>
      <c r="V67" s="253"/>
      <c r="W67" s="253"/>
    </row>
    <row r="68" spans="1:23" s="110" customFormat="1">
      <c r="A68" s="51"/>
      <c r="B68" s="51"/>
      <c r="C68" s="51"/>
      <c r="D68" s="51"/>
      <c r="E68" s="51"/>
      <c r="F68" s="51"/>
      <c r="G68" s="51"/>
      <c r="H68" s="51"/>
      <c r="I68" s="51"/>
      <c r="J68" s="51"/>
      <c r="K68" s="51"/>
      <c r="L68" s="51"/>
      <c r="M68" s="51"/>
      <c r="N68" s="51"/>
      <c r="O68" s="51"/>
      <c r="P68" s="51"/>
      <c r="Q68" s="51"/>
      <c r="R68" s="51"/>
      <c r="S68" s="51"/>
      <c r="T68" s="52"/>
      <c r="U68" s="111"/>
    </row>
    <row r="69" spans="1:23" s="110" customFormat="1">
      <c r="A69" s="51"/>
      <c r="B69" s="51"/>
      <c r="C69" s="51"/>
      <c r="D69" s="51"/>
      <c r="E69" s="51"/>
      <c r="F69" s="51"/>
      <c r="G69" s="51"/>
      <c r="H69" s="51"/>
      <c r="I69" s="51"/>
      <c r="J69" s="51"/>
      <c r="K69" s="51"/>
      <c r="L69" s="51"/>
      <c r="M69" s="51"/>
      <c r="N69" s="51"/>
      <c r="O69" s="51"/>
      <c r="P69" s="51"/>
      <c r="Q69" s="51"/>
      <c r="R69" s="51"/>
      <c r="S69" s="51"/>
      <c r="T69" s="52"/>
      <c r="U69" s="111"/>
    </row>
    <row r="70" spans="1:23" s="110" customFormat="1">
      <c r="A70" s="51"/>
      <c r="B70" s="51"/>
      <c r="C70" s="51"/>
      <c r="D70" s="51"/>
      <c r="E70" s="51"/>
      <c r="F70" s="51"/>
      <c r="G70" s="51"/>
      <c r="H70" s="51"/>
      <c r="I70" s="51"/>
      <c r="J70" s="51"/>
      <c r="K70" s="51"/>
      <c r="L70" s="51"/>
      <c r="M70" s="51"/>
      <c r="N70" s="51"/>
      <c r="O70" s="51"/>
      <c r="P70" s="51"/>
      <c r="Q70" s="51"/>
      <c r="R70" s="51"/>
      <c r="S70" s="51"/>
      <c r="T70" s="52"/>
      <c r="U70" s="111"/>
    </row>
    <row r="71" spans="1:23" s="110" customFormat="1">
      <c r="A71" s="51"/>
      <c r="B71" s="51"/>
      <c r="C71" s="51"/>
      <c r="D71" s="51"/>
      <c r="E71" s="51"/>
      <c r="F71" s="51"/>
      <c r="G71" s="51"/>
      <c r="H71" s="51"/>
      <c r="I71" s="51"/>
      <c r="J71" s="51"/>
      <c r="K71" s="51"/>
      <c r="L71" s="51"/>
      <c r="M71" s="51"/>
      <c r="N71" s="51"/>
      <c r="O71" s="51"/>
      <c r="P71" s="51"/>
      <c r="Q71" s="51"/>
      <c r="R71" s="51"/>
      <c r="S71" s="51"/>
      <c r="T71" s="52"/>
      <c r="U71" s="111"/>
    </row>
    <row r="72" spans="1:23" s="110" customFormat="1">
      <c r="A72" s="51"/>
      <c r="B72" s="51"/>
      <c r="C72" s="51"/>
      <c r="D72" s="51"/>
      <c r="E72" s="51"/>
      <c r="F72" s="51"/>
      <c r="G72" s="51"/>
      <c r="H72" s="51"/>
      <c r="I72" s="51"/>
      <c r="J72" s="51"/>
      <c r="K72" s="51"/>
      <c r="L72" s="51"/>
      <c r="M72" s="51"/>
      <c r="N72" s="51"/>
      <c r="O72" s="51"/>
      <c r="P72" s="51"/>
      <c r="Q72" s="51"/>
      <c r="R72" s="51"/>
      <c r="S72" s="51"/>
      <c r="T72" s="52"/>
      <c r="U72" s="111"/>
    </row>
    <row r="73" spans="1:23" ht="18" customHeight="1">
      <c r="A73" s="196" t="s">
        <v>47</v>
      </c>
      <c r="B73" s="196"/>
      <c r="C73" s="196"/>
      <c r="D73" s="196"/>
      <c r="E73" s="196"/>
      <c r="F73" s="196"/>
      <c r="G73" s="196"/>
      <c r="H73" s="196"/>
      <c r="I73" s="196"/>
      <c r="J73" s="196"/>
      <c r="K73" s="196"/>
      <c r="L73" s="196"/>
      <c r="M73" s="196"/>
      <c r="N73" s="196"/>
      <c r="O73" s="196"/>
      <c r="P73" s="196"/>
      <c r="Q73" s="196"/>
      <c r="R73" s="196"/>
      <c r="S73" s="196"/>
      <c r="T73" s="196"/>
    </row>
    <row r="74" spans="1:23" ht="25.5" customHeight="1">
      <c r="A74" s="233" t="s">
        <v>30</v>
      </c>
      <c r="B74" s="222" t="s">
        <v>29</v>
      </c>
      <c r="C74" s="223"/>
      <c r="D74" s="223"/>
      <c r="E74" s="223"/>
      <c r="F74" s="223"/>
      <c r="G74" s="223"/>
      <c r="H74" s="223"/>
      <c r="I74" s="224"/>
      <c r="J74" s="228" t="s">
        <v>43</v>
      </c>
      <c r="K74" s="207" t="s">
        <v>27</v>
      </c>
      <c r="L74" s="208"/>
      <c r="M74" s="209"/>
      <c r="N74" s="207" t="s">
        <v>44</v>
      </c>
      <c r="O74" s="218"/>
      <c r="P74" s="219"/>
      <c r="Q74" s="207" t="s">
        <v>26</v>
      </c>
      <c r="R74" s="208"/>
      <c r="S74" s="209"/>
      <c r="T74" s="220" t="s">
        <v>25</v>
      </c>
    </row>
    <row r="75" spans="1:23" ht="16.5" customHeight="1">
      <c r="A75" s="234"/>
      <c r="B75" s="225"/>
      <c r="C75" s="226"/>
      <c r="D75" s="226"/>
      <c r="E75" s="226"/>
      <c r="F75" s="226"/>
      <c r="G75" s="226"/>
      <c r="H75" s="226"/>
      <c r="I75" s="227"/>
      <c r="J75" s="221"/>
      <c r="K75" s="3" t="s">
        <v>31</v>
      </c>
      <c r="L75" s="3" t="s">
        <v>32</v>
      </c>
      <c r="M75" s="3" t="s">
        <v>33</v>
      </c>
      <c r="N75" s="53" t="s">
        <v>37</v>
      </c>
      <c r="O75" s="53" t="s">
        <v>8</v>
      </c>
      <c r="P75" s="53" t="s">
        <v>34</v>
      </c>
      <c r="Q75" s="53" t="s">
        <v>35</v>
      </c>
      <c r="R75" s="53" t="s">
        <v>31</v>
      </c>
      <c r="S75" s="53" t="s">
        <v>36</v>
      </c>
      <c r="T75" s="221"/>
    </row>
    <row r="76" spans="1:23" s="94" customFormat="1">
      <c r="A76" s="124" t="s">
        <v>124</v>
      </c>
      <c r="B76" s="125"/>
      <c r="C76" s="125"/>
      <c r="D76" s="125"/>
      <c r="E76" s="125"/>
      <c r="F76" s="125"/>
      <c r="G76" s="125"/>
      <c r="H76" s="125"/>
      <c r="I76" s="125"/>
      <c r="J76" s="125"/>
      <c r="K76" s="125"/>
      <c r="L76" s="125"/>
      <c r="M76" s="125"/>
      <c r="N76" s="125"/>
      <c r="O76" s="125"/>
      <c r="P76" s="125"/>
      <c r="Q76" s="125"/>
      <c r="R76" s="125"/>
      <c r="S76" s="125"/>
      <c r="T76" s="126"/>
    </row>
    <row r="77" spans="1:23">
      <c r="A77" s="26" t="s">
        <v>150</v>
      </c>
      <c r="B77" s="132" t="s">
        <v>146</v>
      </c>
      <c r="C77" s="133"/>
      <c r="D77" s="133"/>
      <c r="E77" s="133"/>
      <c r="F77" s="133"/>
      <c r="G77" s="133"/>
      <c r="H77" s="133"/>
      <c r="I77" s="134"/>
      <c r="J77" s="8">
        <v>8</v>
      </c>
      <c r="K77" s="8">
        <v>2</v>
      </c>
      <c r="L77" s="8">
        <v>2</v>
      </c>
      <c r="M77" s="8">
        <v>2</v>
      </c>
      <c r="N77" s="13">
        <f>K77+L77+M77</f>
        <v>6</v>
      </c>
      <c r="O77" s="14">
        <f>P77-N77</f>
        <v>8</v>
      </c>
      <c r="P77" s="14">
        <f>ROUND(PRODUCT(J77,25)/14,0)</f>
        <v>14</v>
      </c>
      <c r="Q77" s="18" t="s">
        <v>35</v>
      </c>
      <c r="R77" s="8"/>
      <c r="S77" s="19"/>
      <c r="T77" s="8" t="s">
        <v>41</v>
      </c>
    </row>
    <row r="78" spans="1:23">
      <c r="A78" s="24" t="s">
        <v>151</v>
      </c>
      <c r="B78" s="132" t="s">
        <v>147</v>
      </c>
      <c r="C78" s="133"/>
      <c r="D78" s="133"/>
      <c r="E78" s="133"/>
      <c r="F78" s="133"/>
      <c r="G78" s="133"/>
      <c r="H78" s="133"/>
      <c r="I78" s="134"/>
      <c r="J78" s="8">
        <v>7</v>
      </c>
      <c r="K78" s="8">
        <v>2</v>
      </c>
      <c r="L78" s="8">
        <v>2</v>
      </c>
      <c r="M78" s="8">
        <v>0</v>
      </c>
      <c r="N78" s="13">
        <f t="shared" ref="N78:N83" si="21">K78+L78+M78</f>
        <v>4</v>
      </c>
      <c r="O78" s="14">
        <f t="shared" ref="O78:O83" si="22">P78-N78</f>
        <v>9</v>
      </c>
      <c r="P78" s="14">
        <f t="shared" ref="P78:P83" si="23">ROUND(PRODUCT(J78,25)/14,0)</f>
        <v>13</v>
      </c>
      <c r="Q78" s="18" t="s">
        <v>35</v>
      </c>
      <c r="R78" s="8"/>
      <c r="S78" s="19"/>
      <c r="T78" s="8" t="s">
        <v>41</v>
      </c>
    </row>
    <row r="79" spans="1:23">
      <c r="A79" s="24" t="s">
        <v>152</v>
      </c>
      <c r="B79" s="132" t="s">
        <v>148</v>
      </c>
      <c r="C79" s="133"/>
      <c r="D79" s="133"/>
      <c r="E79" s="133"/>
      <c r="F79" s="133"/>
      <c r="G79" s="133"/>
      <c r="H79" s="133"/>
      <c r="I79" s="134"/>
      <c r="J79" s="8">
        <v>3</v>
      </c>
      <c r="K79" s="8">
        <v>0</v>
      </c>
      <c r="L79" s="8">
        <v>0</v>
      </c>
      <c r="M79" s="8">
        <v>2</v>
      </c>
      <c r="N79" s="13">
        <f t="shared" si="21"/>
        <v>2</v>
      </c>
      <c r="O79" s="14">
        <f t="shared" si="22"/>
        <v>3</v>
      </c>
      <c r="P79" s="14">
        <f t="shared" si="23"/>
        <v>5</v>
      </c>
      <c r="Q79" s="18"/>
      <c r="R79" s="8" t="s">
        <v>31</v>
      </c>
      <c r="S79" s="19"/>
      <c r="T79" s="8" t="s">
        <v>41</v>
      </c>
    </row>
    <row r="80" spans="1:23">
      <c r="A80" s="35" t="s">
        <v>153</v>
      </c>
      <c r="B80" s="242" t="s">
        <v>149</v>
      </c>
      <c r="C80" s="243"/>
      <c r="D80" s="243"/>
      <c r="E80" s="243"/>
      <c r="F80" s="243"/>
      <c r="G80" s="243"/>
      <c r="H80" s="243"/>
      <c r="I80" s="244"/>
      <c r="J80" s="8">
        <v>4</v>
      </c>
      <c r="K80" s="8">
        <v>2</v>
      </c>
      <c r="L80" s="8">
        <v>2</v>
      </c>
      <c r="M80" s="8">
        <v>0</v>
      </c>
      <c r="N80" s="90">
        <f t="shared" si="21"/>
        <v>4</v>
      </c>
      <c r="O80" s="14">
        <f t="shared" si="22"/>
        <v>3</v>
      </c>
      <c r="P80" s="14">
        <f t="shared" si="23"/>
        <v>7</v>
      </c>
      <c r="Q80" s="18" t="s">
        <v>35</v>
      </c>
      <c r="R80" s="8"/>
      <c r="S80" s="19"/>
      <c r="T80" s="8" t="s">
        <v>40</v>
      </c>
    </row>
    <row r="81" spans="1:23">
      <c r="A81" s="121" t="s">
        <v>125</v>
      </c>
      <c r="B81" s="122"/>
      <c r="C81" s="122"/>
      <c r="D81" s="122"/>
      <c r="E81" s="122"/>
      <c r="F81" s="122"/>
      <c r="G81" s="122"/>
      <c r="H81" s="122"/>
      <c r="I81" s="122"/>
      <c r="J81" s="122"/>
      <c r="K81" s="122"/>
      <c r="L81" s="122"/>
      <c r="M81" s="122"/>
      <c r="N81" s="122"/>
      <c r="O81" s="122"/>
      <c r="P81" s="122"/>
      <c r="Q81" s="122"/>
      <c r="R81" s="122"/>
      <c r="S81" s="122"/>
      <c r="T81" s="123"/>
    </row>
    <row r="82" spans="1:23">
      <c r="A82" s="35" t="s">
        <v>154</v>
      </c>
      <c r="B82" s="132" t="s">
        <v>249</v>
      </c>
      <c r="C82" s="133"/>
      <c r="D82" s="133"/>
      <c r="E82" s="133"/>
      <c r="F82" s="133"/>
      <c r="G82" s="133"/>
      <c r="H82" s="133"/>
      <c r="I82" s="134"/>
      <c r="J82" s="8">
        <v>6</v>
      </c>
      <c r="K82" s="8">
        <v>2</v>
      </c>
      <c r="L82" s="8">
        <v>2</v>
      </c>
      <c r="M82" s="8">
        <v>0</v>
      </c>
      <c r="N82" s="13">
        <f t="shared" si="21"/>
        <v>4</v>
      </c>
      <c r="O82" s="14">
        <f t="shared" si="22"/>
        <v>7</v>
      </c>
      <c r="P82" s="14">
        <f t="shared" si="23"/>
        <v>11</v>
      </c>
      <c r="Q82" s="18" t="s">
        <v>35</v>
      </c>
      <c r="R82" s="8"/>
      <c r="S82" s="19"/>
      <c r="T82" s="8" t="s">
        <v>41</v>
      </c>
    </row>
    <row r="83" spans="1:23">
      <c r="A83" s="35" t="s">
        <v>155</v>
      </c>
      <c r="B83" s="132" t="s">
        <v>250</v>
      </c>
      <c r="C83" s="133"/>
      <c r="D83" s="133"/>
      <c r="E83" s="133"/>
      <c r="F83" s="133"/>
      <c r="G83" s="133"/>
      <c r="H83" s="133"/>
      <c r="I83" s="134"/>
      <c r="J83" s="8">
        <v>5</v>
      </c>
      <c r="K83" s="8">
        <v>2</v>
      </c>
      <c r="L83" s="8">
        <v>2</v>
      </c>
      <c r="M83" s="8">
        <v>0</v>
      </c>
      <c r="N83" s="13">
        <f t="shared" si="21"/>
        <v>4</v>
      </c>
      <c r="O83" s="14">
        <f t="shared" si="22"/>
        <v>5</v>
      </c>
      <c r="P83" s="14">
        <f t="shared" si="23"/>
        <v>9</v>
      </c>
      <c r="Q83" s="18" t="s">
        <v>35</v>
      </c>
      <c r="R83" s="8"/>
      <c r="S83" s="19"/>
      <c r="T83" s="8" t="s">
        <v>41</v>
      </c>
    </row>
    <row r="84" spans="1:23">
      <c r="A84" s="15" t="s">
        <v>28</v>
      </c>
      <c r="B84" s="177"/>
      <c r="C84" s="178"/>
      <c r="D84" s="178"/>
      <c r="E84" s="178"/>
      <c r="F84" s="178"/>
      <c r="G84" s="178"/>
      <c r="H84" s="178"/>
      <c r="I84" s="179"/>
      <c r="J84" s="15">
        <f t="shared" ref="J84:P84" si="24">SUM(J77:J83)</f>
        <v>33</v>
      </c>
      <c r="K84" s="15">
        <f t="shared" si="24"/>
        <v>10</v>
      </c>
      <c r="L84" s="15">
        <f t="shared" si="24"/>
        <v>10</v>
      </c>
      <c r="M84" s="15">
        <f t="shared" si="24"/>
        <v>4</v>
      </c>
      <c r="N84" s="15">
        <f t="shared" si="24"/>
        <v>24</v>
      </c>
      <c r="O84" s="15">
        <f t="shared" si="24"/>
        <v>35</v>
      </c>
      <c r="P84" s="15">
        <f t="shared" si="24"/>
        <v>59</v>
      </c>
      <c r="Q84" s="15">
        <f>COUNTIF(Q77:Q83,"E")</f>
        <v>5</v>
      </c>
      <c r="R84" s="15">
        <f>COUNTIF(R77:R83,"C")</f>
        <v>1</v>
      </c>
      <c r="S84" s="15">
        <f>COUNTIF(S77:S83,"VP")</f>
        <v>0</v>
      </c>
      <c r="T84" s="36">
        <f>COUNTA(T77:T83)</f>
        <v>6</v>
      </c>
      <c r="U84" s="254" t="str">
        <f>IF(Q84&gt;=SUM(R84:S84),"Corect","E trebuie să fie cel puțin egal cu C+VP")</f>
        <v>Corect</v>
      </c>
      <c r="V84" s="253"/>
      <c r="W84" s="253"/>
    </row>
    <row r="85" spans="1:23" s="110" customFormat="1">
      <c r="A85" s="51"/>
      <c r="B85" s="51"/>
      <c r="C85" s="51"/>
      <c r="D85" s="51"/>
      <c r="E85" s="51"/>
      <c r="F85" s="51"/>
      <c r="G85" s="51"/>
      <c r="H85" s="51"/>
      <c r="I85" s="51"/>
      <c r="J85" s="51"/>
      <c r="K85" s="51"/>
      <c r="L85" s="51"/>
      <c r="M85" s="51"/>
      <c r="N85" s="51"/>
      <c r="O85" s="51"/>
      <c r="P85" s="51"/>
      <c r="Q85" s="51"/>
      <c r="R85" s="51"/>
      <c r="S85" s="51"/>
      <c r="T85" s="52"/>
      <c r="U85" s="111"/>
    </row>
    <row r="86" spans="1:23" s="110" customFormat="1">
      <c r="A86" s="51"/>
      <c r="B86" s="51"/>
      <c r="C86" s="51"/>
      <c r="D86" s="51"/>
      <c r="E86" s="51"/>
      <c r="F86" s="51"/>
      <c r="G86" s="51"/>
      <c r="H86" s="51"/>
      <c r="I86" s="51"/>
      <c r="J86" s="51"/>
      <c r="K86" s="51"/>
      <c r="L86" s="51"/>
      <c r="M86" s="51"/>
      <c r="N86" s="51"/>
      <c r="O86" s="51"/>
      <c r="P86" s="51"/>
      <c r="Q86" s="51"/>
      <c r="R86" s="51"/>
      <c r="S86" s="51"/>
      <c r="T86" s="52"/>
      <c r="U86" s="111"/>
    </row>
    <row r="87" spans="1:23" s="110" customFormat="1">
      <c r="A87" s="51"/>
      <c r="B87" s="51"/>
      <c r="C87" s="51"/>
      <c r="D87" s="51"/>
      <c r="E87" s="51"/>
      <c r="F87" s="51"/>
      <c r="G87" s="51"/>
      <c r="H87" s="51"/>
      <c r="I87" s="51"/>
      <c r="J87" s="51"/>
      <c r="K87" s="51"/>
      <c r="L87" s="51"/>
      <c r="M87" s="51"/>
      <c r="N87" s="51"/>
      <c r="O87" s="51"/>
      <c r="P87" s="51"/>
      <c r="Q87" s="51"/>
      <c r="R87" s="51"/>
      <c r="S87" s="51"/>
      <c r="T87" s="52"/>
      <c r="U87" s="111"/>
    </row>
    <row r="89" spans="1:23" ht="18.75" customHeight="1">
      <c r="A89" s="196" t="s">
        <v>48</v>
      </c>
      <c r="B89" s="196"/>
      <c r="C89" s="196"/>
      <c r="D89" s="196"/>
      <c r="E89" s="196"/>
      <c r="F89" s="196"/>
      <c r="G89" s="196"/>
      <c r="H89" s="196"/>
      <c r="I89" s="196"/>
      <c r="J89" s="196"/>
      <c r="K89" s="196"/>
      <c r="L89" s="196"/>
      <c r="M89" s="196"/>
      <c r="N89" s="196"/>
      <c r="O89" s="196"/>
      <c r="P89" s="196"/>
      <c r="Q89" s="196"/>
      <c r="R89" s="196"/>
      <c r="S89" s="196"/>
      <c r="T89" s="196"/>
    </row>
    <row r="90" spans="1:23" ht="24.75" customHeight="1">
      <c r="A90" s="233" t="s">
        <v>30</v>
      </c>
      <c r="B90" s="222" t="s">
        <v>29</v>
      </c>
      <c r="C90" s="223"/>
      <c r="D90" s="223"/>
      <c r="E90" s="223"/>
      <c r="F90" s="223"/>
      <c r="G90" s="223"/>
      <c r="H90" s="223"/>
      <c r="I90" s="224"/>
      <c r="J90" s="228" t="s">
        <v>43</v>
      </c>
      <c r="K90" s="207" t="s">
        <v>27</v>
      </c>
      <c r="L90" s="208"/>
      <c r="M90" s="209"/>
      <c r="N90" s="207" t="s">
        <v>44</v>
      </c>
      <c r="O90" s="218"/>
      <c r="P90" s="219"/>
      <c r="Q90" s="207" t="s">
        <v>26</v>
      </c>
      <c r="R90" s="208"/>
      <c r="S90" s="209"/>
      <c r="T90" s="220" t="s">
        <v>25</v>
      </c>
    </row>
    <row r="91" spans="1:23">
      <c r="A91" s="234"/>
      <c r="B91" s="225"/>
      <c r="C91" s="226"/>
      <c r="D91" s="226"/>
      <c r="E91" s="226"/>
      <c r="F91" s="226"/>
      <c r="G91" s="226"/>
      <c r="H91" s="226"/>
      <c r="I91" s="227"/>
      <c r="J91" s="221"/>
      <c r="K91" s="3" t="s">
        <v>31</v>
      </c>
      <c r="L91" s="3" t="s">
        <v>32</v>
      </c>
      <c r="M91" s="3" t="s">
        <v>33</v>
      </c>
      <c r="N91" s="53" t="s">
        <v>37</v>
      </c>
      <c r="O91" s="53" t="s">
        <v>8</v>
      </c>
      <c r="P91" s="53" t="s">
        <v>34</v>
      </c>
      <c r="Q91" s="53" t="s">
        <v>35</v>
      </c>
      <c r="R91" s="53" t="s">
        <v>31</v>
      </c>
      <c r="S91" s="53" t="s">
        <v>36</v>
      </c>
      <c r="T91" s="221"/>
    </row>
    <row r="92" spans="1:23" s="94" customFormat="1">
      <c r="A92" s="124" t="s">
        <v>124</v>
      </c>
      <c r="B92" s="125"/>
      <c r="C92" s="125"/>
      <c r="D92" s="125"/>
      <c r="E92" s="125"/>
      <c r="F92" s="125"/>
      <c r="G92" s="125"/>
      <c r="H92" s="125"/>
      <c r="I92" s="125"/>
      <c r="J92" s="125"/>
      <c r="K92" s="125"/>
      <c r="L92" s="125"/>
      <c r="M92" s="125"/>
      <c r="N92" s="125"/>
      <c r="O92" s="125"/>
      <c r="P92" s="125"/>
      <c r="Q92" s="125"/>
      <c r="R92" s="125"/>
      <c r="S92" s="125"/>
      <c r="T92" s="126"/>
    </row>
    <row r="93" spans="1:23">
      <c r="A93" s="35" t="s">
        <v>161</v>
      </c>
      <c r="B93" s="132" t="s">
        <v>156</v>
      </c>
      <c r="C93" s="133"/>
      <c r="D93" s="133"/>
      <c r="E93" s="133"/>
      <c r="F93" s="133"/>
      <c r="G93" s="133"/>
      <c r="H93" s="133"/>
      <c r="I93" s="134"/>
      <c r="J93" s="8">
        <v>6</v>
      </c>
      <c r="K93" s="8">
        <v>1</v>
      </c>
      <c r="L93" s="8">
        <v>0</v>
      </c>
      <c r="M93" s="8">
        <v>4</v>
      </c>
      <c r="N93" s="13">
        <f>K93+L93+M93</f>
        <v>5</v>
      </c>
      <c r="O93" s="14">
        <f>P93-N93</f>
        <v>6</v>
      </c>
      <c r="P93" s="14">
        <f>ROUND(PRODUCT(J93,25)/14,0)</f>
        <v>11</v>
      </c>
      <c r="Q93" s="18" t="s">
        <v>35</v>
      </c>
      <c r="R93" s="8"/>
      <c r="S93" s="19"/>
      <c r="T93" s="8" t="s">
        <v>41</v>
      </c>
    </row>
    <row r="94" spans="1:23">
      <c r="A94" s="24" t="s">
        <v>162</v>
      </c>
      <c r="B94" s="132" t="s">
        <v>157</v>
      </c>
      <c r="C94" s="133"/>
      <c r="D94" s="133"/>
      <c r="E94" s="133"/>
      <c r="F94" s="133"/>
      <c r="G94" s="133"/>
      <c r="H94" s="133"/>
      <c r="I94" s="134"/>
      <c r="J94" s="8">
        <v>5</v>
      </c>
      <c r="K94" s="8">
        <v>2</v>
      </c>
      <c r="L94" s="8">
        <v>1</v>
      </c>
      <c r="M94" s="8">
        <v>0</v>
      </c>
      <c r="N94" s="13">
        <f t="shared" ref="N94:N99" si="25">K94+L94+M94</f>
        <v>3</v>
      </c>
      <c r="O94" s="14">
        <f t="shared" ref="O94:O99" si="26">P94-N94</f>
        <v>6</v>
      </c>
      <c r="P94" s="14">
        <f t="shared" ref="P94:P99" si="27">ROUND(PRODUCT(J94,25)/14,0)</f>
        <v>9</v>
      </c>
      <c r="Q94" s="18" t="s">
        <v>35</v>
      </c>
      <c r="R94" s="8"/>
      <c r="S94" s="19"/>
      <c r="T94" s="8" t="s">
        <v>41</v>
      </c>
    </row>
    <row r="95" spans="1:23">
      <c r="A95" s="24" t="s">
        <v>163</v>
      </c>
      <c r="B95" s="132" t="s">
        <v>158</v>
      </c>
      <c r="C95" s="133"/>
      <c r="D95" s="133"/>
      <c r="E95" s="133"/>
      <c r="F95" s="133"/>
      <c r="G95" s="133"/>
      <c r="H95" s="133"/>
      <c r="I95" s="134"/>
      <c r="J95" s="8">
        <v>4</v>
      </c>
      <c r="K95" s="8">
        <v>2</v>
      </c>
      <c r="L95" s="8">
        <v>0</v>
      </c>
      <c r="M95" s="8">
        <v>0</v>
      </c>
      <c r="N95" s="13">
        <f t="shared" si="25"/>
        <v>2</v>
      </c>
      <c r="O95" s="14">
        <f t="shared" si="26"/>
        <v>5</v>
      </c>
      <c r="P95" s="14">
        <f t="shared" si="27"/>
        <v>7</v>
      </c>
      <c r="Q95" s="18"/>
      <c r="R95" s="8" t="s">
        <v>31</v>
      </c>
      <c r="S95" s="19"/>
      <c r="T95" s="8" t="s">
        <v>41</v>
      </c>
    </row>
    <row r="96" spans="1:23">
      <c r="A96" s="24" t="s">
        <v>164</v>
      </c>
      <c r="B96" s="132" t="s">
        <v>159</v>
      </c>
      <c r="C96" s="133"/>
      <c r="D96" s="133"/>
      <c r="E96" s="133"/>
      <c r="F96" s="133"/>
      <c r="G96" s="133"/>
      <c r="H96" s="133"/>
      <c r="I96" s="134"/>
      <c r="J96" s="8">
        <v>3</v>
      </c>
      <c r="K96" s="8">
        <v>0</v>
      </c>
      <c r="L96" s="8">
        <v>0</v>
      </c>
      <c r="M96" s="8">
        <v>2</v>
      </c>
      <c r="N96" s="13">
        <f t="shared" si="25"/>
        <v>2</v>
      </c>
      <c r="O96" s="14">
        <f t="shared" si="26"/>
        <v>3</v>
      </c>
      <c r="P96" s="14">
        <f t="shared" si="27"/>
        <v>5</v>
      </c>
      <c r="Q96" s="18"/>
      <c r="R96" s="8" t="s">
        <v>31</v>
      </c>
      <c r="S96" s="19"/>
      <c r="T96" s="8" t="s">
        <v>41</v>
      </c>
    </row>
    <row r="97" spans="1:23">
      <c r="A97" s="35" t="s">
        <v>165</v>
      </c>
      <c r="B97" s="242" t="s">
        <v>160</v>
      </c>
      <c r="C97" s="243"/>
      <c r="D97" s="243"/>
      <c r="E97" s="243"/>
      <c r="F97" s="243"/>
      <c r="G97" s="243"/>
      <c r="H97" s="243"/>
      <c r="I97" s="244"/>
      <c r="J97" s="8">
        <v>4</v>
      </c>
      <c r="K97" s="8">
        <v>2</v>
      </c>
      <c r="L97" s="8">
        <v>2</v>
      </c>
      <c r="M97" s="8">
        <v>0</v>
      </c>
      <c r="N97" s="90">
        <f t="shared" si="25"/>
        <v>4</v>
      </c>
      <c r="O97" s="14">
        <f t="shared" si="26"/>
        <v>3</v>
      </c>
      <c r="P97" s="14">
        <f t="shared" si="27"/>
        <v>7</v>
      </c>
      <c r="Q97" s="18" t="s">
        <v>35</v>
      </c>
      <c r="R97" s="8"/>
      <c r="S97" s="19"/>
      <c r="T97" s="8" t="s">
        <v>40</v>
      </c>
    </row>
    <row r="98" spans="1:23">
      <c r="A98" s="121" t="s">
        <v>125</v>
      </c>
      <c r="B98" s="122"/>
      <c r="C98" s="122"/>
      <c r="D98" s="122"/>
      <c r="E98" s="122"/>
      <c r="F98" s="122"/>
      <c r="G98" s="122"/>
      <c r="H98" s="122"/>
      <c r="I98" s="122"/>
      <c r="J98" s="122"/>
      <c r="K98" s="122"/>
      <c r="L98" s="122"/>
      <c r="M98" s="122"/>
      <c r="N98" s="122"/>
      <c r="O98" s="122"/>
      <c r="P98" s="122"/>
      <c r="Q98" s="122"/>
      <c r="R98" s="122"/>
      <c r="S98" s="122"/>
      <c r="T98" s="123"/>
    </row>
    <row r="99" spans="1:23">
      <c r="A99" s="35" t="s">
        <v>166</v>
      </c>
      <c r="B99" s="132" t="s">
        <v>251</v>
      </c>
      <c r="C99" s="133"/>
      <c r="D99" s="133"/>
      <c r="E99" s="133"/>
      <c r="F99" s="133"/>
      <c r="G99" s="133"/>
      <c r="H99" s="133"/>
      <c r="I99" s="134"/>
      <c r="J99" s="8">
        <v>6</v>
      </c>
      <c r="K99" s="8">
        <v>2</v>
      </c>
      <c r="L99" s="8">
        <v>2</v>
      </c>
      <c r="M99" s="8">
        <v>0</v>
      </c>
      <c r="N99" s="13">
        <f t="shared" si="25"/>
        <v>4</v>
      </c>
      <c r="O99" s="14">
        <f t="shared" si="26"/>
        <v>7</v>
      </c>
      <c r="P99" s="14">
        <f t="shared" si="27"/>
        <v>11</v>
      </c>
      <c r="Q99" s="18" t="s">
        <v>35</v>
      </c>
      <c r="R99" s="8"/>
      <c r="S99" s="19"/>
      <c r="T99" s="8" t="s">
        <v>41</v>
      </c>
    </row>
    <row r="100" spans="1:23">
      <c r="A100" s="35" t="s">
        <v>167</v>
      </c>
      <c r="B100" s="132" t="s">
        <v>252</v>
      </c>
      <c r="C100" s="133"/>
      <c r="D100" s="133"/>
      <c r="E100" s="133"/>
      <c r="F100" s="133"/>
      <c r="G100" s="133"/>
      <c r="H100" s="133"/>
      <c r="I100" s="134"/>
      <c r="J100" s="8">
        <v>5</v>
      </c>
      <c r="K100" s="8">
        <v>2</v>
      </c>
      <c r="L100" s="8">
        <v>2</v>
      </c>
      <c r="M100" s="8">
        <v>0</v>
      </c>
      <c r="N100" s="13">
        <f>K100+L100+M100</f>
        <v>4</v>
      </c>
      <c r="O100" s="14">
        <f>P100-N100</f>
        <v>5</v>
      </c>
      <c r="P100" s="14">
        <f>ROUND(PRODUCT(J100,25)/14,0)</f>
        <v>9</v>
      </c>
      <c r="Q100" s="18" t="s">
        <v>35</v>
      </c>
      <c r="R100" s="8"/>
      <c r="S100" s="19"/>
      <c r="T100" s="8" t="s">
        <v>41</v>
      </c>
    </row>
    <row r="101" spans="1:23">
      <c r="A101" s="15" t="s">
        <v>28</v>
      </c>
      <c r="B101" s="177"/>
      <c r="C101" s="178"/>
      <c r="D101" s="178"/>
      <c r="E101" s="178"/>
      <c r="F101" s="178"/>
      <c r="G101" s="178"/>
      <c r="H101" s="178"/>
      <c r="I101" s="179"/>
      <c r="J101" s="15">
        <f t="shared" ref="J101:P101" si="28">SUM(J93:J100)</f>
        <v>33</v>
      </c>
      <c r="K101" s="15">
        <f t="shared" si="28"/>
        <v>11</v>
      </c>
      <c r="L101" s="15">
        <f t="shared" si="28"/>
        <v>7</v>
      </c>
      <c r="M101" s="15">
        <f t="shared" si="28"/>
        <v>6</v>
      </c>
      <c r="N101" s="15">
        <f t="shared" si="28"/>
        <v>24</v>
      </c>
      <c r="O101" s="15">
        <f t="shared" si="28"/>
        <v>35</v>
      </c>
      <c r="P101" s="15">
        <f t="shared" si="28"/>
        <v>59</v>
      </c>
      <c r="Q101" s="15">
        <f>COUNTIF(Q93:Q100,"E")</f>
        <v>5</v>
      </c>
      <c r="R101" s="15">
        <f>COUNTIF(R93:R100,"C")</f>
        <v>2</v>
      </c>
      <c r="S101" s="15">
        <f>COUNTIF(S93:S100,"VP")</f>
        <v>0</v>
      </c>
      <c r="T101" s="36">
        <f>COUNTA(T93:T100)</f>
        <v>7</v>
      </c>
      <c r="U101" s="254" t="str">
        <f>IF(Q101&gt;=SUM(R101:S101),"Corect","E trebuie să fie cel puțin egal cu C+VP")</f>
        <v>Corect</v>
      </c>
      <c r="V101" s="253"/>
      <c r="W101" s="253"/>
    </row>
    <row r="103" spans="1:23">
      <c r="B103" s="2"/>
      <c r="C103" s="2"/>
      <c r="D103" s="2"/>
      <c r="E103" s="2"/>
      <c r="F103" s="2"/>
      <c r="G103" s="2"/>
      <c r="M103" s="5"/>
      <c r="N103" s="5"/>
      <c r="O103" s="5"/>
      <c r="P103" s="5"/>
      <c r="Q103" s="5"/>
      <c r="R103" s="5"/>
      <c r="S103" s="5"/>
    </row>
    <row r="106" spans="1:23" ht="18" customHeight="1">
      <c r="A106" s="124" t="s">
        <v>49</v>
      </c>
      <c r="B106" s="125"/>
      <c r="C106" s="125"/>
      <c r="D106" s="125"/>
      <c r="E106" s="125"/>
      <c r="F106" s="125"/>
      <c r="G106" s="125"/>
      <c r="H106" s="125"/>
      <c r="I106" s="125"/>
      <c r="J106" s="125"/>
      <c r="K106" s="125"/>
      <c r="L106" s="125"/>
      <c r="M106" s="125"/>
      <c r="N106" s="125"/>
      <c r="O106" s="125"/>
      <c r="P106" s="125"/>
      <c r="Q106" s="125"/>
      <c r="R106" s="125"/>
      <c r="S106" s="125"/>
      <c r="T106" s="126"/>
    </row>
    <row r="107" spans="1:23" ht="25.5" customHeight="1">
      <c r="A107" s="233" t="s">
        <v>30</v>
      </c>
      <c r="B107" s="222" t="s">
        <v>29</v>
      </c>
      <c r="C107" s="223"/>
      <c r="D107" s="223"/>
      <c r="E107" s="223"/>
      <c r="F107" s="223"/>
      <c r="G107" s="223"/>
      <c r="H107" s="223"/>
      <c r="I107" s="224"/>
      <c r="J107" s="228" t="s">
        <v>43</v>
      </c>
      <c r="K107" s="215" t="s">
        <v>27</v>
      </c>
      <c r="L107" s="216"/>
      <c r="M107" s="217"/>
      <c r="N107" s="207" t="s">
        <v>44</v>
      </c>
      <c r="O107" s="218"/>
      <c r="P107" s="219"/>
      <c r="Q107" s="207" t="s">
        <v>26</v>
      </c>
      <c r="R107" s="208"/>
      <c r="S107" s="209"/>
      <c r="T107" s="220" t="s">
        <v>25</v>
      </c>
    </row>
    <row r="108" spans="1:23">
      <c r="A108" s="234"/>
      <c r="B108" s="225"/>
      <c r="C108" s="226"/>
      <c r="D108" s="226"/>
      <c r="E108" s="226"/>
      <c r="F108" s="226"/>
      <c r="G108" s="226"/>
      <c r="H108" s="226"/>
      <c r="I108" s="227"/>
      <c r="J108" s="221"/>
      <c r="K108" s="3" t="s">
        <v>31</v>
      </c>
      <c r="L108" s="3" t="s">
        <v>32</v>
      </c>
      <c r="M108" s="3" t="s">
        <v>33</v>
      </c>
      <c r="N108" s="53" t="s">
        <v>37</v>
      </c>
      <c r="O108" s="53" t="s">
        <v>8</v>
      </c>
      <c r="P108" s="53" t="s">
        <v>34</v>
      </c>
      <c r="Q108" s="53" t="s">
        <v>35</v>
      </c>
      <c r="R108" s="53" t="s">
        <v>31</v>
      </c>
      <c r="S108" s="53" t="s">
        <v>36</v>
      </c>
      <c r="T108" s="221"/>
    </row>
    <row r="109" spans="1:23" s="94" customFormat="1">
      <c r="A109" s="124" t="s">
        <v>124</v>
      </c>
      <c r="B109" s="125"/>
      <c r="C109" s="125"/>
      <c r="D109" s="125"/>
      <c r="E109" s="125"/>
      <c r="F109" s="125"/>
      <c r="G109" s="125"/>
      <c r="H109" s="125"/>
      <c r="I109" s="125"/>
      <c r="J109" s="125"/>
      <c r="K109" s="125"/>
      <c r="L109" s="125"/>
      <c r="M109" s="125"/>
      <c r="N109" s="125"/>
      <c r="O109" s="125"/>
      <c r="P109" s="125"/>
      <c r="Q109" s="125"/>
      <c r="R109" s="125"/>
      <c r="S109" s="125"/>
      <c r="T109" s="126"/>
    </row>
    <row r="110" spans="1:23">
      <c r="A110" s="35" t="s">
        <v>173</v>
      </c>
      <c r="B110" s="132" t="s">
        <v>168</v>
      </c>
      <c r="C110" s="133"/>
      <c r="D110" s="133"/>
      <c r="E110" s="133"/>
      <c r="F110" s="133"/>
      <c r="G110" s="133"/>
      <c r="H110" s="133"/>
      <c r="I110" s="134"/>
      <c r="J110" s="8">
        <v>5</v>
      </c>
      <c r="K110" s="8">
        <v>2</v>
      </c>
      <c r="L110" s="8">
        <v>1</v>
      </c>
      <c r="M110" s="8">
        <v>0</v>
      </c>
      <c r="N110" s="13">
        <f>K110+L110+M110</f>
        <v>3</v>
      </c>
      <c r="O110" s="14">
        <f>P110-N110</f>
        <v>6</v>
      </c>
      <c r="P110" s="14">
        <f>ROUND(PRODUCT(J110,25)/14,0)</f>
        <v>9</v>
      </c>
      <c r="Q110" s="18" t="s">
        <v>35</v>
      </c>
      <c r="R110" s="8"/>
      <c r="S110" s="19"/>
      <c r="T110" s="8" t="s">
        <v>41</v>
      </c>
    </row>
    <row r="111" spans="1:23">
      <c r="A111" s="24" t="s">
        <v>174</v>
      </c>
      <c r="B111" s="132" t="s">
        <v>169</v>
      </c>
      <c r="C111" s="133"/>
      <c r="D111" s="133"/>
      <c r="E111" s="133"/>
      <c r="F111" s="133"/>
      <c r="G111" s="133"/>
      <c r="H111" s="133"/>
      <c r="I111" s="134"/>
      <c r="J111" s="8">
        <v>4</v>
      </c>
      <c r="K111" s="8">
        <v>1</v>
      </c>
      <c r="L111" s="8">
        <v>2</v>
      </c>
      <c r="M111" s="8">
        <v>0</v>
      </c>
      <c r="N111" s="13">
        <f t="shared" ref="N111:N116" si="29">K111+L111+M111</f>
        <v>3</v>
      </c>
      <c r="O111" s="14">
        <f t="shared" ref="O111:O116" si="30">P111-N111</f>
        <v>4</v>
      </c>
      <c r="P111" s="14">
        <f t="shared" ref="P111:P116" si="31">ROUND(PRODUCT(J111,25)/14,0)</f>
        <v>7</v>
      </c>
      <c r="Q111" s="18" t="s">
        <v>35</v>
      </c>
      <c r="R111" s="8"/>
      <c r="S111" s="19"/>
      <c r="T111" s="8" t="s">
        <v>41</v>
      </c>
    </row>
    <row r="112" spans="1:23">
      <c r="A112" s="35" t="s">
        <v>175</v>
      </c>
      <c r="B112" s="132" t="s">
        <v>170</v>
      </c>
      <c r="C112" s="133"/>
      <c r="D112" s="133"/>
      <c r="E112" s="133"/>
      <c r="F112" s="133"/>
      <c r="G112" s="133"/>
      <c r="H112" s="133"/>
      <c r="I112" s="134"/>
      <c r="J112" s="8">
        <v>6</v>
      </c>
      <c r="K112" s="8">
        <v>2</v>
      </c>
      <c r="L112" s="8">
        <v>2</v>
      </c>
      <c r="M112" s="8">
        <v>0</v>
      </c>
      <c r="N112" s="13">
        <f t="shared" si="29"/>
        <v>4</v>
      </c>
      <c r="O112" s="14">
        <f t="shared" si="30"/>
        <v>7</v>
      </c>
      <c r="P112" s="14">
        <f t="shared" si="31"/>
        <v>11</v>
      </c>
      <c r="Q112" s="18"/>
      <c r="R112" s="8" t="s">
        <v>31</v>
      </c>
      <c r="S112" s="19"/>
      <c r="T112" s="8" t="s">
        <v>41</v>
      </c>
    </row>
    <row r="113" spans="1:23">
      <c r="A113" s="24" t="s">
        <v>176</v>
      </c>
      <c r="B113" s="267" t="s">
        <v>171</v>
      </c>
      <c r="C113" s="268"/>
      <c r="D113" s="268"/>
      <c r="E113" s="268"/>
      <c r="F113" s="268"/>
      <c r="G113" s="268"/>
      <c r="H113" s="268"/>
      <c r="I113" s="269"/>
      <c r="J113" s="8">
        <v>3</v>
      </c>
      <c r="K113" s="8">
        <v>0</v>
      </c>
      <c r="L113" s="8">
        <v>0</v>
      </c>
      <c r="M113" s="8">
        <v>2</v>
      </c>
      <c r="N113" s="13">
        <f t="shared" si="29"/>
        <v>2</v>
      </c>
      <c r="O113" s="14">
        <f t="shared" si="30"/>
        <v>3</v>
      </c>
      <c r="P113" s="14">
        <f t="shared" si="31"/>
        <v>5</v>
      </c>
      <c r="Q113" s="18"/>
      <c r="R113" s="8" t="s">
        <v>31</v>
      </c>
      <c r="S113" s="19"/>
      <c r="T113" s="8" t="s">
        <v>40</v>
      </c>
    </row>
    <row r="114" spans="1:23">
      <c r="A114" s="35" t="s">
        <v>177</v>
      </c>
      <c r="B114" s="132" t="s">
        <v>172</v>
      </c>
      <c r="C114" s="133"/>
      <c r="D114" s="133"/>
      <c r="E114" s="133"/>
      <c r="F114" s="133"/>
      <c r="G114" s="133"/>
      <c r="H114" s="133"/>
      <c r="I114" s="134"/>
      <c r="J114" s="8">
        <v>4</v>
      </c>
      <c r="K114" s="8">
        <v>2</v>
      </c>
      <c r="L114" s="8">
        <v>1</v>
      </c>
      <c r="M114" s="8">
        <v>1</v>
      </c>
      <c r="N114" s="13">
        <f t="shared" si="29"/>
        <v>4</v>
      </c>
      <c r="O114" s="14">
        <f t="shared" si="30"/>
        <v>3</v>
      </c>
      <c r="P114" s="14">
        <f t="shared" si="31"/>
        <v>7</v>
      </c>
      <c r="Q114" s="18" t="s">
        <v>35</v>
      </c>
      <c r="R114" s="8"/>
      <c r="S114" s="19"/>
      <c r="T114" s="8" t="s">
        <v>40</v>
      </c>
    </row>
    <row r="115" spans="1:23">
      <c r="A115" s="121" t="s">
        <v>125</v>
      </c>
      <c r="B115" s="122"/>
      <c r="C115" s="122"/>
      <c r="D115" s="122"/>
      <c r="E115" s="122"/>
      <c r="F115" s="122"/>
      <c r="G115" s="122"/>
      <c r="H115" s="122"/>
      <c r="I115" s="122"/>
      <c r="J115" s="122"/>
      <c r="K115" s="122"/>
      <c r="L115" s="122"/>
      <c r="M115" s="122"/>
      <c r="N115" s="122"/>
      <c r="O115" s="122"/>
      <c r="P115" s="122"/>
      <c r="Q115" s="122"/>
      <c r="R115" s="122"/>
      <c r="S115" s="122"/>
      <c r="T115" s="123"/>
    </row>
    <row r="116" spans="1:23">
      <c r="A116" s="35" t="s">
        <v>179</v>
      </c>
      <c r="B116" s="132" t="s">
        <v>253</v>
      </c>
      <c r="C116" s="133"/>
      <c r="D116" s="133"/>
      <c r="E116" s="133"/>
      <c r="F116" s="133"/>
      <c r="G116" s="133"/>
      <c r="H116" s="133"/>
      <c r="I116" s="134"/>
      <c r="J116" s="8">
        <v>4</v>
      </c>
      <c r="K116" s="8">
        <v>2</v>
      </c>
      <c r="L116" s="8">
        <v>1</v>
      </c>
      <c r="M116" s="8">
        <v>0</v>
      </c>
      <c r="N116" s="13">
        <f t="shared" si="29"/>
        <v>3</v>
      </c>
      <c r="O116" s="14">
        <f t="shared" si="30"/>
        <v>4</v>
      </c>
      <c r="P116" s="14">
        <f t="shared" si="31"/>
        <v>7</v>
      </c>
      <c r="Q116" s="18" t="s">
        <v>35</v>
      </c>
      <c r="R116" s="8"/>
      <c r="S116" s="19"/>
      <c r="T116" s="8" t="s">
        <v>41</v>
      </c>
    </row>
    <row r="117" spans="1:23">
      <c r="A117" s="35" t="s">
        <v>180</v>
      </c>
      <c r="B117" s="132" t="s">
        <v>254</v>
      </c>
      <c r="C117" s="133"/>
      <c r="D117" s="133"/>
      <c r="E117" s="133"/>
      <c r="F117" s="133"/>
      <c r="G117" s="133"/>
      <c r="H117" s="133"/>
      <c r="I117" s="134"/>
      <c r="J117" s="8">
        <v>4</v>
      </c>
      <c r="K117" s="8">
        <v>1</v>
      </c>
      <c r="L117" s="8">
        <v>2</v>
      </c>
      <c r="M117" s="8">
        <v>0</v>
      </c>
      <c r="N117" s="13">
        <f>K117+L117+M117</f>
        <v>3</v>
      </c>
      <c r="O117" s="14">
        <f>P117-N117</f>
        <v>4</v>
      </c>
      <c r="P117" s="14">
        <f>ROUND(PRODUCT(J117,25)/14,0)</f>
        <v>7</v>
      </c>
      <c r="Q117" s="18" t="s">
        <v>35</v>
      </c>
      <c r="R117" s="8"/>
      <c r="S117" s="19"/>
      <c r="T117" s="8" t="s">
        <v>41</v>
      </c>
    </row>
    <row r="118" spans="1:23">
      <c r="A118" s="35" t="s">
        <v>181</v>
      </c>
      <c r="B118" s="132" t="s">
        <v>178</v>
      </c>
      <c r="C118" s="133"/>
      <c r="D118" s="133"/>
      <c r="E118" s="133"/>
      <c r="F118" s="133"/>
      <c r="G118" s="133"/>
      <c r="H118" s="133"/>
      <c r="I118" s="134"/>
      <c r="J118" s="8">
        <v>3</v>
      </c>
      <c r="K118" s="8">
        <v>2</v>
      </c>
      <c r="L118" s="8">
        <v>0</v>
      </c>
      <c r="M118" s="8">
        <v>0</v>
      </c>
      <c r="N118" s="13">
        <f>K118+L118+M118</f>
        <v>2</v>
      </c>
      <c r="O118" s="14">
        <f>P118-N118</f>
        <v>3</v>
      </c>
      <c r="P118" s="14">
        <f>ROUND(PRODUCT(J118,25)/14,0)</f>
        <v>5</v>
      </c>
      <c r="Q118" s="18"/>
      <c r="R118" s="8" t="s">
        <v>31</v>
      </c>
      <c r="S118" s="19"/>
      <c r="T118" s="8" t="s">
        <v>41</v>
      </c>
    </row>
    <row r="119" spans="1:23">
      <c r="A119" s="15" t="s">
        <v>28</v>
      </c>
      <c r="B119" s="177"/>
      <c r="C119" s="178"/>
      <c r="D119" s="178"/>
      <c r="E119" s="178"/>
      <c r="F119" s="178"/>
      <c r="G119" s="178"/>
      <c r="H119" s="178"/>
      <c r="I119" s="179"/>
      <c r="J119" s="15">
        <f t="shared" ref="J119:P119" si="32">SUM(J110:J118)</f>
        <v>33</v>
      </c>
      <c r="K119" s="15">
        <f t="shared" si="32"/>
        <v>12</v>
      </c>
      <c r="L119" s="15">
        <f t="shared" si="32"/>
        <v>9</v>
      </c>
      <c r="M119" s="15">
        <f t="shared" si="32"/>
        <v>3</v>
      </c>
      <c r="N119" s="15">
        <f t="shared" si="32"/>
        <v>24</v>
      </c>
      <c r="O119" s="15">
        <f t="shared" si="32"/>
        <v>34</v>
      </c>
      <c r="P119" s="15">
        <f t="shared" si="32"/>
        <v>58</v>
      </c>
      <c r="Q119" s="15">
        <f>COUNTIF(Q110:Q118,"E")</f>
        <v>5</v>
      </c>
      <c r="R119" s="15">
        <f>COUNTIF(R110:R118,"C")</f>
        <v>3</v>
      </c>
      <c r="S119" s="15">
        <f>COUNTIF(S110:S118,"VP")</f>
        <v>0</v>
      </c>
      <c r="T119" s="36">
        <f>COUNTA(T110:T118)</f>
        <v>8</v>
      </c>
      <c r="U119" s="254" t="str">
        <f>IF(Q119&gt;=SUM(R119:S119),"Corect","E trebuie să fie cel puțin egal cu C+VP")</f>
        <v>Corect</v>
      </c>
      <c r="V119" s="253"/>
      <c r="W119" s="253"/>
    </row>
    <row r="120" spans="1:23" s="110" customFormat="1">
      <c r="A120" s="51"/>
      <c r="B120" s="51"/>
      <c r="C120" s="51"/>
      <c r="D120" s="51"/>
      <c r="E120" s="51"/>
      <c r="F120" s="51"/>
      <c r="G120" s="51"/>
      <c r="H120" s="51"/>
      <c r="I120" s="51"/>
      <c r="J120" s="51"/>
      <c r="K120" s="51"/>
      <c r="L120" s="51"/>
      <c r="M120" s="51"/>
      <c r="N120" s="51"/>
      <c r="O120" s="51"/>
      <c r="P120" s="51"/>
      <c r="Q120" s="51"/>
      <c r="R120" s="51"/>
      <c r="S120" s="51"/>
      <c r="T120" s="52"/>
      <c r="U120" s="111"/>
    </row>
    <row r="121" spans="1:23" s="110" customFormat="1">
      <c r="A121" s="51"/>
      <c r="B121" s="51"/>
      <c r="C121" s="51"/>
      <c r="D121" s="51"/>
      <c r="E121" s="51"/>
      <c r="F121" s="51"/>
      <c r="G121" s="51"/>
      <c r="H121" s="51"/>
      <c r="I121" s="51"/>
      <c r="J121" s="51"/>
      <c r="K121" s="51"/>
      <c r="L121" s="51"/>
      <c r="M121" s="51"/>
      <c r="N121" s="51"/>
      <c r="O121" s="51"/>
      <c r="P121" s="51"/>
      <c r="Q121" s="51"/>
      <c r="R121" s="51"/>
      <c r="S121" s="51"/>
      <c r="T121" s="52"/>
      <c r="U121" s="111"/>
    </row>
    <row r="122" spans="1:23" s="110" customFormat="1">
      <c r="A122" s="51"/>
      <c r="B122" s="51"/>
      <c r="C122" s="51"/>
      <c r="D122" s="51"/>
      <c r="E122" s="51"/>
      <c r="F122" s="51"/>
      <c r="G122" s="51"/>
      <c r="H122" s="51"/>
      <c r="I122" s="51"/>
      <c r="J122" s="51"/>
      <c r="K122" s="51"/>
      <c r="L122" s="51"/>
      <c r="M122" s="51"/>
      <c r="N122" s="51"/>
      <c r="O122" s="51"/>
      <c r="P122" s="51"/>
      <c r="Q122" s="51"/>
      <c r="R122" s="51"/>
      <c r="S122" s="51"/>
      <c r="T122" s="52"/>
      <c r="U122" s="111"/>
    </row>
    <row r="124" spans="1:23" ht="19.5" customHeight="1">
      <c r="A124" s="124" t="s">
        <v>50</v>
      </c>
      <c r="B124" s="125"/>
      <c r="C124" s="125"/>
      <c r="D124" s="125"/>
      <c r="E124" s="125"/>
      <c r="F124" s="125"/>
      <c r="G124" s="125"/>
      <c r="H124" s="125"/>
      <c r="I124" s="125"/>
      <c r="J124" s="125"/>
      <c r="K124" s="125"/>
      <c r="L124" s="125"/>
      <c r="M124" s="125"/>
      <c r="N124" s="125"/>
      <c r="O124" s="125"/>
      <c r="P124" s="125"/>
      <c r="Q124" s="125"/>
      <c r="R124" s="125"/>
      <c r="S124" s="125"/>
      <c r="T124" s="126"/>
    </row>
    <row r="125" spans="1:23" ht="25.5" customHeight="1">
      <c r="A125" s="233" t="s">
        <v>30</v>
      </c>
      <c r="B125" s="222" t="s">
        <v>29</v>
      </c>
      <c r="C125" s="223"/>
      <c r="D125" s="223"/>
      <c r="E125" s="223"/>
      <c r="F125" s="223"/>
      <c r="G125" s="223"/>
      <c r="H125" s="223"/>
      <c r="I125" s="224"/>
      <c r="J125" s="228" t="s">
        <v>43</v>
      </c>
      <c r="K125" s="215" t="s">
        <v>27</v>
      </c>
      <c r="L125" s="216"/>
      <c r="M125" s="217"/>
      <c r="N125" s="207" t="s">
        <v>44</v>
      </c>
      <c r="O125" s="218"/>
      <c r="P125" s="219"/>
      <c r="Q125" s="207" t="s">
        <v>26</v>
      </c>
      <c r="R125" s="208"/>
      <c r="S125" s="209"/>
      <c r="T125" s="220" t="s">
        <v>25</v>
      </c>
    </row>
    <row r="126" spans="1:23">
      <c r="A126" s="234"/>
      <c r="B126" s="225"/>
      <c r="C126" s="226"/>
      <c r="D126" s="226"/>
      <c r="E126" s="226"/>
      <c r="F126" s="226"/>
      <c r="G126" s="226"/>
      <c r="H126" s="226"/>
      <c r="I126" s="227"/>
      <c r="J126" s="221"/>
      <c r="K126" s="3" t="s">
        <v>31</v>
      </c>
      <c r="L126" s="3" t="s">
        <v>32</v>
      </c>
      <c r="M126" s="3" t="s">
        <v>33</v>
      </c>
      <c r="N126" s="53" t="s">
        <v>37</v>
      </c>
      <c r="O126" s="53" t="s">
        <v>8</v>
      </c>
      <c r="P126" s="53" t="s">
        <v>34</v>
      </c>
      <c r="Q126" s="53" t="s">
        <v>35</v>
      </c>
      <c r="R126" s="53" t="s">
        <v>31</v>
      </c>
      <c r="S126" s="53" t="s">
        <v>36</v>
      </c>
      <c r="T126" s="221"/>
    </row>
    <row r="127" spans="1:23" s="94" customFormat="1">
      <c r="A127" s="124" t="s">
        <v>124</v>
      </c>
      <c r="B127" s="125"/>
      <c r="C127" s="125"/>
      <c r="D127" s="125"/>
      <c r="E127" s="125"/>
      <c r="F127" s="125"/>
      <c r="G127" s="125"/>
      <c r="H127" s="125"/>
      <c r="I127" s="125"/>
      <c r="J127" s="125"/>
      <c r="K127" s="125"/>
      <c r="L127" s="125"/>
      <c r="M127" s="125"/>
      <c r="N127" s="125"/>
      <c r="O127" s="125"/>
      <c r="P127" s="125"/>
      <c r="Q127" s="125"/>
      <c r="R127" s="125"/>
      <c r="S127" s="125"/>
      <c r="T127" s="126"/>
    </row>
    <row r="128" spans="1:23">
      <c r="A128" s="35" t="s">
        <v>187</v>
      </c>
      <c r="B128" s="132" t="s">
        <v>182</v>
      </c>
      <c r="C128" s="133"/>
      <c r="D128" s="133"/>
      <c r="E128" s="133"/>
      <c r="F128" s="133"/>
      <c r="G128" s="133"/>
      <c r="H128" s="133"/>
      <c r="I128" s="134"/>
      <c r="J128" s="8">
        <v>5</v>
      </c>
      <c r="K128" s="8">
        <v>2</v>
      </c>
      <c r="L128" s="8">
        <v>1</v>
      </c>
      <c r="M128" s="8">
        <v>0</v>
      </c>
      <c r="N128" s="13">
        <f>K128+L128+M128</f>
        <v>3</v>
      </c>
      <c r="O128" s="14">
        <f>P128-N128</f>
        <v>7</v>
      </c>
      <c r="P128" s="14">
        <f>ROUND(PRODUCT(J128,25)/12,0)</f>
        <v>10</v>
      </c>
      <c r="Q128" s="18" t="s">
        <v>35</v>
      </c>
      <c r="R128" s="8"/>
      <c r="S128" s="19"/>
      <c r="T128" s="8" t="s">
        <v>41</v>
      </c>
    </row>
    <row r="129" spans="1:25">
      <c r="A129" s="24" t="s">
        <v>188</v>
      </c>
      <c r="B129" s="132" t="s">
        <v>183</v>
      </c>
      <c r="C129" s="133"/>
      <c r="D129" s="133"/>
      <c r="E129" s="133"/>
      <c r="F129" s="133"/>
      <c r="G129" s="133"/>
      <c r="H129" s="133"/>
      <c r="I129" s="134"/>
      <c r="J129" s="8">
        <v>4</v>
      </c>
      <c r="K129" s="8">
        <v>1</v>
      </c>
      <c r="L129" s="8">
        <v>2</v>
      </c>
      <c r="M129" s="8">
        <v>0</v>
      </c>
      <c r="N129" s="13">
        <f t="shared" ref="N129:N134" si="33">K129+L129+M129</f>
        <v>3</v>
      </c>
      <c r="O129" s="14">
        <f t="shared" ref="O129:O134" si="34">P129-N129</f>
        <v>5</v>
      </c>
      <c r="P129" s="14">
        <f t="shared" ref="P129:P136" si="35">ROUND(PRODUCT(J129,25)/12,0)</f>
        <v>8</v>
      </c>
      <c r="Q129" s="18" t="s">
        <v>35</v>
      </c>
      <c r="R129" s="8"/>
      <c r="S129" s="19"/>
      <c r="T129" s="8" t="s">
        <v>41</v>
      </c>
    </row>
    <row r="130" spans="1:25">
      <c r="A130" s="35" t="s">
        <v>189</v>
      </c>
      <c r="B130" s="132" t="s">
        <v>184</v>
      </c>
      <c r="C130" s="133"/>
      <c r="D130" s="133"/>
      <c r="E130" s="133"/>
      <c r="F130" s="133"/>
      <c r="G130" s="133"/>
      <c r="H130" s="133"/>
      <c r="I130" s="134"/>
      <c r="J130" s="8">
        <v>6</v>
      </c>
      <c r="K130" s="8">
        <v>2</v>
      </c>
      <c r="L130" s="8">
        <v>2</v>
      </c>
      <c r="M130" s="8">
        <v>0</v>
      </c>
      <c r="N130" s="13">
        <f t="shared" si="33"/>
        <v>4</v>
      </c>
      <c r="O130" s="14">
        <f t="shared" si="34"/>
        <v>9</v>
      </c>
      <c r="P130" s="14">
        <f t="shared" si="35"/>
        <v>13</v>
      </c>
      <c r="Q130" s="18"/>
      <c r="R130" s="8" t="s">
        <v>31</v>
      </c>
      <c r="S130" s="19"/>
      <c r="T130" s="8" t="s">
        <v>41</v>
      </c>
    </row>
    <row r="131" spans="1:25">
      <c r="A131" s="24" t="s">
        <v>190</v>
      </c>
      <c r="B131" s="132" t="s">
        <v>185</v>
      </c>
      <c r="C131" s="133"/>
      <c r="D131" s="133"/>
      <c r="E131" s="133"/>
      <c r="F131" s="133"/>
      <c r="G131" s="133"/>
      <c r="H131" s="133"/>
      <c r="I131" s="134"/>
      <c r="J131" s="8">
        <v>3</v>
      </c>
      <c r="K131" s="8">
        <v>0</v>
      </c>
      <c r="L131" s="8">
        <v>0</v>
      </c>
      <c r="M131" s="8">
        <v>2</v>
      </c>
      <c r="N131" s="13">
        <f t="shared" si="33"/>
        <v>2</v>
      </c>
      <c r="O131" s="14">
        <f t="shared" si="34"/>
        <v>4</v>
      </c>
      <c r="P131" s="14">
        <f t="shared" si="35"/>
        <v>6</v>
      </c>
      <c r="Q131" s="18"/>
      <c r="R131" s="8" t="s">
        <v>31</v>
      </c>
      <c r="S131" s="19"/>
      <c r="T131" s="8" t="s">
        <v>40</v>
      </c>
    </row>
    <row r="132" spans="1:25">
      <c r="A132" s="24" t="s">
        <v>191</v>
      </c>
      <c r="B132" s="132" t="s">
        <v>186</v>
      </c>
      <c r="C132" s="133"/>
      <c r="D132" s="133"/>
      <c r="E132" s="133"/>
      <c r="F132" s="133"/>
      <c r="G132" s="133"/>
      <c r="H132" s="133"/>
      <c r="I132" s="134"/>
      <c r="J132" s="8">
        <v>4</v>
      </c>
      <c r="K132" s="8">
        <v>2</v>
      </c>
      <c r="L132" s="8">
        <v>2</v>
      </c>
      <c r="M132" s="8">
        <v>0</v>
      </c>
      <c r="N132" s="13">
        <f t="shared" si="33"/>
        <v>4</v>
      </c>
      <c r="O132" s="14">
        <f t="shared" si="34"/>
        <v>4</v>
      </c>
      <c r="P132" s="14">
        <f t="shared" si="35"/>
        <v>8</v>
      </c>
      <c r="Q132" s="18" t="s">
        <v>35</v>
      </c>
      <c r="R132" s="8"/>
      <c r="S132" s="19"/>
      <c r="T132" s="8" t="s">
        <v>40</v>
      </c>
    </row>
    <row r="133" spans="1:25">
      <c r="A133" s="121" t="s">
        <v>125</v>
      </c>
      <c r="B133" s="122"/>
      <c r="C133" s="122"/>
      <c r="D133" s="122"/>
      <c r="E133" s="122"/>
      <c r="F133" s="122"/>
      <c r="G133" s="122"/>
      <c r="H133" s="122"/>
      <c r="I133" s="122"/>
      <c r="J133" s="122"/>
      <c r="K133" s="122"/>
      <c r="L133" s="122"/>
      <c r="M133" s="122"/>
      <c r="N133" s="122"/>
      <c r="O133" s="122"/>
      <c r="P133" s="122"/>
      <c r="Q133" s="122"/>
      <c r="R133" s="122"/>
      <c r="S133" s="122"/>
      <c r="T133" s="123"/>
    </row>
    <row r="134" spans="1:25">
      <c r="A134" s="35" t="s">
        <v>192</v>
      </c>
      <c r="B134" s="132" t="s">
        <v>255</v>
      </c>
      <c r="C134" s="133"/>
      <c r="D134" s="133"/>
      <c r="E134" s="133"/>
      <c r="F134" s="133"/>
      <c r="G134" s="133"/>
      <c r="H134" s="133"/>
      <c r="I134" s="134"/>
      <c r="J134" s="8">
        <v>4</v>
      </c>
      <c r="K134" s="8">
        <v>2</v>
      </c>
      <c r="L134" s="8">
        <v>1</v>
      </c>
      <c r="M134" s="8">
        <v>0</v>
      </c>
      <c r="N134" s="13">
        <f t="shared" si="33"/>
        <v>3</v>
      </c>
      <c r="O134" s="14">
        <f t="shared" si="34"/>
        <v>5</v>
      </c>
      <c r="P134" s="14">
        <f t="shared" si="35"/>
        <v>8</v>
      </c>
      <c r="Q134" s="18"/>
      <c r="R134" s="8"/>
      <c r="S134" s="19"/>
      <c r="T134" s="8" t="s">
        <v>41</v>
      </c>
    </row>
    <row r="135" spans="1:25">
      <c r="A135" s="35" t="s">
        <v>193</v>
      </c>
      <c r="B135" s="132" t="s">
        <v>256</v>
      </c>
      <c r="C135" s="133"/>
      <c r="D135" s="133"/>
      <c r="E135" s="133"/>
      <c r="F135" s="133"/>
      <c r="G135" s="133"/>
      <c r="H135" s="133"/>
      <c r="I135" s="134"/>
      <c r="J135" s="8">
        <v>4</v>
      </c>
      <c r="K135" s="8">
        <v>1</v>
      </c>
      <c r="L135" s="8">
        <v>2</v>
      </c>
      <c r="M135" s="8">
        <v>0</v>
      </c>
      <c r="N135" s="13">
        <f>K135+L135+M135</f>
        <v>3</v>
      </c>
      <c r="O135" s="14">
        <f>P135-N135</f>
        <v>5</v>
      </c>
      <c r="P135" s="14">
        <f t="shared" si="35"/>
        <v>8</v>
      </c>
      <c r="Q135" s="18"/>
      <c r="R135" s="8"/>
      <c r="S135" s="19"/>
      <c r="T135" s="8" t="s">
        <v>41</v>
      </c>
    </row>
    <row r="136" spans="1:25">
      <c r="A136" s="35" t="s">
        <v>194</v>
      </c>
      <c r="B136" s="132" t="s">
        <v>257</v>
      </c>
      <c r="C136" s="133"/>
      <c r="D136" s="133"/>
      <c r="E136" s="133"/>
      <c r="F136" s="133"/>
      <c r="G136" s="133"/>
      <c r="H136" s="133"/>
      <c r="I136" s="134"/>
      <c r="J136" s="8">
        <v>3</v>
      </c>
      <c r="K136" s="8">
        <v>2</v>
      </c>
      <c r="L136" s="8">
        <v>0</v>
      </c>
      <c r="M136" s="8">
        <v>0</v>
      </c>
      <c r="N136" s="13">
        <f>K136+L136+M136</f>
        <v>2</v>
      </c>
      <c r="O136" s="14">
        <f>P136-N136</f>
        <v>4</v>
      </c>
      <c r="P136" s="14">
        <f t="shared" si="35"/>
        <v>6</v>
      </c>
      <c r="Q136" s="18"/>
      <c r="R136" s="8"/>
      <c r="S136" s="19"/>
      <c r="T136" s="8" t="s">
        <v>41</v>
      </c>
    </row>
    <row r="137" spans="1:25">
      <c r="A137" s="15" t="s">
        <v>28</v>
      </c>
      <c r="B137" s="177"/>
      <c r="C137" s="178"/>
      <c r="D137" s="178"/>
      <c r="E137" s="178"/>
      <c r="F137" s="178"/>
      <c r="G137" s="178"/>
      <c r="H137" s="178"/>
      <c r="I137" s="179"/>
      <c r="J137" s="15">
        <f t="shared" ref="J137:P137" si="36">SUM(J128:J136)</f>
        <v>33</v>
      </c>
      <c r="K137" s="15">
        <f t="shared" si="36"/>
        <v>12</v>
      </c>
      <c r="L137" s="15">
        <f t="shared" si="36"/>
        <v>10</v>
      </c>
      <c r="M137" s="15">
        <f t="shared" si="36"/>
        <v>2</v>
      </c>
      <c r="N137" s="15">
        <f t="shared" si="36"/>
        <v>24</v>
      </c>
      <c r="O137" s="15">
        <f t="shared" si="36"/>
        <v>43</v>
      </c>
      <c r="P137" s="15">
        <f t="shared" si="36"/>
        <v>67</v>
      </c>
      <c r="Q137" s="15">
        <f>COUNTIF(Q128:Q136,"E")</f>
        <v>3</v>
      </c>
      <c r="R137" s="15">
        <f>COUNTIF(R128:R136,"C")</f>
        <v>2</v>
      </c>
      <c r="S137" s="15">
        <f>COUNTIF(S128:S136,"VP")</f>
        <v>0</v>
      </c>
      <c r="T137" s="36">
        <f>COUNTA(T128:T136)</f>
        <v>8</v>
      </c>
      <c r="U137" s="254" t="str">
        <f>IF(Q137&gt;=SUM(R137:S137),"Corect","E trebuie să fie cel puțin egal cu C+VP")</f>
        <v>Corect</v>
      </c>
      <c r="V137" s="253"/>
      <c r="W137" s="253"/>
    </row>
    <row r="138" spans="1:25" s="110" customFormat="1">
      <c r="A138" s="51"/>
      <c r="B138" s="51"/>
      <c r="C138" s="51"/>
      <c r="D138" s="51"/>
      <c r="E138" s="51"/>
      <c r="F138" s="51"/>
      <c r="G138" s="51"/>
      <c r="H138" s="51"/>
      <c r="I138" s="51"/>
      <c r="J138" s="51"/>
      <c r="K138" s="51"/>
      <c r="L138" s="51"/>
      <c r="M138" s="51"/>
      <c r="N138" s="51"/>
      <c r="O138" s="51"/>
      <c r="P138" s="51"/>
      <c r="Q138" s="51"/>
      <c r="R138" s="51"/>
      <c r="S138" s="51"/>
      <c r="T138" s="52"/>
      <c r="U138" s="111"/>
    </row>
    <row r="139" spans="1:25" s="110" customFormat="1">
      <c r="A139" s="51"/>
      <c r="B139" s="51"/>
      <c r="C139" s="51"/>
      <c r="D139" s="51"/>
      <c r="E139" s="51"/>
      <c r="F139" s="51"/>
      <c r="G139" s="51"/>
      <c r="H139" s="51"/>
      <c r="I139" s="51"/>
      <c r="J139" s="51"/>
      <c r="K139" s="51"/>
      <c r="L139" s="51"/>
      <c r="M139" s="51"/>
      <c r="N139" s="51"/>
      <c r="O139" s="51"/>
      <c r="P139" s="51"/>
      <c r="Q139" s="51"/>
      <c r="R139" s="51"/>
      <c r="S139" s="51"/>
      <c r="T139" s="52"/>
      <c r="U139" s="111"/>
    </row>
    <row r="141" spans="1:25" ht="12.75" customHeight="1">
      <c r="B141" s="2"/>
      <c r="C141" s="2"/>
      <c r="D141" s="2"/>
      <c r="E141" s="2"/>
      <c r="F141" s="2"/>
      <c r="G141" s="2"/>
      <c r="M141" s="5"/>
      <c r="N141" s="5"/>
      <c r="O141" s="5"/>
      <c r="P141" s="5"/>
      <c r="Q141" s="5"/>
      <c r="R141" s="5"/>
      <c r="S141" s="5"/>
    </row>
    <row r="142" spans="1:25" ht="18" customHeight="1">
      <c r="A142" s="196" t="s">
        <v>51</v>
      </c>
      <c r="B142" s="196"/>
      <c r="C142" s="196"/>
      <c r="D142" s="196"/>
      <c r="E142" s="196"/>
      <c r="F142" s="196"/>
      <c r="G142" s="196"/>
      <c r="H142" s="196"/>
      <c r="I142" s="196"/>
      <c r="J142" s="196"/>
      <c r="K142" s="196"/>
      <c r="L142" s="196"/>
      <c r="M142" s="196"/>
      <c r="N142" s="196"/>
      <c r="O142" s="196"/>
      <c r="P142" s="196"/>
      <c r="Q142" s="196"/>
      <c r="R142" s="196"/>
      <c r="S142" s="196"/>
      <c r="T142" s="196"/>
      <c r="U142" s="76"/>
      <c r="V142" s="54"/>
      <c r="W142" s="54"/>
      <c r="X142" s="54"/>
      <c r="Y142" s="54"/>
    </row>
    <row r="143" spans="1:25" ht="27.75" customHeight="1">
      <c r="A143" s="196" t="s">
        <v>30</v>
      </c>
      <c r="B143" s="196" t="s">
        <v>29</v>
      </c>
      <c r="C143" s="196"/>
      <c r="D143" s="196"/>
      <c r="E143" s="196"/>
      <c r="F143" s="196"/>
      <c r="G143" s="196"/>
      <c r="H143" s="196"/>
      <c r="I143" s="196"/>
      <c r="J143" s="194" t="s">
        <v>43</v>
      </c>
      <c r="K143" s="194" t="s">
        <v>27</v>
      </c>
      <c r="L143" s="194"/>
      <c r="M143" s="194"/>
      <c r="N143" s="194" t="s">
        <v>44</v>
      </c>
      <c r="O143" s="195"/>
      <c r="P143" s="195"/>
      <c r="Q143" s="194" t="s">
        <v>26</v>
      </c>
      <c r="R143" s="194"/>
      <c r="S143" s="194"/>
      <c r="T143" s="194" t="s">
        <v>25</v>
      </c>
      <c r="U143" s="76"/>
      <c r="V143" s="54"/>
      <c r="W143" s="54"/>
      <c r="X143" s="54"/>
      <c r="Y143" s="54"/>
    </row>
    <row r="144" spans="1:25" ht="12.75" customHeight="1">
      <c r="A144" s="196"/>
      <c r="B144" s="196"/>
      <c r="C144" s="196"/>
      <c r="D144" s="196"/>
      <c r="E144" s="196"/>
      <c r="F144" s="196"/>
      <c r="G144" s="196"/>
      <c r="H144" s="196"/>
      <c r="I144" s="196"/>
      <c r="J144" s="194"/>
      <c r="K144" s="74" t="s">
        <v>31</v>
      </c>
      <c r="L144" s="74" t="s">
        <v>32</v>
      </c>
      <c r="M144" s="74" t="s">
        <v>33</v>
      </c>
      <c r="N144" s="74" t="s">
        <v>37</v>
      </c>
      <c r="O144" s="74" t="s">
        <v>8</v>
      </c>
      <c r="P144" s="74" t="s">
        <v>34</v>
      </c>
      <c r="Q144" s="74" t="s">
        <v>35</v>
      </c>
      <c r="R144" s="74" t="s">
        <v>31</v>
      </c>
      <c r="S144" s="74" t="s">
        <v>36</v>
      </c>
      <c r="T144" s="194"/>
      <c r="U144" s="76"/>
      <c r="V144" s="54"/>
      <c r="W144" s="54"/>
      <c r="X144" s="54"/>
      <c r="Y144" s="54"/>
    </row>
    <row r="145" spans="1:28">
      <c r="A145" s="120" t="s">
        <v>132</v>
      </c>
      <c r="B145" s="197" t="s">
        <v>99</v>
      </c>
      <c r="C145" s="197"/>
      <c r="D145" s="197"/>
      <c r="E145" s="197"/>
      <c r="F145" s="197"/>
      <c r="G145" s="197"/>
      <c r="H145" s="197"/>
      <c r="I145" s="197"/>
      <c r="J145" s="197"/>
      <c r="K145" s="197"/>
      <c r="L145" s="197"/>
      <c r="M145" s="197"/>
      <c r="N145" s="197"/>
      <c r="O145" s="197"/>
      <c r="P145" s="197"/>
      <c r="Q145" s="197"/>
      <c r="R145" s="197"/>
      <c r="S145" s="197"/>
      <c r="T145" s="197"/>
      <c r="U145" s="76"/>
      <c r="V145" s="54"/>
      <c r="W145" s="54"/>
      <c r="X145" s="54"/>
      <c r="Y145" s="54"/>
    </row>
    <row r="146" spans="1:28">
      <c r="A146" s="75" t="s">
        <v>260</v>
      </c>
      <c r="B146" s="193" t="s">
        <v>195</v>
      </c>
      <c r="C146" s="193"/>
      <c r="D146" s="193"/>
      <c r="E146" s="193"/>
      <c r="F146" s="193"/>
      <c r="G146" s="193"/>
      <c r="H146" s="193"/>
      <c r="I146" s="193"/>
      <c r="J146" s="20">
        <v>3</v>
      </c>
      <c r="K146" s="20">
        <v>0</v>
      </c>
      <c r="L146" s="20">
        <v>0</v>
      </c>
      <c r="M146" s="20">
        <v>2</v>
      </c>
      <c r="N146" s="14">
        <f>K146+L146+M146</f>
        <v>2</v>
      </c>
      <c r="O146" s="14">
        <f>P146-N146</f>
        <v>3</v>
      </c>
      <c r="P146" s="14">
        <f>ROUND(PRODUCT(J146,25)/14,0)</f>
        <v>5</v>
      </c>
      <c r="Q146" s="20"/>
      <c r="R146" s="20"/>
      <c r="S146" s="21" t="s">
        <v>36</v>
      </c>
      <c r="T146" s="8" t="s">
        <v>42</v>
      </c>
      <c r="U146" s="262" t="s">
        <v>275</v>
      </c>
      <c r="V146" s="263"/>
      <c r="W146" s="263"/>
      <c r="X146" s="76"/>
      <c r="Y146" s="76"/>
      <c r="Z146" s="110"/>
      <c r="AA146" s="110"/>
      <c r="AB146" s="110"/>
    </row>
    <row r="147" spans="1:28">
      <c r="A147" s="75" t="s">
        <v>197</v>
      </c>
      <c r="B147" s="193" t="s">
        <v>196</v>
      </c>
      <c r="C147" s="193"/>
      <c r="D147" s="193"/>
      <c r="E147" s="193"/>
      <c r="F147" s="193"/>
      <c r="G147" s="193"/>
      <c r="H147" s="193"/>
      <c r="I147" s="193"/>
      <c r="J147" s="20">
        <v>3</v>
      </c>
      <c r="K147" s="20">
        <v>0</v>
      </c>
      <c r="L147" s="20">
        <v>0</v>
      </c>
      <c r="M147" s="20">
        <v>2</v>
      </c>
      <c r="N147" s="14">
        <f t="shared" ref="N147:N155" si="37">K147+L147+M147</f>
        <v>2</v>
      </c>
      <c r="O147" s="14">
        <f t="shared" ref="O147:O155" si="38">P147-N147</f>
        <v>3</v>
      </c>
      <c r="P147" s="14">
        <f t="shared" ref="P147:P155" si="39">ROUND(PRODUCT(J147,25)/14,0)</f>
        <v>5</v>
      </c>
      <c r="Q147" s="20"/>
      <c r="R147" s="20"/>
      <c r="S147" s="21" t="s">
        <v>36</v>
      </c>
      <c r="T147" s="8" t="s">
        <v>42</v>
      </c>
      <c r="U147" s="262"/>
      <c r="V147" s="263"/>
      <c r="W147" s="263"/>
      <c r="X147" s="58"/>
      <c r="Y147" s="62"/>
      <c r="Z147" s="48"/>
    </row>
    <row r="148" spans="1:28">
      <c r="A148" s="81" t="s">
        <v>153</v>
      </c>
      <c r="B148" s="198" t="s">
        <v>211</v>
      </c>
      <c r="C148" s="198"/>
      <c r="D148" s="198"/>
      <c r="E148" s="198"/>
      <c r="F148" s="198"/>
      <c r="G148" s="198"/>
      <c r="H148" s="198"/>
      <c r="I148" s="198"/>
      <c r="J148" s="198"/>
      <c r="K148" s="198"/>
      <c r="L148" s="198"/>
      <c r="M148" s="198"/>
      <c r="N148" s="198"/>
      <c r="O148" s="198"/>
      <c r="P148" s="198"/>
      <c r="Q148" s="198"/>
      <c r="R148" s="198"/>
      <c r="S148" s="198"/>
      <c r="T148" s="198"/>
      <c r="U148" s="262"/>
      <c r="V148" s="263"/>
      <c r="W148" s="263"/>
      <c r="X148" s="59"/>
      <c r="Y148" s="59"/>
      <c r="Z148" s="48"/>
    </row>
    <row r="149" spans="1:28">
      <c r="A149" s="75" t="s">
        <v>202</v>
      </c>
      <c r="B149" s="193" t="s">
        <v>198</v>
      </c>
      <c r="C149" s="193"/>
      <c r="D149" s="193"/>
      <c r="E149" s="193"/>
      <c r="F149" s="193"/>
      <c r="G149" s="193"/>
      <c r="H149" s="193"/>
      <c r="I149" s="193"/>
      <c r="J149" s="20">
        <v>4</v>
      </c>
      <c r="K149" s="20">
        <v>2</v>
      </c>
      <c r="L149" s="20">
        <v>2</v>
      </c>
      <c r="M149" s="20">
        <v>0</v>
      </c>
      <c r="N149" s="14">
        <f>K149+L149+M149</f>
        <v>4</v>
      </c>
      <c r="O149" s="14">
        <f t="shared" si="38"/>
        <v>3</v>
      </c>
      <c r="P149" s="14">
        <f t="shared" si="39"/>
        <v>7</v>
      </c>
      <c r="Q149" s="20" t="s">
        <v>35</v>
      </c>
      <c r="R149" s="20"/>
      <c r="S149" s="21"/>
      <c r="T149" s="8" t="s">
        <v>40</v>
      </c>
      <c r="U149" s="262"/>
      <c r="V149" s="263"/>
      <c r="W149" s="263"/>
      <c r="X149" s="59"/>
      <c r="Y149" s="59"/>
      <c r="Z149" s="48"/>
    </row>
    <row r="150" spans="1:28">
      <c r="A150" s="102" t="s">
        <v>205</v>
      </c>
      <c r="B150" s="199" t="s">
        <v>199</v>
      </c>
      <c r="C150" s="200"/>
      <c r="D150" s="200"/>
      <c r="E150" s="200"/>
      <c r="F150" s="200"/>
      <c r="G150" s="200"/>
      <c r="H150" s="200"/>
      <c r="I150" s="201"/>
      <c r="J150" s="20">
        <v>4</v>
      </c>
      <c r="K150" s="20">
        <v>2</v>
      </c>
      <c r="L150" s="20">
        <v>2</v>
      </c>
      <c r="M150" s="20">
        <v>0</v>
      </c>
      <c r="N150" s="14">
        <f>K150+L150+M150</f>
        <v>4</v>
      </c>
      <c r="O150" s="14">
        <f>P150-N150</f>
        <v>3</v>
      </c>
      <c r="P150" s="14">
        <f>ROUND(PRODUCT(J150,25)/14,0)</f>
        <v>7</v>
      </c>
      <c r="Q150" s="20" t="s">
        <v>35</v>
      </c>
      <c r="R150" s="20"/>
      <c r="S150" s="21"/>
      <c r="T150" s="8" t="s">
        <v>40</v>
      </c>
      <c r="U150" s="59"/>
      <c r="V150" s="59"/>
      <c r="W150" s="59"/>
      <c r="X150" s="59"/>
      <c r="Y150" s="59"/>
      <c r="Z150" s="48"/>
    </row>
    <row r="151" spans="1:28" s="101" customFormat="1">
      <c r="A151" s="102" t="s">
        <v>203</v>
      </c>
      <c r="B151" s="105" t="s">
        <v>200</v>
      </c>
      <c r="C151" s="106"/>
      <c r="D151" s="106"/>
      <c r="E151" s="106"/>
      <c r="F151" s="106"/>
      <c r="G151" s="106"/>
      <c r="H151" s="106"/>
      <c r="I151" s="107"/>
      <c r="J151" s="20">
        <v>4</v>
      </c>
      <c r="K151" s="20">
        <v>2</v>
      </c>
      <c r="L151" s="20">
        <v>2</v>
      </c>
      <c r="M151" s="20">
        <v>0</v>
      </c>
      <c r="N151" s="14">
        <f>K151+L151+M151</f>
        <v>4</v>
      </c>
      <c r="O151" s="14">
        <f>P151-N151</f>
        <v>3</v>
      </c>
      <c r="P151" s="14">
        <f>ROUND(PRODUCT(J151,25)/14,0)</f>
        <v>7</v>
      </c>
      <c r="Q151" s="20" t="s">
        <v>35</v>
      </c>
      <c r="R151" s="20"/>
      <c r="S151" s="21"/>
      <c r="T151" s="8" t="s">
        <v>40</v>
      </c>
      <c r="U151" s="59"/>
      <c r="V151" s="59"/>
      <c r="W151" s="59"/>
      <c r="X151" s="59"/>
      <c r="Y151" s="59"/>
      <c r="Z151" s="103"/>
    </row>
    <row r="152" spans="1:28">
      <c r="A152" s="75" t="s">
        <v>204</v>
      </c>
      <c r="B152" s="193" t="s">
        <v>201</v>
      </c>
      <c r="C152" s="193"/>
      <c r="D152" s="193"/>
      <c r="E152" s="193"/>
      <c r="F152" s="193"/>
      <c r="G152" s="193"/>
      <c r="H152" s="193"/>
      <c r="I152" s="193"/>
      <c r="J152" s="20">
        <v>4</v>
      </c>
      <c r="K152" s="20">
        <v>2</v>
      </c>
      <c r="L152" s="20">
        <v>2</v>
      </c>
      <c r="M152" s="20">
        <v>0</v>
      </c>
      <c r="N152" s="14">
        <f>K152+L152+M152</f>
        <v>4</v>
      </c>
      <c r="O152" s="14">
        <f t="shared" si="38"/>
        <v>3</v>
      </c>
      <c r="P152" s="14">
        <f t="shared" si="39"/>
        <v>7</v>
      </c>
      <c r="Q152" s="20" t="s">
        <v>35</v>
      </c>
      <c r="R152" s="20"/>
      <c r="S152" s="21"/>
      <c r="T152" s="8" t="s">
        <v>40</v>
      </c>
      <c r="U152" s="59"/>
      <c r="V152" s="59"/>
      <c r="W152" s="59"/>
      <c r="X152" s="59"/>
      <c r="Y152" s="59"/>
      <c r="Z152" s="48"/>
    </row>
    <row r="153" spans="1:28">
      <c r="A153" s="81" t="s">
        <v>163</v>
      </c>
      <c r="B153" s="198" t="s">
        <v>212</v>
      </c>
      <c r="C153" s="198"/>
      <c r="D153" s="198"/>
      <c r="E153" s="198"/>
      <c r="F153" s="198"/>
      <c r="G153" s="198"/>
      <c r="H153" s="198"/>
      <c r="I153" s="198"/>
      <c r="J153" s="198"/>
      <c r="K153" s="198"/>
      <c r="L153" s="198"/>
      <c r="M153" s="198"/>
      <c r="N153" s="198"/>
      <c r="O153" s="198"/>
      <c r="P153" s="198"/>
      <c r="Q153" s="198"/>
      <c r="R153" s="198"/>
      <c r="S153" s="198"/>
      <c r="T153" s="198"/>
      <c r="U153" s="59"/>
      <c r="V153" s="59"/>
      <c r="W153" s="59"/>
      <c r="X153" s="59"/>
      <c r="Y153" s="59"/>
      <c r="Z153" s="48"/>
    </row>
    <row r="154" spans="1:28">
      <c r="A154" s="75" t="s">
        <v>208</v>
      </c>
      <c r="B154" s="193" t="s">
        <v>206</v>
      </c>
      <c r="C154" s="193"/>
      <c r="D154" s="193"/>
      <c r="E154" s="193"/>
      <c r="F154" s="193"/>
      <c r="G154" s="193"/>
      <c r="H154" s="193"/>
      <c r="I154" s="193"/>
      <c r="J154" s="20">
        <v>4</v>
      </c>
      <c r="K154" s="20">
        <v>2</v>
      </c>
      <c r="L154" s="20">
        <v>0</v>
      </c>
      <c r="M154" s="20">
        <v>0</v>
      </c>
      <c r="N154" s="14">
        <f t="shared" si="37"/>
        <v>2</v>
      </c>
      <c r="O154" s="14">
        <f t="shared" si="38"/>
        <v>5</v>
      </c>
      <c r="P154" s="14">
        <f t="shared" si="39"/>
        <v>7</v>
      </c>
      <c r="Q154" s="20"/>
      <c r="R154" s="20" t="s">
        <v>31</v>
      </c>
      <c r="S154" s="21"/>
      <c r="T154" s="8" t="s">
        <v>41</v>
      </c>
      <c r="U154" s="59"/>
      <c r="V154" s="59"/>
      <c r="W154" s="59"/>
      <c r="X154" s="59"/>
      <c r="Y154" s="59"/>
      <c r="Z154" s="48"/>
    </row>
    <row r="155" spans="1:28">
      <c r="A155" s="75" t="s">
        <v>209</v>
      </c>
      <c r="B155" s="193" t="s">
        <v>207</v>
      </c>
      <c r="C155" s="193"/>
      <c r="D155" s="193"/>
      <c r="E155" s="193"/>
      <c r="F155" s="193"/>
      <c r="G155" s="193"/>
      <c r="H155" s="193"/>
      <c r="I155" s="193"/>
      <c r="J155" s="20">
        <v>4</v>
      </c>
      <c r="K155" s="20">
        <v>2</v>
      </c>
      <c r="L155" s="20">
        <v>0</v>
      </c>
      <c r="M155" s="20">
        <v>0</v>
      </c>
      <c r="N155" s="14">
        <f t="shared" si="37"/>
        <v>2</v>
      </c>
      <c r="O155" s="14">
        <f t="shared" si="38"/>
        <v>5</v>
      </c>
      <c r="P155" s="14">
        <f t="shared" si="39"/>
        <v>7</v>
      </c>
      <c r="Q155" s="20"/>
      <c r="R155" s="20" t="s">
        <v>31</v>
      </c>
      <c r="S155" s="21"/>
      <c r="T155" s="8" t="s">
        <v>41</v>
      </c>
      <c r="U155" s="59"/>
      <c r="V155" s="59"/>
      <c r="W155" s="59"/>
      <c r="X155" s="59"/>
      <c r="Y155" s="59"/>
      <c r="Z155" s="48"/>
    </row>
    <row r="156" spans="1:28">
      <c r="A156" s="81" t="s">
        <v>165</v>
      </c>
      <c r="B156" s="198" t="s">
        <v>100</v>
      </c>
      <c r="C156" s="198"/>
      <c r="D156" s="198"/>
      <c r="E156" s="198"/>
      <c r="F156" s="198"/>
      <c r="G156" s="198"/>
      <c r="H156" s="198"/>
      <c r="I156" s="198"/>
      <c r="J156" s="198"/>
      <c r="K156" s="198"/>
      <c r="L156" s="198"/>
      <c r="M156" s="198"/>
      <c r="N156" s="198"/>
      <c r="O156" s="198"/>
      <c r="P156" s="198"/>
      <c r="Q156" s="198"/>
      <c r="R156" s="198"/>
      <c r="S156" s="198"/>
      <c r="T156" s="198"/>
      <c r="U156" s="59"/>
      <c r="V156" s="60"/>
      <c r="W156" s="60"/>
      <c r="X156" s="60"/>
      <c r="Y156" s="63"/>
      <c r="Z156" s="48"/>
    </row>
    <row r="157" spans="1:28">
      <c r="A157" s="75" t="s">
        <v>217</v>
      </c>
      <c r="B157" s="193" t="s">
        <v>213</v>
      </c>
      <c r="C157" s="193"/>
      <c r="D157" s="193"/>
      <c r="E157" s="193"/>
      <c r="F157" s="193"/>
      <c r="G157" s="193"/>
      <c r="H157" s="193"/>
      <c r="I157" s="193"/>
      <c r="J157" s="20">
        <v>4</v>
      </c>
      <c r="K157" s="20">
        <v>2</v>
      </c>
      <c r="L157" s="20">
        <v>2</v>
      </c>
      <c r="M157" s="20">
        <v>0</v>
      </c>
      <c r="N157" s="14">
        <f>K157+L157+M157</f>
        <v>4</v>
      </c>
      <c r="O157" s="14">
        <f>P157-N157</f>
        <v>3</v>
      </c>
      <c r="P157" s="14">
        <f>ROUND(PRODUCT(J157,25)/14,0)</f>
        <v>7</v>
      </c>
      <c r="Q157" s="20" t="s">
        <v>35</v>
      </c>
      <c r="R157" s="20"/>
      <c r="S157" s="21"/>
      <c r="T157" s="8" t="s">
        <v>40</v>
      </c>
      <c r="U157" s="63"/>
      <c r="V157" s="60"/>
      <c r="W157" s="60"/>
      <c r="X157" s="60"/>
      <c r="Y157" s="63"/>
      <c r="Z157" s="48"/>
    </row>
    <row r="158" spans="1:28">
      <c r="A158" s="75" t="s">
        <v>218</v>
      </c>
      <c r="B158" s="193" t="s">
        <v>214</v>
      </c>
      <c r="C158" s="193"/>
      <c r="D158" s="193"/>
      <c r="E158" s="193"/>
      <c r="F158" s="193"/>
      <c r="G158" s="193"/>
      <c r="H158" s="193"/>
      <c r="I158" s="193"/>
      <c r="J158" s="20">
        <v>4</v>
      </c>
      <c r="K158" s="20">
        <v>2</v>
      </c>
      <c r="L158" s="20">
        <v>2</v>
      </c>
      <c r="M158" s="20">
        <v>0</v>
      </c>
      <c r="N158" s="14">
        <f>K158+L158+M158</f>
        <v>4</v>
      </c>
      <c r="O158" s="14">
        <f t="shared" ref="O158:O163" si="40">P158-N158</f>
        <v>3</v>
      </c>
      <c r="P158" s="14">
        <f t="shared" ref="P158:P163" si="41">ROUND(PRODUCT(J158,25)/14,0)</f>
        <v>7</v>
      </c>
      <c r="Q158" s="20" t="s">
        <v>35</v>
      </c>
      <c r="R158" s="20"/>
      <c r="S158" s="21"/>
      <c r="T158" s="8" t="s">
        <v>40</v>
      </c>
      <c r="U158" s="63"/>
      <c r="V158" s="60"/>
      <c r="W158" s="60"/>
      <c r="X158" s="60"/>
      <c r="Y158" s="63"/>
      <c r="Z158" s="48"/>
    </row>
    <row r="159" spans="1:28">
      <c r="A159" s="75" t="s">
        <v>219</v>
      </c>
      <c r="B159" s="193" t="s">
        <v>215</v>
      </c>
      <c r="C159" s="193"/>
      <c r="D159" s="193"/>
      <c r="E159" s="193"/>
      <c r="F159" s="193"/>
      <c r="G159" s="193"/>
      <c r="H159" s="193"/>
      <c r="I159" s="193"/>
      <c r="J159" s="20">
        <v>4</v>
      </c>
      <c r="K159" s="20">
        <v>2</v>
      </c>
      <c r="L159" s="20">
        <v>2</v>
      </c>
      <c r="M159" s="20">
        <v>0</v>
      </c>
      <c r="N159" s="14">
        <f>K159+L159+M159</f>
        <v>4</v>
      </c>
      <c r="O159" s="14">
        <f t="shared" si="40"/>
        <v>3</v>
      </c>
      <c r="P159" s="14">
        <f t="shared" si="41"/>
        <v>7</v>
      </c>
      <c r="Q159" s="20" t="s">
        <v>35</v>
      </c>
      <c r="R159" s="20"/>
      <c r="S159" s="21"/>
      <c r="T159" s="8" t="s">
        <v>40</v>
      </c>
      <c r="U159" s="62"/>
      <c r="V159" s="58"/>
      <c r="W159" s="58"/>
      <c r="X159" s="58"/>
      <c r="Y159" s="62"/>
      <c r="Z159" s="48"/>
    </row>
    <row r="160" spans="1:28" ht="15" customHeight="1">
      <c r="A160" s="75" t="s">
        <v>220</v>
      </c>
      <c r="B160" s="193" t="s">
        <v>216</v>
      </c>
      <c r="C160" s="193"/>
      <c r="D160" s="193"/>
      <c r="E160" s="193"/>
      <c r="F160" s="193"/>
      <c r="G160" s="193"/>
      <c r="H160" s="193"/>
      <c r="I160" s="193"/>
      <c r="J160" s="20">
        <v>4</v>
      </c>
      <c r="K160" s="20">
        <v>2</v>
      </c>
      <c r="L160" s="20">
        <v>2</v>
      </c>
      <c r="M160" s="20">
        <v>0</v>
      </c>
      <c r="N160" s="14">
        <f>K160+L160+M160</f>
        <v>4</v>
      </c>
      <c r="O160" s="14">
        <f t="shared" si="40"/>
        <v>3</v>
      </c>
      <c r="P160" s="14">
        <f t="shared" si="41"/>
        <v>7</v>
      </c>
      <c r="Q160" s="20" t="s">
        <v>35</v>
      </c>
      <c r="R160" s="20"/>
      <c r="S160" s="21"/>
      <c r="T160" s="8" t="s">
        <v>40</v>
      </c>
      <c r="U160" s="61"/>
      <c r="V160" s="61"/>
      <c r="W160" s="61"/>
      <c r="X160" s="61"/>
      <c r="Y160" s="61"/>
      <c r="Z160" s="48"/>
    </row>
    <row r="161" spans="1:26">
      <c r="A161" s="81" t="s">
        <v>175</v>
      </c>
      <c r="B161" s="198" t="s">
        <v>101</v>
      </c>
      <c r="C161" s="198"/>
      <c r="D161" s="198"/>
      <c r="E161" s="198"/>
      <c r="F161" s="198"/>
      <c r="G161" s="198"/>
      <c r="H161" s="198"/>
      <c r="I161" s="198"/>
      <c r="J161" s="198"/>
      <c r="K161" s="198"/>
      <c r="L161" s="198"/>
      <c r="M161" s="198"/>
      <c r="N161" s="198"/>
      <c r="O161" s="198"/>
      <c r="P161" s="198"/>
      <c r="Q161" s="198"/>
      <c r="R161" s="198"/>
      <c r="S161" s="198"/>
      <c r="T161" s="198"/>
      <c r="U161" s="61"/>
      <c r="V161" s="61"/>
      <c r="W161" s="61"/>
      <c r="X161" s="61"/>
      <c r="Y161" s="61"/>
      <c r="Z161" s="48"/>
    </row>
    <row r="162" spans="1:26">
      <c r="A162" s="75" t="s">
        <v>223</v>
      </c>
      <c r="B162" s="193" t="s">
        <v>221</v>
      </c>
      <c r="C162" s="193"/>
      <c r="D162" s="193"/>
      <c r="E162" s="193"/>
      <c r="F162" s="193"/>
      <c r="G162" s="193"/>
      <c r="H162" s="193"/>
      <c r="I162" s="193"/>
      <c r="J162" s="20">
        <v>6</v>
      </c>
      <c r="K162" s="20">
        <v>2</v>
      </c>
      <c r="L162" s="20">
        <v>2</v>
      </c>
      <c r="M162" s="20">
        <v>0</v>
      </c>
      <c r="N162" s="14">
        <f>K162+L162+M162</f>
        <v>4</v>
      </c>
      <c r="O162" s="14">
        <f>P162-N162</f>
        <v>7</v>
      </c>
      <c r="P162" s="14">
        <f>ROUND(PRODUCT(J162,25)/14,0)</f>
        <v>11</v>
      </c>
      <c r="Q162" s="20"/>
      <c r="R162" s="20" t="s">
        <v>31</v>
      </c>
      <c r="S162" s="21"/>
      <c r="T162" s="8" t="s">
        <v>41</v>
      </c>
      <c r="U162" s="61"/>
      <c r="V162" s="61"/>
      <c r="W162" s="61"/>
      <c r="X162" s="61"/>
      <c r="Y162" s="61"/>
      <c r="Z162" s="48"/>
    </row>
    <row r="163" spans="1:26">
      <c r="A163" s="75" t="s">
        <v>224</v>
      </c>
      <c r="B163" s="193" t="s">
        <v>222</v>
      </c>
      <c r="C163" s="193"/>
      <c r="D163" s="193"/>
      <c r="E163" s="193"/>
      <c r="F163" s="193"/>
      <c r="G163" s="193"/>
      <c r="H163" s="193"/>
      <c r="I163" s="193"/>
      <c r="J163" s="20">
        <v>6</v>
      </c>
      <c r="K163" s="20">
        <v>2</v>
      </c>
      <c r="L163" s="20">
        <v>2</v>
      </c>
      <c r="M163" s="20">
        <v>0</v>
      </c>
      <c r="N163" s="14">
        <f>K163+L163+M163</f>
        <v>4</v>
      </c>
      <c r="O163" s="14">
        <f t="shared" si="40"/>
        <v>7</v>
      </c>
      <c r="P163" s="14">
        <f t="shared" si="41"/>
        <v>11</v>
      </c>
      <c r="Q163" s="20"/>
      <c r="R163" s="20" t="s">
        <v>31</v>
      </c>
      <c r="S163" s="21"/>
      <c r="T163" s="8" t="s">
        <v>41</v>
      </c>
      <c r="U163" s="61"/>
      <c r="V163" s="61"/>
      <c r="W163" s="61"/>
      <c r="X163" s="61"/>
      <c r="Y163" s="61"/>
      <c r="Z163" s="48"/>
    </row>
    <row r="164" spans="1:26">
      <c r="A164" s="81" t="s">
        <v>177</v>
      </c>
      <c r="B164" s="198" t="s">
        <v>240</v>
      </c>
      <c r="C164" s="198"/>
      <c r="D164" s="198"/>
      <c r="E164" s="198"/>
      <c r="F164" s="198"/>
      <c r="G164" s="198"/>
      <c r="H164" s="198"/>
      <c r="I164" s="198"/>
      <c r="J164" s="198"/>
      <c r="K164" s="198"/>
      <c r="L164" s="198"/>
      <c r="M164" s="198"/>
      <c r="N164" s="198"/>
      <c r="O164" s="198"/>
      <c r="P164" s="198"/>
      <c r="Q164" s="198"/>
      <c r="R164" s="198"/>
      <c r="S164" s="198"/>
      <c r="T164" s="198"/>
      <c r="U164" s="61"/>
      <c r="V164" s="61"/>
      <c r="W164" s="61"/>
      <c r="X164" s="61"/>
      <c r="Y164" s="61"/>
      <c r="Z164" s="48"/>
    </row>
    <row r="165" spans="1:26" s="101" customFormat="1">
      <c r="A165" s="102" t="s">
        <v>229</v>
      </c>
      <c r="B165" s="193" t="s">
        <v>227</v>
      </c>
      <c r="C165" s="193"/>
      <c r="D165" s="193"/>
      <c r="E165" s="193"/>
      <c r="F165" s="193"/>
      <c r="G165" s="193"/>
      <c r="H165" s="193"/>
      <c r="I165" s="193"/>
      <c r="J165" s="20">
        <v>4</v>
      </c>
      <c r="K165" s="20">
        <v>2</v>
      </c>
      <c r="L165" s="20">
        <v>1</v>
      </c>
      <c r="M165" s="20">
        <v>1</v>
      </c>
      <c r="N165" s="14">
        <f>K165+L165+M165</f>
        <v>4</v>
      </c>
      <c r="O165" s="14">
        <f>P165-N165</f>
        <v>3</v>
      </c>
      <c r="P165" s="14">
        <f>ROUND(PRODUCT(J165,25)/14,0)</f>
        <v>7</v>
      </c>
      <c r="Q165" s="20" t="s">
        <v>35</v>
      </c>
      <c r="R165" s="20"/>
      <c r="S165" s="21"/>
      <c r="T165" s="8" t="s">
        <v>40</v>
      </c>
      <c r="U165" s="61"/>
      <c r="V165" s="61"/>
      <c r="W165" s="61"/>
      <c r="X165" s="61"/>
      <c r="Y165" s="61"/>
      <c r="Z165" s="103"/>
    </row>
    <row r="166" spans="1:26" ht="15" customHeight="1">
      <c r="A166" s="75" t="s">
        <v>230</v>
      </c>
      <c r="B166" s="193" t="s">
        <v>228</v>
      </c>
      <c r="C166" s="193"/>
      <c r="D166" s="193"/>
      <c r="E166" s="193"/>
      <c r="F166" s="193"/>
      <c r="G166" s="193"/>
      <c r="H166" s="193"/>
      <c r="I166" s="193"/>
      <c r="J166" s="20">
        <v>4</v>
      </c>
      <c r="K166" s="20">
        <v>2</v>
      </c>
      <c r="L166" s="20">
        <v>1</v>
      </c>
      <c r="M166" s="20">
        <v>1</v>
      </c>
      <c r="N166" s="14">
        <f>K166+L166+M166</f>
        <v>4</v>
      </c>
      <c r="O166" s="14">
        <f>P166-N166</f>
        <v>3</v>
      </c>
      <c r="P166" s="14">
        <f>ROUND(PRODUCT(J166,25)/14,0)</f>
        <v>7</v>
      </c>
      <c r="Q166" s="20" t="s">
        <v>35</v>
      </c>
      <c r="R166" s="20"/>
      <c r="S166" s="21"/>
      <c r="T166" s="8" t="s">
        <v>40</v>
      </c>
      <c r="U166" s="61"/>
      <c r="V166" s="61"/>
      <c r="W166" s="61"/>
      <c r="X166" s="61"/>
      <c r="Y166" s="61"/>
      <c r="Z166" s="48"/>
    </row>
    <row r="167" spans="1:26">
      <c r="A167" s="81" t="s">
        <v>181</v>
      </c>
      <c r="B167" s="198" t="s">
        <v>239</v>
      </c>
      <c r="C167" s="198"/>
      <c r="D167" s="198"/>
      <c r="E167" s="198"/>
      <c r="F167" s="198"/>
      <c r="G167" s="198"/>
      <c r="H167" s="198"/>
      <c r="I167" s="198"/>
      <c r="J167" s="198"/>
      <c r="K167" s="198"/>
      <c r="L167" s="198"/>
      <c r="M167" s="198"/>
      <c r="N167" s="198"/>
      <c r="O167" s="198"/>
      <c r="P167" s="198"/>
      <c r="Q167" s="198"/>
      <c r="R167" s="198"/>
      <c r="S167" s="198"/>
      <c r="T167" s="198"/>
      <c r="U167" s="61"/>
      <c r="V167" s="61"/>
      <c r="W167" s="61"/>
      <c r="X167" s="61"/>
      <c r="Y167" s="61"/>
      <c r="Z167" s="48"/>
    </row>
    <row r="168" spans="1:26">
      <c r="A168" s="102" t="s">
        <v>231</v>
      </c>
      <c r="B168" s="193" t="s">
        <v>221</v>
      </c>
      <c r="C168" s="193"/>
      <c r="D168" s="193"/>
      <c r="E168" s="193"/>
      <c r="F168" s="193"/>
      <c r="G168" s="193"/>
      <c r="H168" s="193"/>
      <c r="I168" s="193"/>
      <c r="J168" s="20">
        <v>3</v>
      </c>
      <c r="K168" s="20">
        <v>2</v>
      </c>
      <c r="L168" s="20">
        <v>0</v>
      </c>
      <c r="M168" s="20">
        <v>0</v>
      </c>
      <c r="N168" s="14">
        <f>K168+L168+M168</f>
        <v>2</v>
      </c>
      <c r="O168" s="14">
        <f>P168-N168</f>
        <v>3</v>
      </c>
      <c r="P168" s="14">
        <f>ROUND(PRODUCT(J168,25)/14,0)</f>
        <v>5</v>
      </c>
      <c r="Q168" s="20"/>
      <c r="R168" s="20" t="s">
        <v>31</v>
      </c>
      <c r="S168" s="21"/>
      <c r="T168" s="8" t="s">
        <v>41</v>
      </c>
      <c r="U168" s="61"/>
      <c r="V168" s="61"/>
      <c r="W168" s="61"/>
      <c r="X168" s="61"/>
      <c r="Y168" s="61"/>
      <c r="Z168" s="48"/>
    </row>
    <row r="169" spans="1:26">
      <c r="A169" s="102" t="s">
        <v>232</v>
      </c>
      <c r="B169" s="193" t="s">
        <v>222</v>
      </c>
      <c r="C169" s="193"/>
      <c r="D169" s="193"/>
      <c r="E169" s="193"/>
      <c r="F169" s="193"/>
      <c r="G169" s="193"/>
      <c r="H169" s="193"/>
      <c r="I169" s="193"/>
      <c r="J169" s="20">
        <v>3</v>
      </c>
      <c r="K169" s="20">
        <v>2</v>
      </c>
      <c r="L169" s="20">
        <v>0</v>
      </c>
      <c r="M169" s="20">
        <v>0</v>
      </c>
      <c r="N169" s="14">
        <f>K169+L169+M169</f>
        <v>2</v>
      </c>
      <c r="O169" s="14">
        <f>P169-N169</f>
        <v>3</v>
      </c>
      <c r="P169" s="14">
        <f>ROUND(PRODUCT(J169,25)/14,0)</f>
        <v>5</v>
      </c>
      <c r="Q169" s="20"/>
      <c r="R169" s="20" t="s">
        <v>31</v>
      </c>
      <c r="S169" s="21"/>
      <c r="T169" s="8" t="s">
        <v>41</v>
      </c>
      <c r="U169" s="61"/>
      <c r="V169" s="61"/>
      <c r="W169" s="61"/>
      <c r="X169" s="61"/>
      <c r="Y169" s="61"/>
      <c r="Z169" s="48"/>
    </row>
    <row r="170" spans="1:26" s="101" customFormat="1">
      <c r="A170" s="81" t="s">
        <v>189</v>
      </c>
      <c r="B170" s="198" t="s">
        <v>225</v>
      </c>
      <c r="C170" s="198"/>
      <c r="D170" s="198"/>
      <c r="E170" s="198"/>
      <c r="F170" s="198"/>
      <c r="G170" s="198"/>
      <c r="H170" s="198"/>
      <c r="I170" s="198"/>
      <c r="J170" s="198"/>
      <c r="K170" s="198"/>
      <c r="L170" s="198"/>
      <c r="M170" s="198"/>
      <c r="N170" s="198"/>
      <c r="O170" s="198"/>
      <c r="P170" s="198"/>
      <c r="Q170" s="198"/>
      <c r="R170" s="198"/>
      <c r="S170" s="198"/>
      <c r="T170" s="198"/>
      <c r="U170" s="61"/>
      <c r="V170" s="61"/>
      <c r="W170" s="61"/>
      <c r="X170" s="61"/>
      <c r="Y170" s="61"/>
      <c r="Z170" s="103"/>
    </row>
    <row r="171" spans="1:26" s="101" customFormat="1">
      <c r="A171" s="102" t="s">
        <v>235</v>
      </c>
      <c r="B171" s="105" t="s">
        <v>233</v>
      </c>
      <c r="C171" s="106"/>
      <c r="D171" s="106"/>
      <c r="E171" s="106"/>
      <c r="F171" s="106"/>
      <c r="G171" s="106"/>
      <c r="H171" s="106"/>
      <c r="I171" s="107"/>
      <c r="J171" s="20">
        <v>6</v>
      </c>
      <c r="K171" s="20">
        <v>2</v>
      </c>
      <c r="L171" s="20">
        <v>2</v>
      </c>
      <c r="M171" s="20">
        <v>0</v>
      </c>
      <c r="N171" s="14">
        <f>K171+L171+M171</f>
        <v>4</v>
      </c>
      <c r="O171" s="14">
        <f>P171-N171</f>
        <v>9</v>
      </c>
      <c r="P171" s="14">
        <f>ROUND(PRODUCT(J171,25)/12,0)</f>
        <v>13</v>
      </c>
      <c r="Q171" s="20"/>
      <c r="R171" s="20" t="s">
        <v>31</v>
      </c>
      <c r="S171" s="21"/>
      <c r="T171" s="8" t="s">
        <v>41</v>
      </c>
      <c r="U171" s="61"/>
      <c r="V171" s="61"/>
      <c r="W171" s="61"/>
      <c r="X171" s="61"/>
      <c r="Y171" s="61"/>
      <c r="Z171" s="103"/>
    </row>
    <row r="172" spans="1:26" s="101" customFormat="1">
      <c r="A172" s="102" t="s">
        <v>236</v>
      </c>
      <c r="B172" s="105" t="s">
        <v>234</v>
      </c>
      <c r="C172" s="106"/>
      <c r="D172" s="106"/>
      <c r="E172" s="106"/>
      <c r="F172" s="106"/>
      <c r="G172" s="106"/>
      <c r="H172" s="106"/>
      <c r="I172" s="107"/>
      <c r="J172" s="20">
        <v>6</v>
      </c>
      <c r="K172" s="20">
        <v>2</v>
      </c>
      <c r="L172" s="20">
        <v>2</v>
      </c>
      <c r="M172" s="20">
        <v>0</v>
      </c>
      <c r="N172" s="14">
        <f>K172+L172+M172</f>
        <v>4</v>
      </c>
      <c r="O172" s="14">
        <f>P172-N172</f>
        <v>9</v>
      </c>
      <c r="P172" s="14">
        <f>ROUND(PRODUCT(J172,25)/12,0)</f>
        <v>13</v>
      </c>
      <c r="Q172" s="20"/>
      <c r="R172" s="20" t="s">
        <v>31</v>
      </c>
      <c r="S172" s="21"/>
      <c r="T172" s="8" t="s">
        <v>41</v>
      </c>
      <c r="U172" s="61"/>
      <c r="V172" s="61"/>
      <c r="W172" s="61"/>
      <c r="X172" s="61"/>
      <c r="Y172" s="61"/>
      <c r="Z172" s="103"/>
    </row>
    <row r="173" spans="1:26" s="101" customFormat="1">
      <c r="A173" s="81" t="s">
        <v>194</v>
      </c>
      <c r="B173" s="198" t="s">
        <v>226</v>
      </c>
      <c r="C173" s="198"/>
      <c r="D173" s="198"/>
      <c r="E173" s="198"/>
      <c r="F173" s="198"/>
      <c r="G173" s="198"/>
      <c r="H173" s="198"/>
      <c r="I173" s="198"/>
      <c r="J173" s="198"/>
      <c r="K173" s="198"/>
      <c r="L173" s="198"/>
      <c r="M173" s="198"/>
      <c r="N173" s="198"/>
      <c r="O173" s="198"/>
      <c r="P173" s="198"/>
      <c r="Q173" s="198"/>
      <c r="R173" s="198"/>
      <c r="S173" s="198"/>
      <c r="T173" s="198"/>
      <c r="U173" s="61"/>
      <c r="V173" s="61"/>
      <c r="W173" s="61"/>
      <c r="X173" s="61"/>
      <c r="Y173" s="61"/>
      <c r="Z173" s="103"/>
    </row>
    <row r="174" spans="1:26">
      <c r="A174" s="75" t="s">
        <v>237</v>
      </c>
      <c r="B174" s="193" t="s">
        <v>233</v>
      </c>
      <c r="C174" s="193"/>
      <c r="D174" s="193"/>
      <c r="E174" s="193"/>
      <c r="F174" s="193"/>
      <c r="G174" s="193"/>
      <c r="H174" s="193"/>
      <c r="I174" s="193"/>
      <c r="J174" s="20">
        <v>3</v>
      </c>
      <c r="K174" s="20">
        <v>2</v>
      </c>
      <c r="L174" s="20">
        <v>0</v>
      </c>
      <c r="M174" s="20">
        <v>0</v>
      </c>
      <c r="N174" s="14">
        <f>K174+L174+M174</f>
        <v>2</v>
      </c>
      <c r="O174" s="14">
        <f>P174-N174</f>
        <v>4</v>
      </c>
      <c r="P174" s="14">
        <f>ROUND(PRODUCT(J174,25)/12,0)</f>
        <v>6</v>
      </c>
      <c r="Q174" s="20"/>
      <c r="R174" s="20" t="s">
        <v>31</v>
      </c>
      <c r="S174" s="21"/>
      <c r="T174" s="8" t="s">
        <v>41</v>
      </c>
      <c r="U174" s="61"/>
      <c r="V174" s="61"/>
      <c r="W174" s="61"/>
      <c r="X174" s="61"/>
      <c r="Y174" s="61"/>
      <c r="Z174" s="48"/>
    </row>
    <row r="175" spans="1:26">
      <c r="A175" s="75" t="s">
        <v>238</v>
      </c>
      <c r="B175" s="258" t="s">
        <v>234</v>
      </c>
      <c r="C175" s="258"/>
      <c r="D175" s="258"/>
      <c r="E175" s="258"/>
      <c r="F175" s="258"/>
      <c r="G175" s="258"/>
      <c r="H175" s="258"/>
      <c r="I175" s="258"/>
      <c r="J175" s="20">
        <v>3</v>
      </c>
      <c r="K175" s="20">
        <v>2</v>
      </c>
      <c r="L175" s="20">
        <v>0</v>
      </c>
      <c r="M175" s="20">
        <v>0</v>
      </c>
      <c r="N175" s="14">
        <f>K175+L175+M175</f>
        <v>2</v>
      </c>
      <c r="O175" s="14">
        <f>P175-N175</f>
        <v>4</v>
      </c>
      <c r="P175" s="14">
        <f>ROUND(PRODUCT(J175,25)/12,0)</f>
        <v>6</v>
      </c>
      <c r="Q175" s="20"/>
      <c r="R175" s="20" t="s">
        <v>31</v>
      </c>
      <c r="S175" s="21"/>
      <c r="T175" s="8" t="s">
        <v>41</v>
      </c>
      <c r="U175" s="61"/>
      <c r="V175" s="61"/>
      <c r="W175" s="61"/>
      <c r="X175" s="61"/>
      <c r="Y175" s="61"/>
      <c r="Z175" s="48"/>
    </row>
    <row r="176" spans="1:26" ht="25.5" customHeight="1">
      <c r="A176" s="180" t="s">
        <v>105</v>
      </c>
      <c r="B176" s="180"/>
      <c r="C176" s="180"/>
      <c r="D176" s="180"/>
      <c r="E176" s="180"/>
      <c r="F176" s="180"/>
      <c r="G176" s="180"/>
      <c r="H176" s="180"/>
      <c r="I176" s="180"/>
      <c r="J176" s="16">
        <f>SUM(J146,J149,J154,J157,J165,J162,J168,J171,J174)</f>
        <v>37</v>
      </c>
      <c r="K176" s="104">
        <f t="shared" ref="K176:P176" si="42">SUM(K146,K149,K154,K157,K162,K165,K168,K171,K174)</f>
        <v>16</v>
      </c>
      <c r="L176" s="104">
        <f t="shared" si="42"/>
        <v>9</v>
      </c>
      <c r="M176" s="104">
        <f t="shared" si="42"/>
        <v>3</v>
      </c>
      <c r="N176" s="104">
        <f t="shared" si="42"/>
        <v>28</v>
      </c>
      <c r="O176" s="16">
        <f t="shared" si="42"/>
        <v>40</v>
      </c>
      <c r="P176" s="16">
        <f t="shared" si="42"/>
        <v>68</v>
      </c>
      <c r="Q176" s="104">
        <f>COUNTIF(Q146,"E")+COUNTIF(Q149,"E")+COUNTIF(Q154,"E")+COUNTIF(Q157,"E")+COUNTIF(Q162,"E")+COUNTIF(Q165,"E")+COUNTIF(Q168,"E")+COUNTIF(Q171,"E")+COUNTIF(Q174,"E")</f>
        <v>3</v>
      </c>
      <c r="R176" s="108">
        <f>COUNTIF(R154,"C")+COUNTIF(R157,"C")+COUNTIF(R162,"C")+COUNTIF(R168,"C")+COUNTIF(R174,"C")+COUNTIF(R171,"C")+COUNTIF(R174,"C")</f>
        <v>6</v>
      </c>
      <c r="S176" s="17">
        <f>COUNTIF(S146,"VP")+COUNTIF(S149,"VP")+COUNTIF(S154,"VP")+COUNTIF(S157,"VP")+COUNTIF(S162,"VP")+COUNTIF(S168,"VP")</f>
        <v>1</v>
      </c>
      <c r="T176" s="78">
        <f>COUNTA(T146,T149,T154,T157,T162,T165,T168,T171,T174)</f>
        <v>9</v>
      </c>
      <c r="U176" s="61"/>
      <c r="V176" s="61"/>
      <c r="W176" s="61"/>
      <c r="X176" s="61"/>
      <c r="Y176" s="61"/>
      <c r="Z176" s="48"/>
    </row>
    <row r="177" spans="1:26" ht="15" customHeight="1">
      <c r="A177" s="180" t="s">
        <v>53</v>
      </c>
      <c r="B177" s="180"/>
      <c r="C177" s="180"/>
      <c r="D177" s="180"/>
      <c r="E177" s="180"/>
      <c r="F177" s="180"/>
      <c r="G177" s="180"/>
      <c r="H177" s="180"/>
      <c r="I177" s="180"/>
      <c r="J177" s="180"/>
      <c r="K177" s="16">
        <f t="shared" ref="K177:P177" si="43">SUM(K146,K149,K154,K157,K162,K165,K168)*14+(K171+K174)*12</f>
        <v>216</v>
      </c>
      <c r="L177" s="16">
        <f t="shared" si="43"/>
        <v>122</v>
      </c>
      <c r="M177" s="16">
        <f t="shared" si="43"/>
        <v>42</v>
      </c>
      <c r="N177" s="16">
        <f t="shared" si="43"/>
        <v>380</v>
      </c>
      <c r="O177" s="16">
        <f t="shared" si="43"/>
        <v>534</v>
      </c>
      <c r="P177" s="16">
        <f t="shared" si="43"/>
        <v>914</v>
      </c>
      <c r="Q177" s="204"/>
      <c r="R177" s="204"/>
      <c r="S177" s="204"/>
      <c r="T177" s="204"/>
      <c r="Y177" s="48"/>
      <c r="Z177" s="48"/>
    </row>
    <row r="178" spans="1:26" ht="12" customHeight="1">
      <c r="A178" s="180"/>
      <c r="B178" s="180"/>
      <c r="C178" s="180"/>
      <c r="D178" s="180"/>
      <c r="E178" s="180"/>
      <c r="F178" s="180"/>
      <c r="G178" s="180"/>
      <c r="H178" s="180"/>
      <c r="I178" s="180"/>
      <c r="J178" s="180"/>
      <c r="K178" s="203">
        <f>SUM(K177:M177)</f>
        <v>380</v>
      </c>
      <c r="L178" s="203"/>
      <c r="M178" s="203"/>
      <c r="N178" s="203">
        <f>SUM(N177:O177)</f>
        <v>914</v>
      </c>
      <c r="O178" s="203"/>
      <c r="P178" s="203"/>
      <c r="Q178" s="204"/>
      <c r="R178" s="204"/>
      <c r="S178" s="204"/>
      <c r="T178" s="204"/>
    </row>
    <row r="179" spans="1:26" ht="20.25" customHeight="1">
      <c r="A179" s="150" t="s">
        <v>104</v>
      </c>
      <c r="B179" s="150"/>
      <c r="C179" s="150"/>
      <c r="D179" s="150"/>
      <c r="E179" s="150"/>
      <c r="F179" s="150"/>
      <c r="G179" s="150"/>
      <c r="H179" s="150"/>
      <c r="I179" s="150"/>
      <c r="J179" s="150"/>
      <c r="K179" s="250">
        <f>T176/SUM(T50,T67,T84,T101,T119,T137)</f>
        <v>0.20930232558139536</v>
      </c>
      <c r="L179" s="250"/>
      <c r="M179" s="250"/>
      <c r="N179" s="250"/>
      <c r="O179" s="250"/>
      <c r="P179" s="250"/>
      <c r="Q179" s="250"/>
      <c r="R179" s="250"/>
      <c r="S179" s="250"/>
      <c r="T179" s="250"/>
    </row>
    <row r="180" spans="1:26" ht="19.5" customHeight="1">
      <c r="A180" s="202" t="s">
        <v>107</v>
      </c>
      <c r="B180" s="202"/>
      <c r="C180" s="202"/>
      <c r="D180" s="202"/>
      <c r="E180" s="202"/>
      <c r="F180" s="202"/>
      <c r="G180" s="202"/>
      <c r="H180" s="202"/>
      <c r="I180" s="202"/>
      <c r="J180" s="202"/>
      <c r="K180" s="250">
        <f>K178/(SUM(N50,N67,N84,N101,N119)*14+N137*12)</f>
        <v>0.19308943089430894</v>
      </c>
      <c r="L180" s="250"/>
      <c r="M180" s="250"/>
      <c r="N180" s="250"/>
      <c r="O180" s="250"/>
      <c r="P180" s="250"/>
      <c r="Q180" s="250"/>
      <c r="R180" s="250"/>
      <c r="S180" s="250"/>
      <c r="T180" s="250"/>
    </row>
    <row r="181" spans="1:26" s="110" customFormat="1">
      <c r="A181" s="118"/>
      <c r="B181" s="118"/>
      <c r="C181" s="118"/>
      <c r="D181" s="118"/>
      <c r="E181" s="118"/>
      <c r="F181" s="118"/>
      <c r="G181" s="118"/>
      <c r="H181" s="118"/>
      <c r="I181" s="118"/>
      <c r="J181" s="118"/>
      <c r="K181" s="68"/>
      <c r="L181" s="68"/>
      <c r="M181" s="68"/>
      <c r="N181" s="68"/>
      <c r="O181" s="68"/>
      <c r="P181" s="68"/>
      <c r="Q181" s="68"/>
      <c r="R181" s="68"/>
      <c r="S181" s="68"/>
      <c r="T181" s="68"/>
    </row>
    <row r="182" spans="1:26" s="110" customFormat="1">
      <c r="A182" s="118"/>
      <c r="B182" s="118"/>
      <c r="C182" s="118"/>
      <c r="D182" s="118"/>
      <c r="E182" s="118"/>
      <c r="F182" s="118"/>
      <c r="G182" s="118"/>
      <c r="H182" s="118"/>
      <c r="I182" s="118"/>
      <c r="J182" s="118"/>
      <c r="K182" s="68"/>
      <c r="L182" s="68"/>
      <c r="M182" s="68"/>
      <c r="N182" s="68"/>
      <c r="O182" s="68"/>
      <c r="P182" s="68"/>
      <c r="Q182" s="68"/>
      <c r="R182" s="68"/>
      <c r="S182" s="68"/>
      <c r="T182" s="68"/>
    </row>
    <row r="183" spans="1:26" s="110" customFormat="1">
      <c r="A183" s="118"/>
      <c r="B183" s="118"/>
      <c r="C183" s="118"/>
      <c r="D183" s="118"/>
      <c r="E183" s="118"/>
      <c r="F183" s="118"/>
      <c r="G183" s="118"/>
      <c r="H183" s="118"/>
      <c r="I183" s="118"/>
      <c r="J183" s="118"/>
      <c r="K183" s="68"/>
      <c r="L183" s="68"/>
      <c r="M183" s="68"/>
      <c r="N183" s="68"/>
      <c r="O183" s="68"/>
      <c r="P183" s="68"/>
      <c r="Q183" s="68"/>
      <c r="R183" s="68"/>
      <c r="S183" s="68"/>
      <c r="T183" s="68"/>
    </row>
    <row r="184" spans="1:26">
      <c r="B184" s="5"/>
      <c r="C184" s="5"/>
      <c r="D184" s="5"/>
      <c r="E184" s="5"/>
      <c r="F184" s="5"/>
      <c r="G184" s="5"/>
      <c r="M184" s="5"/>
      <c r="N184" s="5"/>
      <c r="O184" s="5"/>
      <c r="P184" s="5"/>
      <c r="Q184" s="5"/>
      <c r="R184" s="5"/>
      <c r="S184" s="5"/>
    </row>
    <row r="185" spans="1:26" ht="19.5" customHeight="1">
      <c r="A185" s="196" t="s">
        <v>54</v>
      </c>
      <c r="B185" s="196"/>
      <c r="C185" s="196"/>
      <c r="D185" s="196"/>
      <c r="E185" s="196"/>
      <c r="F185" s="196"/>
      <c r="G185" s="196"/>
      <c r="H185" s="196"/>
      <c r="I185" s="196"/>
      <c r="J185" s="196"/>
      <c r="K185" s="196"/>
      <c r="L185" s="196"/>
      <c r="M185" s="196"/>
      <c r="N185" s="196"/>
      <c r="O185" s="196"/>
      <c r="P185" s="196"/>
      <c r="Q185" s="196"/>
      <c r="R185" s="196"/>
      <c r="S185" s="196"/>
      <c r="T185" s="196"/>
    </row>
    <row r="186" spans="1:26" ht="28.5" customHeight="1">
      <c r="A186" s="196" t="s">
        <v>30</v>
      </c>
      <c r="B186" s="196" t="s">
        <v>29</v>
      </c>
      <c r="C186" s="196"/>
      <c r="D186" s="196"/>
      <c r="E186" s="196"/>
      <c r="F186" s="196"/>
      <c r="G186" s="196"/>
      <c r="H186" s="196"/>
      <c r="I186" s="196"/>
      <c r="J186" s="194" t="s">
        <v>43</v>
      </c>
      <c r="K186" s="194" t="s">
        <v>27</v>
      </c>
      <c r="L186" s="194"/>
      <c r="M186" s="194"/>
      <c r="N186" s="194" t="s">
        <v>44</v>
      </c>
      <c r="O186" s="195"/>
      <c r="P186" s="195"/>
      <c r="Q186" s="194" t="s">
        <v>26</v>
      </c>
      <c r="R186" s="194"/>
      <c r="S186" s="194"/>
      <c r="T186" s="194" t="s">
        <v>25</v>
      </c>
    </row>
    <row r="187" spans="1:26" ht="16.5" customHeight="1">
      <c r="A187" s="196"/>
      <c r="B187" s="196"/>
      <c r="C187" s="196"/>
      <c r="D187" s="196"/>
      <c r="E187" s="196"/>
      <c r="F187" s="196"/>
      <c r="G187" s="196"/>
      <c r="H187" s="196"/>
      <c r="I187" s="196"/>
      <c r="J187" s="194"/>
      <c r="K187" s="74" t="s">
        <v>31</v>
      </c>
      <c r="L187" s="74" t="s">
        <v>32</v>
      </c>
      <c r="M187" s="74" t="s">
        <v>33</v>
      </c>
      <c r="N187" s="74" t="s">
        <v>37</v>
      </c>
      <c r="O187" s="74" t="s">
        <v>8</v>
      </c>
      <c r="P187" s="74" t="s">
        <v>34</v>
      </c>
      <c r="Q187" s="74" t="s">
        <v>35</v>
      </c>
      <c r="R187" s="74" t="s">
        <v>31</v>
      </c>
      <c r="S187" s="74" t="s">
        <v>36</v>
      </c>
      <c r="T187" s="194"/>
    </row>
    <row r="188" spans="1:26">
      <c r="A188" s="197" t="s">
        <v>55</v>
      </c>
      <c r="B188" s="197"/>
      <c r="C188" s="197"/>
      <c r="D188" s="197"/>
      <c r="E188" s="197"/>
      <c r="F188" s="197"/>
      <c r="G188" s="197"/>
      <c r="H188" s="197"/>
      <c r="I188" s="197"/>
      <c r="J188" s="197"/>
      <c r="K188" s="197"/>
      <c r="L188" s="197"/>
      <c r="M188" s="197"/>
      <c r="N188" s="197"/>
      <c r="O188" s="197"/>
      <c r="P188" s="197"/>
      <c r="Q188" s="197"/>
      <c r="R188" s="197"/>
      <c r="S188" s="197"/>
      <c r="T188" s="197"/>
      <c r="U188" s="48"/>
    </row>
    <row r="189" spans="1:26">
      <c r="A189" s="75" t="s">
        <v>241</v>
      </c>
      <c r="B189" s="193" t="s">
        <v>242</v>
      </c>
      <c r="C189" s="193"/>
      <c r="D189" s="193"/>
      <c r="E189" s="193"/>
      <c r="F189" s="193"/>
      <c r="G189" s="193"/>
      <c r="H189" s="193"/>
      <c r="I189" s="193"/>
      <c r="J189" s="20">
        <v>3</v>
      </c>
      <c r="K189" s="20">
        <v>0</v>
      </c>
      <c r="L189" s="20">
        <v>0</v>
      </c>
      <c r="M189" s="20">
        <v>2</v>
      </c>
      <c r="N189" s="14">
        <f>K189+L189+M189</f>
        <v>2</v>
      </c>
      <c r="O189" s="14">
        <f>P189-N189</f>
        <v>3</v>
      </c>
      <c r="P189" s="14">
        <f>ROUND(PRODUCT(J189,25)/14,0)</f>
        <v>5</v>
      </c>
      <c r="Q189" s="20"/>
      <c r="R189" s="20"/>
      <c r="S189" s="21" t="s">
        <v>36</v>
      </c>
      <c r="T189" s="8" t="s">
        <v>42</v>
      </c>
      <c r="U189" s="48"/>
    </row>
    <row r="190" spans="1:26">
      <c r="A190" s="198" t="s">
        <v>56</v>
      </c>
      <c r="B190" s="198"/>
      <c r="C190" s="198"/>
      <c r="D190" s="198"/>
      <c r="E190" s="198"/>
      <c r="F190" s="198"/>
      <c r="G190" s="198"/>
      <c r="H190" s="198"/>
      <c r="I190" s="198"/>
      <c r="J190" s="198"/>
      <c r="K190" s="198"/>
      <c r="L190" s="198"/>
      <c r="M190" s="198"/>
      <c r="N190" s="198"/>
      <c r="O190" s="198"/>
      <c r="P190" s="198"/>
      <c r="Q190" s="198"/>
      <c r="R190" s="198"/>
      <c r="S190" s="198"/>
      <c r="T190" s="198"/>
      <c r="U190" s="59"/>
      <c r="V190" s="64"/>
      <c r="W190" s="64"/>
      <c r="X190" s="64"/>
      <c r="Y190" s="64"/>
      <c r="Z190" s="64"/>
    </row>
    <row r="191" spans="1:26" ht="12.75" customHeight="1">
      <c r="A191" s="75" t="s">
        <v>243</v>
      </c>
      <c r="B191" s="193" t="s">
        <v>242</v>
      </c>
      <c r="C191" s="193"/>
      <c r="D191" s="193"/>
      <c r="E191" s="193"/>
      <c r="F191" s="193"/>
      <c r="G191" s="193"/>
      <c r="H191" s="193"/>
      <c r="I191" s="193"/>
      <c r="J191" s="20">
        <v>3</v>
      </c>
      <c r="K191" s="20">
        <v>0</v>
      </c>
      <c r="L191" s="20">
        <v>0</v>
      </c>
      <c r="M191" s="20">
        <v>2</v>
      </c>
      <c r="N191" s="14">
        <f>K191+L191+M191</f>
        <v>2</v>
      </c>
      <c r="O191" s="14">
        <f>P191-N191</f>
        <v>3</v>
      </c>
      <c r="P191" s="14">
        <f>ROUND(PRODUCT(J191,25)/14,0)</f>
        <v>5</v>
      </c>
      <c r="Q191" s="20"/>
      <c r="R191" s="20"/>
      <c r="S191" s="21" t="s">
        <v>36</v>
      </c>
      <c r="T191" s="8" t="s">
        <v>42</v>
      </c>
      <c r="U191" s="59"/>
      <c r="V191" s="64"/>
      <c r="W191" s="64"/>
      <c r="X191" s="64"/>
      <c r="Y191" s="64"/>
      <c r="Z191" s="64"/>
    </row>
    <row r="192" spans="1:26" ht="15" customHeight="1">
      <c r="A192" s="198" t="s">
        <v>57</v>
      </c>
      <c r="B192" s="198"/>
      <c r="C192" s="198"/>
      <c r="D192" s="198"/>
      <c r="E192" s="198"/>
      <c r="F192" s="198"/>
      <c r="G192" s="198"/>
      <c r="H192" s="198"/>
      <c r="I192" s="198"/>
      <c r="J192" s="198"/>
      <c r="K192" s="198"/>
      <c r="L192" s="198"/>
      <c r="M192" s="198"/>
      <c r="N192" s="198"/>
      <c r="O192" s="198"/>
      <c r="P192" s="198"/>
      <c r="Q192" s="198"/>
      <c r="R192" s="198"/>
      <c r="S192" s="198"/>
      <c r="T192" s="198"/>
      <c r="U192" s="59"/>
      <c r="V192" s="64"/>
      <c r="W192" s="64"/>
      <c r="X192" s="64"/>
      <c r="Y192" s="64"/>
      <c r="Z192" s="64"/>
    </row>
    <row r="193" spans="1:26" ht="14.1" customHeight="1">
      <c r="A193" s="75" t="s">
        <v>244</v>
      </c>
      <c r="B193" s="193" t="s">
        <v>242</v>
      </c>
      <c r="C193" s="193"/>
      <c r="D193" s="193"/>
      <c r="E193" s="193"/>
      <c r="F193" s="193"/>
      <c r="G193" s="193"/>
      <c r="H193" s="193"/>
      <c r="I193" s="193"/>
      <c r="J193" s="20">
        <v>3</v>
      </c>
      <c r="K193" s="20">
        <v>0</v>
      </c>
      <c r="L193" s="20">
        <v>0</v>
      </c>
      <c r="M193" s="20">
        <v>2</v>
      </c>
      <c r="N193" s="14">
        <f>K193+L193+M193</f>
        <v>2</v>
      </c>
      <c r="O193" s="14">
        <f>P193-N193</f>
        <v>3</v>
      </c>
      <c r="P193" s="14">
        <f>ROUND(PRODUCT(J193,25)/14,0)</f>
        <v>5</v>
      </c>
      <c r="Q193" s="20"/>
      <c r="R193" s="20"/>
      <c r="S193" s="21" t="s">
        <v>36</v>
      </c>
      <c r="T193" s="8" t="s">
        <v>42</v>
      </c>
      <c r="U193" s="59"/>
      <c r="V193" s="64"/>
      <c r="W193" s="64"/>
      <c r="X193" s="64"/>
      <c r="Y193" s="64"/>
      <c r="Z193" s="64"/>
    </row>
    <row r="194" spans="1:26">
      <c r="A194" s="198" t="s">
        <v>58</v>
      </c>
      <c r="B194" s="257"/>
      <c r="C194" s="257"/>
      <c r="D194" s="257"/>
      <c r="E194" s="257"/>
      <c r="F194" s="257"/>
      <c r="G194" s="257"/>
      <c r="H194" s="257"/>
      <c r="I194" s="257"/>
      <c r="J194" s="257"/>
      <c r="K194" s="257"/>
      <c r="L194" s="257"/>
      <c r="M194" s="257"/>
      <c r="N194" s="257"/>
      <c r="O194" s="257"/>
      <c r="P194" s="257"/>
      <c r="Q194" s="257"/>
      <c r="R194" s="257"/>
      <c r="S194" s="257"/>
      <c r="T194" s="257"/>
      <c r="U194" s="48"/>
    </row>
    <row r="195" spans="1:26">
      <c r="A195" s="75" t="s">
        <v>245</v>
      </c>
      <c r="B195" s="193" t="s">
        <v>242</v>
      </c>
      <c r="C195" s="193"/>
      <c r="D195" s="193"/>
      <c r="E195" s="193"/>
      <c r="F195" s="193"/>
      <c r="G195" s="193"/>
      <c r="H195" s="193"/>
      <c r="I195" s="193"/>
      <c r="J195" s="20">
        <v>3</v>
      </c>
      <c r="K195" s="20">
        <v>0</v>
      </c>
      <c r="L195" s="20">
        <v>0</v>
      </c>
      <c r="M195" s="20">
        <v>2</v>
      </c>
      <c r="N195" s="14">
        <f>K195+L195+M195</f>
        <v>2</v>
      </c>
      <c r="O195" s="14">
        <f>P195-N195</f>
        <v>3</v>
      </c>
      <c r="P195" s="14">
        <f>ROUND(PRODUCT(J195,25)/14,0)</f>
        <v>5</v>
      </c>
      <c r="Q195" s="20"/>
      <c r="R195" s="20"/>
      <c r="S195" s="21" t="s">
        <v>36</v>
      </c>
      <c r="T195" s="8" t="s">
        <v>42</v>
      </c>
      <c r="U195" s="48"/>
    </row>
    <row r="196" spans="1:26" hidden="1">
      <c r="A196" s="246" t="s">
        <v>59</v>
      </c>
      <c r="B196" s="247"/>
      <c r="C196" s="247"/>
      <c r="D196" s="247"/>
      <c r="E196" s="247"/>
      <c r="F196" s="247"/>
      <c r="G196" s="247"/>
      <c r="H196" s="247"/>
      <c r="I196" s="247"/>
      <c r="J196" s="247"/>
      <c r="K196" s="247"/>
      <c r="L196" s="247"/>
      <c r="M196" s="247"/>
      <c r="N196" s="247"/>
      <c r="O196" s="247"/>
      <c r="P196" s="247"/>
      <c r="Q196" s="247"/>
      <c r="R196" s="247"/>
      <c r="S196" s="247"/>
      <c r="T196" s="248"/>
      <c r="U196" s="48"/>
    </row>
    <row r="197" spans="1:26" ht="12" hidden="1" customHeight="1">
      <c r="A197" s="75"/>
      <c r="B197" s="199"/>
      <c r="C197" s="200"/>
      <c r="D197" s="200"/>
      <c r="E197" s="200"/>
      <c r="F197" s="200"/>
      <c r="G197" s="200"/>
      <c r="H197" s="200"/>
      <c r="I197" s="201"/>
      <c r="J197" s="20">
        <v>0</v>
      </c>
      <c r="K197" s="20">
        <v>0</v>
      </c>
      <c r="L197" s="20">
        <v>0</v>
      </c>
      <c r="M197" s="20">
        <v>0</v>
      </c>
      <c r="N197" s="14">
        <f>K197+L197+M197</f>
        <v>0</v>
      </c>
      <c r="O197" s="14">
        <f>P197-N197</f>
        <v>0</v>
      </c>
      <c r="P197" s="14">
        <f>ROUND(PRODUCT(J197,25)/14,0)</f>
        <v>0</v>
      </c>
      <c r="Q197" s="20"/>
      <c r="R197" s="20"/>
      <c r="S197" s="21"/>
      <c r="T197" s="8"/>
      <c r="U197" s="48"/>
    </row>
    <row r="198" spans="1:26" ht="9.75" hidden="1" customHeight="1">
      <c r="A198" s="246" t="s">
        <v>60</v>
      </c>
      <c r="B198" s="247"/>
      <c r="C198" s="247"/>
      <c r="D198" s="247"/>
      <c r="E198" s="247"/>
      <c r="F198" s="247"/>
      <c r="G198" s="247"/>
      <c r="H198" s="247"/>
      <c r="I198" s="247"/>
      <c r="J198" s="247"/>
      <c r="K198" s="247"/>
      <c r="L198" s="247"/>
      <c r="M198" s="247"/>
      <c r="N198" s="247"/>
      <c r="O198" s="247"/>
      <c r="P198" s="247"/>
      <c r="Q198" s="247"/>
      <c r="R198" s="247"/>
      <c r="S198" s="247"/>
      <c r="T198" s="248"/>
      <c r="U198" s="48"/>
    </row>
    <row r="199" spans="1:26" ht="14.25" hidden="1" customHeight="1">
      <c r="A199" s="75"/>
      <c r="B199" s="199"/>
      <c r="C199" s="200"/>
      <c r="D199" s="200"/>
      <c r="E199" s="200"/>
      <c r="F199" s="200"/>
      <c r="G199" s="200"/>
      <c r="H199" s="200"/>
      <c r="I199" s="201"/>
      <c r="J199" s="20">
        <v>0</v>
      </c>
      <c r="K199" s="20">
        <v>0</v>
      </c>
      <c r="L199" s="20">
        <v>0</v>
      </c>
      <c r="M199" s="20">
        <v>0</v>
      </c>
      <c r="N199" s="14">
        <f>K199+L199+M199</f>
        <v>0</v>
      </c>
      <c r="O199" s="14">
        <f>P199-N199</f>
        <v>0</v>
      </c>
      <c r="P199" s="14">
        <f>ROUND(PRODUCT(J199,25)/12,0)</f>
        <v>0</v>
      </c>
      <c r="Q199" s="20"/>
      <c r="R199" s="20"/>
      <c r="S199" s="21"/>
      <c r="T199" s="8"/>
      <c r="U199" s="48"/>
    </row>
    <row r="200" spans="1:26" ht="26.25" customHeight="1">
      <c r="A200" s="180" t="s">
        <v>106</v>
      </c>
      <c r="B200" s="180"/>
      <c r="C200" s="180"/>
      <c r="D200" s="180"/>
      <c r="E200" s="180"/>
      <c r="F200" s="180"/>
      <c r="G200" s="180"/>
      <c r="H200" s="180"/>
      <c r="I200" s="180"/>
      <c r="J200" s="16">
        <f t="shared" ref="J200:P200" si="44">SUM(J189:J189,J191:J191,J193:J193,J195:J195,J197:J197,J199:J199)</f>
        <v>12</v>
      </c>
      <c r="K200" s="16">
        <f t="shared" si="44"/>
        <v>0</v>
      </c>
      <c r="L200" s="16">
        <f t="shared" si="44"/>
        <v>0</v>
      </c>
      <c r="M200" s="16">
        <f t="shared" si="44"/>
        <v>8</v>
      </c>
      <c r="N200" s="16">
        <f t="shared" si="44"/>
        <v>8</v>
      </c>
      <c r="O200" s="16">
        <f t="shared" si="44"/>
        <v>12</v>
      </c>
      <c r="P200" s="16">
        <f t="shared" si="44"/>
        <v>20</v>
      </c>
      <c r="Q200" s="16">
        <f>COUNTIF(Q189:Q189,"E")+COUNTIF(Q191:Q191,"E")+COUNTIF(Q193:Q193,"E")+COUNTIF(Q195:Q195,"E")+COUNTIF(Q197:Q197,"E")+COUNTIF(Q199:Q199,"E")</f>
        <v>0</v>
      </c>
      <c r="R200" s="16">
        <f>COUNTIF(R189:R189,"C")+COUNTIF(R191:R191,"C")+COUNTIF(R193:R193,"C")+COUNTIF(R195:R195,"C")+COUNTIF(R197:R197,"C")+COUNTIF(R199:R199,"C")</f>
        <v>0</v>
      </c>
      <c r="S200" s="16">
        <f>COUNTIF(S189:S189,"VP")+COUNTIF(S191:S191,"VP")+COUNTIF(S193:S193,"VP")+COUNTIF(S195:S195,"VP")+COUNTIF(S197:S197,"VP")+COUNTIF(S199:S199,"VP")</f>
        <v>4</v>
      </c>
      <c r="T200" s="78">
        <f>COUNTA(T189:T189,T191:T191,T193:T193,T195:T195,T197:T197,T199:T199)</f>
        <v>4</v>
      </c>
    </row>
    <row r="201" spans="1:26">
      <c r="A201" s="180" t="s">
        <v>53</v>
      </c>
      <c r="B201" s="180"/>
      <c r="C201" s="180"/>
      <c r="D201" s="180"/>
      <c r="E201" s="180"/>
      <c r="F201" s="180"/>
      <c r="G201" s="180"/>
      <c r="H201" s="180"/>
      <c r="I201" s="180"/>
      <c r="J201" s="180"/>
      <c r="K201" s="16">
        <f t="shared" ref="K201:P201" si="45">SUM(K189:K189,K191:K191,K193:K193,K195:K195,K197:K197)*14+SUM(K199:K199)*12</f>
        <v>0</v>
      </c>
      <c r="L201" s="16">
        <f t="shared" si="45"/>
        <v>0</v>
      </c>
      <c r="M201" s="16">
        <f t="shared" si="45"/>
        <v>112</v>
      </c>
      <c r="N201" s="16">
        <f t="shared" si="45"/>
        <v>112</v>
      </c>
      <c r="O201" s="16">
        <f t="shared" si="45"/>
        <v>168</v>
      </c>
      <c r="P201" s="16">
        <f t="shared" si="45"/>
        <v>280</v>
      </c>
      <c r="Q201" s="251"/>
      <c r="R201" s="251"/>
      <c r="S201" s="251"/>
      <c r="T201" s="251"/>
    </row>
    <row r="202" spans="1:26">
      <c r="A202" s="180"/>
      <c r="B202" s="180"/>
      <c r="C202" s="180"/>
      <c r="D202" s="180"/>
      <c r="E202" s="180"/>
      <c r="F202" s="180"/>
      <c r="G202" s="180"/>
      <c r="H202" s="180"/>
      <c r="I202" s="180"/>
      <c r="J202" s="180"/>
      <c r="K202" s="203">
        <f>SUM(K201:M201)</f>
        <v>112</v>
      </c>
      <c r="L202" s="203"/>
      <c r="M202" s="203"/>
      <c r="N202" s="203">
        <f>SUM(N201:O201)</f>
        <v>280</v>
      </c>
      <c r="O202" s="203"/>
      <c r="P202" s="203"/>
      <c r="Q202" s="251"/>
      <c r="R202" s="251"/>
      <c r="S202" s="251"/>
      <c r="T202" s="251"/>
    </row>
    <row r="203" spans="1:26" ht="18" customHeight="1">
      <c r="A203" s="141" t="s">
        <v>104</v>
      </c>
      <c r="B203" s="142"/>
      <c r="C203" s="142"/>
      <c r="D203" s="142"/>
      <c r="E203" s="142"/>
      <c r="F203" s="142"/>
      <c r="G203" s="142"/>
      <c r="H203" s="142"/>
      <c r="I203" s="142"/>
      <c r="J203" s="143"/>
      <c r="K203" s="147">
        <f>T200/SUM(T50,T67,T84,T101,T119,T137)</f>
        <v>9.3023255813953487E-2</v>
      </c>
      <c r="L203" s="148"/>
      <c r="M203" s="148"/>
      <c r="N203" s="148"/>
      <c r="O203" s="148"/>
      <c r="P203" s="148"/>
      <c r="Q203" s="148"/>
      <c r="R203" s="148"/>
      <c r="S203" s="148"/>
      <c r="T203" s="149"/>
    </row>
    <row r="204" spans="1:26" ht="18" customHeight="1">
      <c r="A204" s="144" t="s">
        <v>107</v>
      </c>
      <c r="B204" s="145"/>
      <c r="C204" s="145"/>
      <c r="D204" s="145"/>
      <c r="E204" s="145"/>
      <c r="F204" s="145"/>
      <c r="G204" s="145"/>
      <c r="H204" s="145"/>
      <c r="I204" s="145"/>
      <c r="J204" s="146"/>
      <c r="K204" s="147">
        <f>K202/(SUM(N50,N67,N84,N101,N119)*14+N137*12)</f>
        <v>5.6910569105691054E-2</v>
      </c>
      <c r="L204" s="148"/>
      <c r="M204" s="148"/>
      <c r="N204" s="148"/>
      <c r="O204" s="148"/>
      <c r="P204" s="148"/>
      <c r="Q204" s="148"/>
      <c r="R204" s="148"/>
      <c r="S204" s="148"/>
      <c r="T204" s="149"/>
    </row>
    <row r="205" spans="1:26" s="110" customFormat="1">
      <c r="A205" s="67"/>
      <c r="B205" s="67"/>
      <c r="C205" s="67"/>
      <c r="D205" s="67"/>
      <c r="E205" s="67"/>
      <c r="F205" s="67"/>
      <c r="G205" s="67"/>
      <c r="H205" s="67"/>
      <c r="I205" s="67"/>
      <c r="J205" s="67"/>
      <c r="K205" s="68"/>
      <c r="L205" s="68"/>
      <c r="M205" s="68"/>
      <c r="N205" s="68"/>
      <c r="O205" s="68"/>
      <c r="P205" s="68"/>
      <c r="Q205" s="68"/>
      <c r="R205" s="68"/>
      <c r="S205" s="68"/>
      <c r="T205" s="68"/>
    </row>
    <row r="206" spans="1:26" s="110" customFormat="1">
      <c r="A206" s="67"/>
      <c r="B206" s="67"/>
      <c r="C206" s="67"/>
      <c r="D206" s="67"/>
      <c r="E206" s="67"/>
      <c r="F206" s="67"/>
      <c r="G206" s="67"/>
      <c r="H206" s="67"/>
      <c r="I206" s="67"/>
      <c r="J206" s="67"/>
      <c r="K206" s="68"/>
      <c r="L206" s="68"/>
      <c r="M206" s="68"/>
      <c r="N206" s="68"/>
      <c r="O206" s="68"/>
      <c r="P206" s="68"/>
      <c r="Q206" s="68"/>
      <c r="R206" s="68"/>
      <c r="S206" s="68"/>
      <c r="T206" s="68"/>
    </row>
    <row r="207" spans="1:26" s="110" customFormat="1">
      <c r="A207" s="67"/>
      <c r="B207" s="67"/>
      <c r="C207" s="67"/>
      <c r="D207" s="67"/>
      <c r="E207" s="67"/>
      <c r="F207" s="67"/>
      <c r="G207" s="67"/>
      <c r="H207" s="67"/>
      <c r="I207" s="67"/>
      <c r="J207" s="67"/>
      <c r="K207" s="68"/>
      <c r="L207" s="68"/>
      <c r="M207" s="68"/>
      <c r="N207" s="68"/>
      <c r="O207" s="68"/>
      <c r="P207" s="68"/>
      <c r="Q207" s="68"/>
      <c r="R207" s="68"/>
      <c r="S207" s="68"/>
      <c r="T207" s="68"/>
    </row>
    <row r="208" spans="1:26" s="110" customFormat="1">
      <c r="A208" s="67"/>
      <c r="B208" s="67"/>
      <c r="C208" s="67"/>
      <c r="D208" s="67"/>
      <c r="E208" s="67"/>
      <c r="F208" s="67"/>
      <c r="G208" s="67"/>
      <c r="H208" s="67"/>
      <c r="I208" s="67"/>
      <c r="J208" s="67"/>
      <c r="K208" s="68"/>
      <c r="L208" s="68"/>
      <c r="M208" s="68"/>
      <c r="N208" s="68"/>
      <c r="O208" s="68"/>
      <c r="P208" s="68"/>
      <c r="Q208" s="68"/>
      <c r="R208" s="68"/>
      <c r="S208" s="68"/>
      <c r="T208" s="68"/>
    </row>
    <row r="209" spans="1:26" s="110" customFormat="1">
      <c r="A209" s="67"/>
      <c r="B209" s="67"/>
      <c r="C209" s="67"/>
      <c r="D209" s="67"/>
      <c r="E209" s="67"/>
      <c r="F209" s="67"/>
      <c r="G209" s="67"/>
      <c r="H209" s="67"/>
      <c r="I209" s="67"/>
      <c r="J209" s="67"/>
      <c r="K209" s="68"/>
      <c r="L209" s="68"/>
      <c r="M209" s="68"/>
      <c r="N209" s="68"/>
      <c r="O209" s="68"/>
      <c r="P209" s="68"/>
      <c r="Q209" s="68"/>
      <c r="R209" s="68"/>
      <c r="S209" s="68"/>
      <c r="T209" s="68"/>
    </row>
    <row r="210" spans="1:26" s="110" customFormat="1">
      <c r="A210" s="67"/>
      <c r="B210" s="67"/>
      <c r="C210" s="67"/>
      <c r="D210" s="67"/>
      <c r="E210" s="67"/>
      <c r="F210" s="67"/>
      <c r="G210" s="67"/>
      <c r="H210" s="67"/>
      <c r="I210" s="67"/>
      <c r="J210" s="67"/>
      <c r="K210" s="68"/>
      <c r="L210" s="68"/>
      <c r="M210" s="68"/>
      <c r="N210" s="68"/>
      <c r="O210" s="68"/>
      <c r="P210" s="68"/>
      <c r="Q210" s="68"/>
      <c r="R210" s="68"/>
      <c r="S210" s="68"/>
      <c r="T210" s="68"/>
    </row>
    <row r="211" spans="1:26" s="110" customFormat="1">
      <c r="A211" s="67"/>
      <c r="B211" s="67"/>
      <c r="C211" s="67"/>
      <c r="D211" s="67"/>
      <c r="E211" s="67"/>
      <c r="F211" s="67"/>
      <c r="G211" s="67"/>
      <c r="H211" s="67"/>
      <c r="I211" s="67"/>
      <c r="J211" s="67"/>
      <c r="K211" s="68"/>
      <c r="L211" s="68"/>
      <c r="M211" s="68"/>
      <c r="N211" s="68"/>
      <c r="O211" s="68"/>
      <c r="P211" s="68"/>
      <c r="Q211" s="68"/>
      <c r="R211" s="68"/>
      <c r="S211" s="68"/>
      <c r="T211" s="68"/>
    </row>
    <row r="212" spans="1:26" s="110" customFormat="1">
      <c r="A212" s="67"/>
      <c r="B212" s="67"/>
      <c r="C212" s="67"/>
      <c r="D212" s="67"/>
      <c r="E212" s="67"/>
      <c r="F212" s="67"/>
      <c r="G212" s="67"/>
      <c r="H212" s="67"/>
      <c r="I212" s="67"/>
      <c r="J212" s="67"/>
      <c r="K212" s="68"/>
      <c r="L212" s="68"/>
      <c r="M212" s="68"/>
      <c r="N212" s="68"/>
      <c r="O212" s="68"/>
      <c r="P212" s="68"/>
      <c r="Q212" s="68"/>
      <c r="R212" s="68"/>
      <c r="S212" s="68"/>
      <c r="T212" s="68"/>
    </row>
    <row r="213" spans="1:26" s="43" customFormat="1">
      <c r="A213" s="9"/>
      <c r="B213" s="9"/>
      <c r="C213" s="9"/>
      <c r="D213" s="9"/>
      <c r="E213" s="9"/>
      <c r="F213" s="9"/>
      <c r="G213" s="9"/>
      <c r="H213" s="9"/>
      <c r="I213" s="9"/>
      <c r="J213" s="9"/>
      <c r="K213" s="10"/>
      <c r="L213" s="10"/>
      <c r="M213" s="10"/>
      <c r="N213" s="11"/>
      <c r="O213" s="11"/>
      <c r="P213" s="11"/>
      <c r="Q213" s="11"/>
      <c r="R213" s="11"/>
      <c r="S213" s="11"/>
      <c r="T213" s="11"/>
    </row>
    <row r="214" spans="1:26" ht="21" customHeight="1">
      <c r="A214" s="212" t="s">
        <v>61</v>
      </c>
      <c r="B214" s="249"/>
      <c r="C214" s="249"/>
      <c r="D214" s="249"/>
      <c r="E214" s="249"/>
      <c r="F214" s="249"/>
      <c r="G214" s="249"/>
      <c r="H214" s="249"/>
      <c r="I214" s="249"/>
      <c r="J214" s="249"/>
      <c r="K214" s="249"/>
      <c r="L214" s="249"/>
      <c r="M214" s="249"/>
      <c r="N214" s="249"/>
      <c r="O214" s="249"/>
      <c r="P214" s="249"/>
      <c r="Q214" s="249"/>
      <c r="R214" s="249"/>
      <c r="S214" s="249"/>
      <c r="T214" s="249"/>
    </row>
    <row r="215" spans="1:26" ht="21" customHeight="1">
      <c r="A215" s="136" t="s">
        <v>63</v>
      </c>
      <c r="B215" s="137"/>
      <c r="C215" s="137"/>
      <c r="D215" s="137"/>
      <c r="E215" s="137"/>
      <c r="F215" s="137"/>
      <c r="G215" s="137"/>
      <c r="H215" s="137"/>
      <c r="I215" s="137"/>
      <c r="J215" s="137"/>
      <c r="K215" s="137"/>
      <c r="L215" s="137"/>
      <c r="M215" s="137"/>
      <c r="N215" s="137"/>
      <c r="O215" s="137"/>
      <c r="P215" s="137"/>
      <c r="Q215" s="137"/>
      <c r="R215" s="137"/>
      <c r="S215" s="137"/>
      <c r="T215" s="137"/>
      <c r="U215" s="48"/>
    </row>
    <row r="216" spans="1:26" ht="28.5" customHeight="1">
      <c r="A216" s="136" t="s">
        <v>30</v>
      </c>
      <c r="B216" s="136" t="s">
        <v>29</v>
      </c>
      <c r="C216" s="136"/>
      <c r="D216" s="136"/>
      <c r="E216" s="136"/>
      <c r="F216" s="136"/>
      <c r="G216" s="136"/>
      <c r="H216" s="136"/>
      <c r="I216" s="136"/>
      <c r="J216" s="127" t="s">
        <v>43</v>
      </c>
      <c r="K216" s="127" t="s">
        <v>27</v>
      </c>
      <c r="L216" s="127"/>
      <c r="M216" s="127"/>
      <c r="N216" s="127" t="s">
        <v>44</v>
      </c>
      <c r="O216" s="127"/>
      <c r="P216" s="127"/>
      <c r="Q216" s="127" t="s">
        <v>26</v>
      </c>
      <c r="R216" s="127"/>
      <c r="S216" s="127"/>
      <c r="T216" s="127" t="s">
        <v>25</v>
      </c>
      <c r="U216" s="48"/>
    </row>
    <row r="217" spans="1:26">
      <c r="A217" s="136"/>
      <c r="B217" s="136"/>
      <c r="C217" s="136"/>
      <c r="D217" s="136"/>
      <c r="E217" s="136"/>
      <c r="F217" s="136"/>
      <c r="G217" s="136"/>
      <c r="H217" s="136"/>
      <c r="I217" s="136"/>
      <c r="J217" s="127"/>
      <c r="K217" s="73" t="s">
        <v>31</v>
      </c>
      <c r="L217" s="73" t="s">
        <v>32</v>
      </c>
      <c r="M217" s="73" t="s">
        <v>33</v>
      </c>
      <c r="N217" s="73" t="s">
        <v>37</v>
      </c>
      <c r="O217" s="73" t="s">
        <v>8</v>
      </c>
      <c r="P217" s="73" t="s">
        <v>34</v>
      </c>
      <c r="Q217" s="73" t="s">
        <v>35</v>
      </c>
      <c r="R217" s="73" t="s">
        <v>31</v>
      </c>
      <c r="S217" s="73" t="s">
        <v>36</v>
      </c>
      <c r="T217" s="127"/>
      <c r="U217" s="48"/>
    </row>
    <row r="218" spans="1:26">
      <c r="A218" s="136" t="s">
        <v>62</v>
      </c>
      <c r="B218" s="136"/>
      <c r="C218" s="136"/>
      <c r="D218" s="136"/>
      <c r="E218" s="136"/>
      <c r="F218" s="136"/>
      <c r="G218" s="136"/>
      <c r="H218" s="136"/>
      <c r="I218" s="136"/>
      <c r="J218" s="136"/>
      <c r="K218" s="136"/>
      <c r="L218" s="136"/>
      <c r="M218" s="136"/>
      <c r="N218" s="136"/>
      <c r="O218" s="136"/>
      <c r="P218" s="136"/>
      <c r="Q218" s="136"/>
      <c r="R218" s="136"/>
      <c r="S218" s="136"/>
      <c r="T218" s="136"/>
      <c r="U218" s="48"/>
    </row>
    <row r="219" spans="1:26" ht="15">
      <c r="A219" s="25" t="str">
        <f t="shared" ref="A219:A224" si="46">IF(ISNA(INDEX($A$38:$T$202,MATCH($B219,$B$38:$B$202,0),1)),"",INDEX($A$38:$T$202,MATCH($B219,$B$38:$B$202,0),1))</f>
        <v>LLY1001</v>
      </c>
      <c r="B219" s="135" t="s">
        <v>131</v>
      </c>
      <c r="C219" s="135"/>
      <c r="D219" s="135"/>
      <c r="E219" s="135"/>
      <c r="F219" s="135"/>
      <c r="G219" s="135"/>
      <c r="H219" s="135"/>
      <c r="I219" s="135"/>
      <c r="J219" s="14">
        <f t="shared" ref="J219:J224" si="47">IF(ISNA(INDEX($A$38:$T$202,MATCH($B219,$B$38:$B$202,0),10)),"",INDEX($A$38:$T$202,MATCH($B219,$B$38:$B$202,0),10))</f>
        <v>4</v>
      </c>
      <c r="K219" s="14">
        <f t="shared" ref="K219:K224" si="48">IF(ISNA(INDEX($A$38:$T$202,MATCH($B219,$B$38:$B$202,0),11)),"",INDEX($A$38:$T$202,MATCH($B219,$B$38:$B$202,0),11))</f>
        <v>2</v>
      </c>
      <c r="L219" s="14">
        <f t="shared" ref="L219:L224" si="49">IF(ISNA(INDEX($A$38:$T$202,MATCH($B219,$B$38:$B$202,0),12)),"",INDEX($A$38:$T$202,MATCH($B219,$B$38:$B$202,0),12))</f>
        <v>1</v>
      </c>
      <c r="M219" s="14">
        <f t="shared" ref="M219:M224" si="50">IF(ISNA(INDEX($A$38:$T$202,MATCH($B219,$B$38:$B$202,0),13)),"",INDEX($A$38:$T$202,MATCH($B219,$B$38:$B$202,0),13))</f>
        <v>0</v>
      </c>
      <c r="N219" s="14">
        <f t="shared" ref="N219:N224" si="51">IF(ISNA(INDEX($A$38:$T$202,MATCH($B219,$B$38:$B$202,0),14)),"",INDEX($A$38:$T$202,MATCH($B219,$B$38:$B$202,0),14))</f>
        <v>3</v>
      </c>
      <c r="O219" s="14">
        <f t="shared" ref="O219:O224" si="52">IF(ISNA(INDEX($A$38:$T$202,MATCH($B219,$B$38:$B$202,0),15)),"",INDEX($A$38:$T$202,MATCH($B219,$B$38:$B$202,0),15))</f>
        <v>4</v>
      </c>
      <c r="P219" s="14">
        <f t="shared" ref="P219:P224" si="53">IF(ISNA(INDEX($A$38:$T$202,MATCH($B219,$B$38:$B$202,0),16)),"",INDEX($A$38:$T$202,MATCH($B219,$B$38:$B$202,0),16))</f>
        <v>7</v>
      </c>
      <c r="Q219" s="22" t="str">
        <f t="shared" ref="Q219:Q224" si="54">IF(ISNA(INDEX($A$38:$T$202,MATCH($B219,$B$38:$B$202,0),17)),"",INDEX($A$38:$T$202,MATCH($B219,$B$38:$B$202,0),17))</f>
        <v>E</v>
      </c>
      <c r="R219" s="22">
        <f t="shared" ref="R219:R224" si="55">IF(ISNA(INDEX($A$38:$T$202,MATCH($B219,$B$38:$B$202,0),18)),"",INDEX($A$38:$T$202,MATCH($B219,$B$38:$B$202,0),18))</f>
        <v>0</v>
      </c>
      <c r="S219" s="22">
        <f t="shared" ref="S219:S224" si="56">IF(ISNA(INDEX($A$38:$T$202,MATCH($B219,$B$38:$B$202,0),19)),"",INDEX($A$38:$T$202,MATCH($B219,$B$38:$B$202,0),19))</f>
        <v>0</v>
      </c>
      <c r="T219" s="22" t="str">
        <f t="shared" ref="T219:T224" si="57">IF(ISNA(INDEX($A$38:$T$202,MATCH($B219,$B$38:$B$202,0),20)),"",INDEX($A$38:$T$202,MATCH($B219,$B$38:$B$202,0),20))</f>
        <v>DF</v>
      </c>
      <c r="U219" s="79"/>
      <c r="V219" s="65"/>
      <c r="W219" s="65"/>
      <c r="X219" s="65"/>
      <c r="Y219" s="65"/>
      <c r="Z219" s="65"/>
    </row>
    <row r="220" spans="1:26" ht="15">
      <c r="A220" s="25" t="str">
        <f t="shared" si="46"/>
        <v>LLY2007</v>
      </c>
      <c r="B220" s="135" t="s">
        <v>138</v>
      </c>
      <c r="C220" s="135"/>
      <c r="D220" s="135"/>
      <c r="E220" s="135"/>
      <c r="F220" s="135"/>
      <c r="G220" s="135"/>
      <c r="H220" s="135"/>
      <c r="I220" s="135"/>
      <c r="J220" s="14">
        <f t="shared" si="47"/>
        <v>4</v>
      </c>
      <c r="K220" s="14">
        <f t="shared" si="48"/>
        <v>2</v>
      </c>
      <c r="L220" s="14">
        <f t="shared" si="49"/>
        <v>1</v>
      </c>
      <c r="M220" s="14">
        <f t="shared" si="50"/>
        <v>0</v>
      </c>
      <c r="N220" s="14">
        <f t="shared" si="51"/>
        <v>3</v>
      </c>
      <c r="O220" s="14">
        <f t="shared" si="52"/>
        <v>4</v>
      </c>
      <c r="P220" s="14">
        <f t="shared" si="53"/>
        <v>7</v>
      </c>
      <c r="Q220" s="22" t="str">
        <f t="shared" si="54"/>
        <v>E</v>
      </c>
      <c r="R220" s="22">
        <f t="shared" si="55"/>
        <v>0</v>
      </c>
      <c r="S220" s="22">
        <f t="shared" si="56"/>
        <v>0</v>
      </c>
      <c r="T220" s="22" t="str">
        <f t="shared" si="57"/>
        <v>DF</v>
      </c>
      <c r="U220" s="80"/>
      <c r="V220" s="65"/>
      <c r="W220" s="65"/>
      <c r="X220" s="65"/>
      <c r="Y220" s="65"/>
      <c r="Z220" s="65"/>
    </row>
    <row r="221" spans="1:26" ht="15">
      <c r="A221" s="25" t="str">
        <f t="shared" si="46"/>
        <v>LLX3023</v>
      </c>
      <c r="B221" s="135" t="s">
        <v>149</v>
      </c>
      <c r="C221" s="135"/>
      <c r="D221" s="135"/>
      <c r="E221" s="135"/>
      <c r="F221" s="135"/>
      <c r="G221" s="135"/>
      <c r="H221" s="135"/>
      <c r="I221" s="135"/>
      <c r="J221" s="14">
        <f t="shared" si="47"/>
        <v>4</v>
      </c>
      <c r="K221" s="14">
        <f t="shared" si="48"/>
        <v>2</v>
      </c>
      <c r="L221" s="14">
        <f t="shared" si="49"/>
        <v>2</v>
      </c>
      <c r="M221" s="14">
        <f t="shared" si="50"/>
        <v>0</v>
      </c>
      <c r="N221" s="14">
        <f t="shared" si="51"/>
        <v>4</v>
      </c>
      <c r="O221" s="14">
        <f t="shared" si="52"/>
        <v>3</v>
      </c>
      <c r="P221" s="14">
        <f t="shared" si="53"/>
        <v>7</v>
      </c>
      <c r="Q221" s="22" t="str">
        <f t="shared" si="54"/>
        <v>E</v>
      </c>
      <c r="R221" s="22">
        <f t="shared" si="55"/>
        <v>0</v>
      </c>
      <c r="S221" s="22">
        <f t="shared" si="56"/>
        <v>0</v>
      </c>
      <c r="T221" s="22" t="str">
        <f t="shared" si="57"/>
        <v>DF</v>
      </c>
      <c r="U221" s="80"/>
      <c r="V221" s="65"/>
      <c r="W221" s="65"/>
      <c r="X221" s="65"/>
      <c r="Y221" s="65"/>
      <c r="Z221" s="65"/>
    </row>
    <row r="222" spans="1:26" ht="15">
      <c r="A222" s="25" t="str">
        <f t="shared" si="46"/>
        <v>LLX4023</v>
      </c>
      <c r="B222" s="135" t="s">
        <v>160</v>
      </c>
      <c r="C222" s="135"/>
      <c r="D222" s="135"/>
      <c r="E222" s="135"/>
      <c r="F222" s="135"/>
      <c r="G222" s="135"/>
      <c r="H222" s="135"/>
      <c r="I222" s="135"/>
      <c r="J222" s="14">
        <f t="shared" si="47"/>
        <v>4</v>
      </c>
      <c r="K222" s="14">
        <f t="shared" si="48"/>
        <v>2</v>
      </c>
      <c r="L222" s="14">
        <f t="shared" si="49"/>
        <v>2</v>
      </c>
      <c r="M222" s="14">
        <f t="shared" si="50"/>
        <v>0</v>
      </c>
      <c r="N222" s="14">
        <f t="shared" si="51"/>
        <v>4</v>
      </c>
      <c r="O222" s="14">
        <f t="shared" si="52"/>
        <v>3</v>
      </c>
      <c r="P222" s="14">
        <f t="shared" si="53"/>
        <v>7</v>
      </c>
      <c r="Q222" s="22" t="str">
        <f t="shared" si="54"/>
        <v>E</v>
      </c>
      <c r="R222" s="22">
        <f t="shared" si="55"/>
        <v>0</v>
      </c>
      <c r="S222" s="22">
        <f t="shared" si="56"/>
        <v>0</v>
      </c>
      <c r="T222" s="22" t="str">
        <f t="shared" si="57"/>
        <v>DF</v>
      </c>
      <c r="U222" s="80"/>
      <c r="V222" s="65"/>
      <c r="W222" s="65"/>
      <c r="X222" s="65"/>
      <c r="Y222" s="65"/>
      <c r="Z222" s="65"/>
    </row>
    <row r="223" spans="1:26" ht="15">
      <c r="A223" s="25" t="str">
        <f t="shared" si="46"/>
        <v>LLX5023</v>
      </c>
      <c r="B223" s="135" t="s">
        <v>172</v>
      </c>
      <c r="C223" s="135"/>
      <c r="D223" s="135"/>
      <c r="E223" s="135"/>
      <c r="F223" s="135"/>
      <c r="G223" s="135"/>
      <c r="H223" s="135"/>
      <c r="I223" s="135"/>
      <c r="J223" s="14">
        <f t="shared" si="47"/>
        <v>4</v>
      </c>
      <c r="K223" s="14">
        <f t="shared" si="48"/>
        <v>2</v>
      </c>
      <c r="L223" s="14">
        <f t="shared" si="49"/>
        <v>1</v>
      </c>
      <c r="M223" s="14">
        <f t="shared" si="50"/>
        <v>1</v>
      </c>
      <c r="N223" s="14">
        <f t="shared" si="51"/>
        <v>4</v>
      </c>
      <c r="O223" s="14">
        <f t="shared" si="52"/>
        <v>3</v>
      </c>
      <c r="P223" s="14">
        <f t="shared" si="53"/>
        <v>7</v>
      </c>
      <c r="Q223" s="22" t="str">
        <f t="shared" si="54"/>
        <v>E</v>
      </c>
      <c r="R223" s="22">
        <f t="shared" si="55"/>
        <v>0</v>
      </c>
      <c r="S223" s="22">
        <f t="shared" si="56"/>
        <v>0</v>
      </c>
      <c r="T223" s="22" t="str">
        <f t="shared" si="57"/>
        <v>DF</v>
      </c>
      <c r="U223" s="80"/>
      <c r="V223" s="65"/>
      <c r="W223" s="65"/>
      <c r="X223" s="65"/>
      <c r="Y223" s="65"/>
      <c r="Z223" s="65"/>
    </row>
    <row r="224" spans="1:26" s="37" customFormat="1" ht="15">
      <c r="A224" s="25" t="str">
        <f t="shared" si="46"/>
        <v>LLY5024</v>
      </c>
      <c r="B224" s="135" t="s">
        <v>171</v>
      </c>
      <c r="C224" s="135"/>
      <c r="D224" s="135"/>
      <c r="E224" s="135"/>
      <c r="F224" s="135"/>
      <c r="G224" s="135"/>
      <c r="H224" s="135"/>
      <c r="I224" s="135"/>
      <c r="J224" s="14">
        <f t="shared" si="47"/>
        <v>3</v>
      </c>
      <c r="K224" s="14">
        <f t="shared" si="48"/>
        <v>0</v>
      </c>
      <c r="L224" s="14">
        <f t="shared" si="49"/>
        <v>0</v>
      </c>
      <c r="M224" s="14">
        <f t="shared" si="50"/>
        <v>2</v>
      </c>
      <c r="N224" s="14">
        <f t="shared" si="51"/>
        <v>2</v>
      </c>
      <c r="O224" s="14">
        <f t="shared" si="52"/>
        <v>3</v>
      </c>
      <c r="P224" s="14">
        <f t="shared" si="53"/>
        <v>5</v>
      </c>
      <c r="Q224" s="22">
        <f t="shared" si="54"/>
        <v>0</v>
      </c>
      <c r="R224" s="22" t="str">
        <f t="shared" si="55"/>
        <v>C</v>
      </c>
      <c r="S224" s="22">
        <f t="shared" si="56"/>
        <v>0</v>
      </c>
      <c r="T224" s="22" t="str">
        <f t="shared" si="57"/>
        <v>DF</v>
      </c>
      <c r="U224" s="80"/>
      <c r="V224" s="65"/>
      <c r="W224" s="65"/>
      <c r="X224" s="65"/>
      <c r="Y224" s="65"/>
      <c r="Z224" s="65"/>
    </row>
    <row r="225" spans="1:26" ht="15">
      <c r="A225" s="71" t="s">
        <v>28</v>
      </c>
      <c r="B225" s="176"/>
      <c r="C225" s="176"/>
      <c r="D225" s="176"/>
      <c r="E225" s="176"/>
      <c r="F225" s="176"/>
      <c r="G225" s="176"/>
      <c r="H225" s="176"/>
      <c r="I225" s="176"/>
      <c r="J225" s="16">
        <f>IF(ISNA(SUM(J219:J224)),"",SUM(J219:J224))</f>
        <v>23</v>
      </c>
      <c r="K225" s="16">
        <f t="shared" ref="K225:P225" si="58">SUM(K219:K224)</f>
        <v>10</v>
      </c>
      <c r="L225" s="16">
        <f t="shared" si="58"/>
        <v>7</v>
      </c>
      <c r="M225" s="16">
        <f t="shared" si="58"/>
        <v>3</v>
      </c>
      <c r="N225" s="16">
        <f t="shared" si="58"/>
        <v>20</v>
      </c>
      <c r="O225" s="16">
        <f t="shared" si="58"/>
        <v>20</v>
      </c>
      <c r="P225" s="16">
        <f t="shared" si="58"/>
        <v>40</v>
      </c>
      <c r="Q225" s="71">
        <f>COUNTIF(Q219:Q224,"E")</f>
        <v>5</v>
      </c>
      <c r="R225" s="71">
        <f>COUNTIF(R219:R224,"C")</f>
        <v>1</v>
      </c>
      <c r="S225" s="71">
        <f>COUNTIF(S219:S224,"VP")</f>
        <v>0</v>
      </c>
      <c r="T225" s="72">
        <f>COUNTA(T219:T224)</f>
        <v>6</v>
      </c>
      <c r="U225" s="80"/>
      <c r="V225" s="65"/>
      <c r="W225" s="65"/>
      <c r="X225" s="65"/>
      <c r="Y225" s="65"/>
      <c r="Z225" s="65"/>
    </row>
    <row r="226" spans="1:26" ht="15">
      <c r="A226" s="136" t="s">
        <v>75</v>
      </c>
      <c r="B226" s="136"/>
      <c r="C226" s="136"/>
      <c r="D226" s="136"/>
      <c r="E226" s="136"/>
      <c r="F226" s="136"/>
      <c r="G226" s="136"/>
      <c r="H226" s="136"/>
      <c r="I226" s="136"/>
      <c r="J226" s="136"/>
      <c r="K226" s="136"/>
      <c r="L226" s="136"/>
      <c r="M226" s="136"/>
      <c r="N226" s="136"/>
      <c r="O226" s="136"/>
      <c r="P226" s="136"/>
      <c r="Q226" s="136"/>
      <c r="R226" s="136"/>
      <c r="S226" s="136"/>
      <c r="T226" s="136"/>
      <c r="U226" s="80"/>
      <c r="V226" s="65"/>
      <c r="W226" s="65"/>
      <c r="X226" s="65"/>
      <c r="Y226" s="65"/>
      <c r="Z226" s="65"/>
    </row>
    <row r="227" spans="1:26" ht="15">
      <c r="A227" s="25" t="str">
        <f>IF(ISNA(INDEX($A$38:$T$202,MATCH($B227,$B$38:$B$202,0),1)),"",INDEX($A$38:$T$202,MATCH($B227,$B$38:$B$202,0),1))</f>
        <v>LLY6002</v>
      </c>
      <c r="B227" s="135" t="s">
        <v>186</v>
      </c>
      <c r="C227" s="135"/>
      <c r="D227" s="135"/>
      <c r="E227" s="135"/>
      <c r="F227" s="135"/>
      <c r="G227" s="135"/>
      <c r="H227" s="135"/>
      <c r="I227" s="135"/>
      <c r="J227" s="14">
        <f>IF(ISNA(INDEX($A$38:$T$202,MATCH($B227,$B$38:$B$202,0),10)),"",INDEX($A$38:$T$202,MATCH($B227,$B$38:$B$202,0),10))</f>
        <v>4</v>
      </c>
      <c r="K227" s="14">
        <f>IF(ISNA(INDEX($A$38:$T$202,MATCH($B227,$B$38:$B$202,0),11)),"",INDEX($A$38:$T$202,MATCH($B227,$B$38:$B$202,0),11))</f>
        <v>2</v>
      </c>
      <c r="L227" s="14">
        <f>IF(ISNA(INDEX($A$38:$T$202,MATCH($B227,$B$38:$B$202,0),12)),"",INDEX($A$38:$T$202,MATCH($B227,$B$38:$B$202,0),12))</f>
        <v>2</v>
      </c>
      <c r="M227" s="14">
        <f>IF(ISNA(INDEX($A$38:$T$202,MATCH($B227,$B$38:$B$202,0),13)),"",INDEX($A$38:$T$202,MATCH($B227,$B$38:$B$202,0),13))</f>
        <v>0</v>
      </c>
      <c r="N227" s="14">
        <f>IF(ISNA(INDEX($A$38:$T$202,MATCH($B227,$B$38:$B$202,0),14)),"",INDEX($A$38:$T$202,MATCH($B227,$B$38:$B$202,0),14))</f>
        <v>4</v>
      </c>
      <c r="O227" s="14">
        <f>IF(ISNA(INDEX($A$38:$T$202,MATCH($B227,$B$38:$B$202,0),15)),"",INDEX($A$38:$T$202,MATCH($B227,$B$38:$B$202,0),15))</f>
        <v>4</v>
      </c>
      <c r="P227" s="14">
        <f>IF(ISNA(INDEX($A$38:$T$202,MATCH($B227,$B$38:$B$202,0),16)),"",INDEX($A$38:$T$202,MATCH($B227,$B$38:$B$202,0),16))</f>
        <v>8</v>
      </c>
      <c r="Q227" s="22" t="str">
        <f>IF(ISNA(INDEX($A$38:$T$202,MATCH($B227,$B$38:$B$202,0),17)),"",INDEX($A$38:$T$202,MATCH($B227,$B$38:$B$202,0),17))</f>
        <v>E</v>
      </c>
      <c r="R227" s="22">
        <f>IF(ISNA(INDEX($A$38:$T$202,MATCH($B227,$B$38:$B$202,0),18)),"",INDEX($A$38:$T$202,MATCH($B227,$B$38:$B$202,0),18))</f>
        <v>0</v>
      </c>
      <c r="S227" s="22">
        <f>IF(ISNA(INDEX($A$38:$T$202,MATCH($B227,$B$38:$B$202,0),19)),"",INDEX($A$38:$T$202,MATCH($B227,$B$38:$B$202,0),19))</f>
        <v>0</v>
      </c>
      <c r="T227" s="22" t="str">
        <f>IF(ISNA(INDEX($A$38:$T$202,MATCH($B227,$B$38:$B$202,0),20)),"",INDEX($A$38:$T$202,MATCH($B227,$B$38:$B$202,0),20))</f>
        <v>DF</v>
      </c>
      <c r="U227" s="80"/>
      <c r="V227" s="65"/>
      <c r="W227" s="65"/>
      <c r="X227" s="65"/>
      <c r="Y227" s="65"/>
      <c r="Z227" s="65"/>
    </row>
    <row r="228" spans="1:26" ht="15">
      <c r="A228" s="25" t="str">
        <f>IF(ISNA(INDEX($A$38:$T$202,MATCH($B228,$B$38:$B$202,0),1)),"",INDEX($A$38:$T$202,MATCH($B228,$B$38:$B$202,0),1))</f>
        <v>LLY6024</v>
      </c>
      <c r="B228" s="135" t="s">
        <v>185</v>
      </c>
      <c r="C228" s="135"/>
      <c r="D228" s="135"/>
      <c r="E228" s="135"/>
      <c r="F228" s="135"/>
      <c r="G228" s="135"/>
      <c r="H228" s="135"/>
      <c r="I228" s="135"/>
      <c r="J228" s="14">
        <f>IF(ISNA(INDEX($A$38:$T$202,MATCH($B228,$B$38:$B$202,0),10)),"",INDEX($A$38:$T$202,MATCH($B228,$B$38:$B$202,0),10))</f>
        <v>3</v>
      </c>
      <c r="K228" s="14">
        <f>IF(ISNA(INDEX($A$38:$T$202,MATCH($B228,$B$38:$B$202,0),11)),"",INDEX($A$38:$T$202,MATCH($B228,$B$38:$B$202,0),11))</f>
        <v>0</v>
      </c>
      <c r="L228" s="14">
        <f>IF(ISNA(INDEX($A$38:$T$202,MATCH($B228,$B$38:$B$202,0),12)),"",INDEX($A$38:$T$202,MATCH($B228,$B$38:$B$202,0),12))</f>
        <v>0</v>
      </c>
      <c r="M228" s="14">
        <f>IF(ISNA(INDEX($A$38:$T$202,MATCH($B228,$B$38:$B$202,0),13)),"",INDEX($A$38:$T$202,MATCH($B228,$B$38:$B$202,0),13))</f>
        <v>2</v>
      </c>
      <c r="N228" s="14">
        <f>IF(ISNA(INDEX($A$38:$T$202,MATCH($B228,$B$38:$B$202,0),14)),"",INDEX($A$38:$T$202,MATCH($B228,$B$38:$B$202,0),14))</f>
        <v>2</v>
      </c>
      <c r="O228" s="14">
        <f>IF(ISNA(INDEX($A$38:$T$202,MATCH($B228,$B$38:$B$202,0),15)),"",INDEX($A$38:$T$202,MATCH($B228,$B$38:$B$202,0),15))</f>
        <v>4</v>
      </c>
      <c r="P228" s="14">
        <f>IF(ISNA(INDEX($A$38:$T$202,MATCH($B228,$B$38:$B$202,0),16)),"",INDEX($A$38:$T$202,MATCH($B228,$B$38:$B$202,0),16))</f>
        <v>6</v>
      </c>
      <c r="Q228" s="22">
        <f>IF(ISNA(INDEX($A$38:$T$202,MATCH($B228,$B$38:$B$202,0),17)),"",INDEX($A$38:$T$202,MATCH($B228,$B$38:$B$202,0),17))</f>
        <v>0</v>
      </c>
      <c r="R228" s="22" t="str">
        <f>IF(ISNA(INDEX($A$38:$T$202,MATCH($B228,$B$38:$B$202,0),18)),"",INDEX($A$38:$T$202,MATCH($B228,$B$38:$B$202,0),18))</f>
        <v>C</v>
      </c>
      <c r="S228" s="22">
        <f>IF(ISNA(INDEX($A$38:$T$202,MATCH($B228,$B$38:$B$202,0),19)),"",INDEX($A$38:$T$202,MATCH($B228,$B$38:$B$202,0),19))</f>
        <v>0</v>
      </c>
      <c r="T228" s="22" t="str">
        <f>IF(ISNA(INDEX($A$38:$T$202,MATCH($B228,$B$38:$B$202,0),20)),"",INDEX($A$38:$T$202,MATCH($B228,$B$38:$B$202,0),20))</f>
        <v>DF</v>
      </c>
      <c r="U228" s="80"/>
      <c r="V228" s="65"/>
      <c r="W228" s="65"/>
      <c r="X228" s="65"/>
      <c r="Y228" s="65"/>
      <c r="Z228" s="65"/>
    </row>
    <row r="229" spans="1:26" ht="15">
      <c r="A229" s="71" t="s">
        <v>28</v>
      </c>
      <c r="B229" s="136"/>
      <c r="C229" s="136"/>
      <c r="D229" s="136"/>
      <c r="E229" s="136"/>
      <c r="F229" s="136"/>
      <c r="G229" s="136"/>
      <c r="H229" s="136"/>
      <c r="I229" s="136"/>
      <c r="J229" s="16">
        <f t="shared" ref="J229:P229" si="59">SUM(J227:J228)</f>
        <v>7</v>
      </c>
      <c r="K229" s="16">
        <f t="shared" si="59"/>
        <v>2</v>
      </c>
      <c r="L229" s="16">
        <f t="shared" si="59"/>
        <v>2</v>
      </c>
      <c r="M229" s="16">
        <f t="shared" si="59"/>
        <v>2</v>
      </c>
      <c r="N229" s="16">
        <f t="shared" si="59"/>
        <v>6</v>
      </c>
      <c r="O229" s="16">
        <f t="shared" si="59"/>
        <v>8</v>
      </c>
      <c r="P229" s="16">
        <f t="shared" si="59"/>
        <v>14</v>
      </c>
      <c r="Q229" s="71">
        <f>COUNTIF(Q227:Q228,"E")</f>
        <v>1</v>
      </c>
      <c r="R229" s="71">
        <f>COUNTIF(R227:R228,"C")</f>
        <v>1</v>
      </c>
      <c r="S229" s="71">
        <f>COUNTIF(S227:S228,"VP")</f>
        <v>0</v>
      </c>
      <c r="T229" s="72">
        <f>COUNTA(T227:T228)</f>
        <v>2</v>
      </c>
      <c r="U229" s="80"/>
      <c r="V229" s="65"/>
      <c r="W229" s="65"/>
      <c r="X229" s="65"/>
      <c r="Y229" s="65"/>
      <c r="Z229" s="65"/>
    </row>
    <row r="230" spans="1:26" ht="25.5" customHeight="1">
      <c r="A230" s="180" t="s">
        <v>106</v>
      </c>
      <c r="B230" s="180"/>
      <c r="C230" s="180"/>
      <c r="D230" s="180"/>
      <c r="E230" s="180"/>
      <c r="F230" s="180"/>
      <c r="G230" s="180"/>
      <c r="H230" s="180"/>
      <c r="I230" s="180"/>
      <c r="J230" s="16">
        <f t="shared" ref="J230:T230" si="60">SUM(J225,J229)</f>
        <v>30</v>
      </c>
      <c r="K230" s="16">
        <f t="shared" si="60"/>
        <v>12</v>
      </c>
      <c r="L230" s="16">
        <f t="shared" si="60"/>
        <v>9</v>
      </c>
      <c r="M230" s="16">
        <f t="shared" si="60"/>
        <v>5</v>
      </c>
      <c r="N230" s="16">
        <f t="shared" si="60"/>
        <v>26</v>
      </c>
      <c r="O230" s="16">
        <f t="shared" si="60"/>
        <v>28</v>
      </c>
      <c r="P230" s="16">
        <f t="shared" si="60"/>
        <v>54</v>
      </c>
      <c r="Q230" s="16">
        <f t="shared" si="60"/>
        <v>6</v>
      </c>
      <c r="R230" s="16">
        <f t="shared" si="60"/>
        <v>2</v>
      </c>
      <c r="S230" s="16">
        <f t="shared" si="60"/>
        <v>0</v>
      </c>
      <c r="T230" s="78">
        <f t="shared" si="60"/>
        <v>8</v>
      </c>
      <c r="U230" s="80"/>
      <c r="V230" s="65"/>
      <c r="W230" s="65"/>
      <c r="X230" s="65"/>
      <c r="Y230" s="65"/>
      <c r="Z230" s="65"/>
    </row>
    <row r="231" spans="1:26" ht="15">
      <c r="A231" s="180" t="s">
        <v>53</v>
      </c>
      <c r="B231" s="180"/>
      <c r="C231" s="180"/>
      <c r="D231" s="180"/>
      <c r="E231" s="180"/>
      <c r="F231" s="180"/>
      <c r="G231" s="180"/>
      <c r="H231" s="180"/>
      <c r="I231" s="180"/>
      <c r="J231" s="180"/>
      <c r="K231" s="16">
        <f t="shared" ref="K231:P231" si="61">K225*14+K229*12</f>
        <v>164</v>
      </c>
      <c r="L231" s="16">
        <f t="shared" si="61"/>
        <v>122</v>
      </c>
      <c r="M231" s="16">
        <f t="shared" si="61"/>
        <v>66</v>
      </c>
      <c r="N231" s="16">
        <f t="shared" si="61"/>
        <v>352</v>
      </c>
      <c r="O231" s="16">
        <f t="shared" si="61"/>
        <v>376</v>
      </c>
      <c r="P231" s="16">
        <f t="shared" si="61"/>
        <v>728</v>
      </c>
      <c r="Q231" s="251"/>
      <c r="R231" s="251"/>
      <c r="S231" s="251"/>
      <c r="T231" s="251"/>
      <c r="U231" s="80"/>
      <c r="V231" s="65"/>
      <c r="W231" s="65"/>
      <c r="X231" s="65"/>
      <c r="Y231" s="65"/>
      <c r="Z231" s="65"/>
    </row>
    <row r="232" spans="1:26" ht="15">
      <c r="A232" s="180"/>
      <c r="B232" s="180"/>
      <c r="C232" s="180"/>
      <c r="D232" s="180"/>
      <c r="E232" s="180"/>
      <c r="F232" s="180"/>
      <c r="G232" s="180"/>
      <c r="H232" s="180"/>
      <c r="I232" s="180"/>
      <c r="J232" s="180"/>
      <c r="K232" s="203">
        <f>SUM(K231:M231)</f>
        <v>352</v>
      </c>
      <c r="L232" s="203"/>
      <c r="M232" s="203"/>
      <c r="N232" s="203">
        <f>SUM(N231:O231)</f>
        <v>728</v>
      </c>
      <c r="O232" s="203"/>
      <c r="P232" s="203"/>
      <c r="Q232" s="251"/>
      <c r="R232" s="251"/>
      <c r="S232" s="251"/>
      <c r="T232" s="251"/>
      <c r="U232" s="80"/>
      <c r="V232" s="65"/>
      <c r="W232" s="65"/>
      <c r="X232" s="65"/>
      <c r="Y232" s="65"/>
      <c r="Z232" s="65"/>
    </row>
    <row r="233" spans="1:26" ht="17.25" customHeight="1">
      <c r="A233" s="150" t="s">
        <v>104</v>
      </c>
      <c r="B233" s="150"/>
      <c r="C233" s="150"/>
      <c r="D233" s="150"/>
      <c r="E233" s="150"/>
      <c r="F233" s="150"/>
      <c r="G233" s="150"/>
      <c r="H233" s="150"/>
      <c r="I233" s="150"/>
      <c r="J233" s="150"/>
      <c r="K233" s="250">
        <f>T230/SUM(T50,T67,T84,T101,T119,T137)</f>
        <v>0.18604651162790697</v>
      </c>
      <c r="L233" s="250"/>
      <c r="M233" s="250"/>
      <c r="N233" s="250"/>
      <c r="O233" s="250"/>
      <c r="P233" s="250"/>
      <c r="Q233" s="250"/>
      <c r="R233" s="250"/>
      <c r="S233" s="250"/>
      <c r="T233" s="250"/>
      <c r="U233" s="80"/>
      <c r="V233" s="65"/>
      <c r="W233" s="65"/>
      <c r="X233" s="65"/>
      <c r="Y233" s="65"/>
      <c r="Z233" s="65"/>
    </row>
    <row r="234" spans="1:26" ht="18" customHeight="1">
      <c r="A234" s="151" t="s">
        <v>107</v>
      </c>
      <c r="B234" s="151"/>
      <c r="C234" s="151"/>
      <c r="D234" s="151"/>
      <c r="E234" s="151"/>
      <c r="F234" s="151"/>
      <c r="G234" s="151"/>
      <c r="H234" s="151"/>
      <c r="I234" s="151"/>
      <c r="J234" s="151"/>
      <c r="K234" s="250">
        <f>K232/(SUM(N50,N67,N84,N101,N119)*14+N137*12)</f>
        <v>0.17886178861788618</v>
      </c>
      <c r="L234" s="250"/>
      <c r="M234" s="250"/>
      <c r="N234" s="250"/>
      <c r="O234" s="250"/>
      <c r="P234" s="250"/>
      <c r="Q234" s="250"/>
      <c r="R234" s="250"/>
      <c r="S234" s="250"/>
      <c r="T234" s="250"/>
      <c r="U234" s="80"/>
      <c r="V234" s="65"/>
      <c r="W234" s="65"/>
      <c r="X234" s="65"/>
      <c r="Y234" s="65"/>
      <c r="Z234" s="65"/>
    </row>
    <row r="235" spans="1:26" s="110" customFormat="1" ht="15">
      <c r="A235" s="67"/>
      <c r="B235" s="67"/>
      <c r="C235" s="67"/>
      <c r="D235" s="67"/>
      <c r="E235" s="67"/>
      <c r="F235" s="67"/>
      <c r="G235" s="67"/>
      <c r="H235" s="67"/>
      <c r="I235" s="67"/>
      <c r="J235" s="67"/>
      <c r="K235" s="68"/>
      <c r="L235" s="68"/>
      <c r="M235" s="68"/>
      <c r="N235" s="68"/>
      <c r="O235" s="68"/>
      <c r="P235" s="68"/>
      <c r="Q235" s="68"/>
      <c r="R235" s="68"/>
      <c r="S235" s="68"/>
      <c r="T235" s="68"/>
      <c r="U235" s="80"/>
      <c r="V235" s="65"/>
      <c r="W235" s="65"/>
      <c r="X235" s="65"/>
      <c r="Y235" s="65"/>
      <c r="Z235" s="65"/>
    </row>
    <row r="236" spans="1:26" s="110" customFormat="1" ht="15">
      <c r="A236" s="67"/>
      <c r="B236" s="67"/>
      <c r="C236" s="67"/>
      <c r="D236" s="67"/>
      <c r="E236" s="67"/>
      <c r="F236" s="67"/>
      <c r="G236" s="67"/>
      <c r="H236" s="67"/>
      <c r="I236" s="67"/>
      <c r="J236" s="67"/>
      <c r="K236" s="68"/>
      <c r="L236" s="68"/>
      <c r="M236" s="68"/>
      <c r="N236" s="68"/>
      <c r="O236" s="68"/>
      <c r="P236" s="68"/>
      <c r="Q236" s="68"/>
      <c r="R236" s="68"/>
      <c r="S236" s="68"/>
      <c r="T236" s="68"/>
      <c r="U236" s="80"/>
      <c r="V236" s="65"/>
      <c r="W236" s="65"/>
      <c r="X236" s="65"/>
      <c r="Y236" s="65"/>
      <c r="Z236" s="65"/>
    </row>
    <row r="237" spans="1:26" s="110" customFormat="1" ht="15">
      <c r="A237" s="67"/>
      <c r="B237" s="67"/>
      <c r="C237" s="67"/>
      <c r="D237" s="67"/>
      <c r="E237" s="67"/>
      <c r="F237" s="67"/>
      <c r="G237" s="67"/>
      <c r="H237" s="67"/>
      <c r="I237" s="67"/>
      <c r="J237" s="67"/>
      <c r="K237" s="68"/>
      <c r="L237" s="68"/>
      <c r="M237" s="68"/>
      <c r="N237" s="68"/>
      <c r="O237" s="68"/>
      <c r="P237" s="68"/>
      <c r="Q237" s="68"/>
      <c r="R237" s="68"/>
      <c r="S237" s="68"/>
      <c r="T237" s="68"/>
      <c r="U237" s="80"/>
      <c r="V237" s="65"/>
      <c r="W237" s="65"/>
      <c r="X237" s="65"/>
      <c r="Y237" s="65"/>
      <c r="Z237" s="65"/>
    </row>
    <row r="238" spans="1:26" s="110" customFormat="1" ht="15">
      <c r="A238" s="67"/>
      <c r="B238" s="67"/>
      <c r="C238" s="67"/>
      <c r="D238" s="67"/>
      <c r="E238" s="67"/>
      <c r="F238" s="67"/>
      <c r="G238" s="67"/>
      <c r="H238" s="67"/>
      <c r="I238" s="67"/>
      <c r="J238" s="67"/>
      <c r="K238" s="68"/>
      <c r="L238" s="68"/>
      <c r="M238" s="68"/>
      <c r="N238" s="68"/>
      <c r="O238" s="68"/>
      <c r="P238" s="68"/>
      <c r="Q238" s="68"/>
      <c r="R238" s="68"/>
      <c r="S238" s="68"/>
      <c r="T238" s="68"/>
      <c r="U238" s="80"/>
      <c r="V238" s="65"/>
      <c r="W238" s="65"/>
      <c r="X238" s="65"/>
      <c r="Y238" s="65"/>
      <c r="Z238" s="65"/>
    </row>
    <row r="239" spans="1:26" s="110" customFormat="1" ht="15">
      <c r="A239" s="67"/>
      <c r="B239" s="67"/>
      <c r="C239" s="67"/>
      <c r="D239" s="67"/>
      <c r="E239" s="67"/>
      <c r="F239" s="67"/>
      <c r="G239" s="67"/>
      <c r="H239" s="67"/>
      <c r="I239" s="67"/>
      <c r="J239" s="67"/>
      <c r="K239" s="68"/>
      <c r="L239" s="68"/>
      <c r="M239" s="68"/>
      <c r="N239" s="68"/>
      <c r="O239" s="68"/>
      <c r="P239" s="68"/>
      <c r="Q239" s="68"/>
      <c r="R239" s="68"/>
      <c r="S239" s="68"/>
      <c r="T239" s="68"/>
      <c r="U239" s="80"/>
      <c r="V239" s="65"/>
      <c r="W239" s="65"/>
      <c r="X239" s="65"/>
      <c r="Y239" s="65"/>
      <c r="Z239" s="65"/>
    </row>
    <row r="240" spans="1:26" s="110" customFormat="1" ht="15">
      <c r="A240" s="67"/>
      <c r="B240" s="67"/>
      <c r="C240" s="67"/>
      <c r="D240" s="67"/>
      <c r="E240" s="67"/>
      <c r="F240" s="67"/>
      <c r="G240" s="67"/>
      <c r="H240" s="67"/>
      <c r="I240" s="67"/>
      <c r="J240" s="67"/>
      <c r="K240" s="68"/>
      <c r="L240" s="68"/>
      <c r="M240" s="68"/>
      <c r="N240" s="68"/>
      <c r="O240" s="68"/>
      <c r="P240" s="68"/>
      <c r="Q240" s="68"/>
      <c r="R240" s="68"/>
      <c r="S240" s="68"/>
      <c r="T240" s="68"/>
      <c r="U240" s="80"/>
      <c r="V240" s="65"/>
      <c r="W240" s="65"/>
      <c r="X240" s="65"/>
      <c r="Y240" s="65"/>
      <c r="Z240" s="65"/>
    </row>
    <row r="241" spans="1:26" s="110" customFormat="1" ht="15">
      <c r="A241" s="67"/>
      <c r="B241" s="67"/>
      <c r="C241" s="67"/>
      <c r="D241" s="67"/>
      <c r="E241" s="67"/>
      <c r="F241" s="67"/>
      <c r="G241" s="67"/>
      <c r="H241" s="67"/>
      <c r="I241" s="67"/>
      <c r="J241" s="67"/>
      <c r="K241" s="68"/>
      <c r="L241" s="68"/>
      <c r="M241" s="68"/>
      <c r="N241" s="68"/>
      <c r="O241" s="68"/>
      <c r="P241" s="68"/>
      <c r="Q241" s="68"/>
      <c r="R241" s="68"/>
      <c r="S241" s="68"/>
      <c r="T241" s="68"/>
      <c r="U241" s="80"/>
      <c r="V241" s="65"/>
      <c r="W241" s="65"/>
      <c r="X241" s="65"/>
      <c r="Y241" s="65"/>
      <c r="Z241" s="65"/>
    </row>
    <row r="242" spans="1:26" s="110" customFormat="1" ht="15">
      <c r="A242" s="67"/>
      <c r="B242" s="67"/>
      <c r="C242" s="67"/>
      <c r="D242" s="67"/>
      <c r="E242" s="67"/>
      <c r="F242" s="67"/>
      <c r="G242" s="67"/>
      <c r="H242" s="67"/>
      <c r="I242" s="67"/>
      <c r="J242" s="67"/>
      <c r="K242" s="68"/>
      <c r="L242" s="68"/>
      <c r="M242" s="68"/>
      <c r="N242" s="68"/>
      <c r="O242" s="68"/>
      <c r="P242" s="68"/>
      <c r="Q242" s="68"/>
      <c r="R242" s="68"/>
      <c r="S242" s="68"/>
      <c r="T242" s="68"/>
      <c r="U242" s="80"/>
      <c r="V242" s="65"/>
      <c r="W242" s="65"/>
      <c r="X242" s="65"/>
      <c r="Y242" s="65"/>
      <c r="Z242" s="65"/>
    </row>
    <row r="243" spans="1:26" s="110" customFormat="1" ht="15">
      <c r="A243" s="67"/>
      <c r="B243" s="67"/>
      <c r="C243" s="67"/>
      <c r="D243" s="67"/>
      <c r="E243" s="67"/>
      <c r="F243" s="67"/>
      <c r="G243" s="67"/>
      <c r="H243" s="67"/>
      <c r="I243" s="67"/>
      <c r="J243" s="67"/>
      <c r="K243" s="68"/>
      <c r="L243" s="68"/>
      <c r="M243" s="68"/>
      <c r="N243" s="68"/>
      <c r="O243" s="68"/>
      <c r="P243" s="68"/>
      <c r="Q243" s="68"/>
      <c r="R243" s="68"/>
      <c r="S243" s="68"/>
      <c r="T243" s="68"/>
      <c r="U243" s="80"/>
      <c r="V243" s="65"/>
      <c r="W243" s="65"/>
      <c r="X243" s="65"/>
      <c r="Y243" s="65"/>
      <c r="Z243" s="65"/>
    </row>
    <row r="244" spans="1:26" s="110" customFormat="1" ht="15">
      <c r="A244" s="67"/>
      <c r="B244" s="67"/>
      <c r="C244" s="67"/>
      <c r="D244" s="67"/>
      <c r="E244" s="67"/>
      <c r="F244" s="67"/>
      <c r="G244" s="67"/>
      <c r="H244" s="67"/>
      <c r="I244" s="67"/>
      <c r="J244" s="67"/>
      <c r="K244" s="68"/>
      <c r="L244" s="68"/>
      <c r="M244" s="68"/>
      <c r="N244" s="68"/>
      <c r="O244" s="68"/>
      <c r="P244" s="68"/>
      <c r="Q244" s="68"/>
      <c r="R244" s="68"/>
      <c r="S244" s="68"/>
      <c r="T244" s="68"/>
      <c r="U244" s="80"/>
      <c r="V244" s="65"/>
      <c r="W244" s="65"/>
      <c r="X244" s="65"/>
      <c r="Y244" s="65"/>
      <c r="Z244" s="65"/>
    </row>
    <row r="245" spans="1:26" ht="23.25" customHeight="1">
      <c r="A245" s="136" t="s">
        <v>64</v>
      </c>
      <c r="B245" s="137"/>
      <c r="C245" s="137"/>
      <c r="D245" s="137"/>
      <c r="E245" s="137"/>
      <c r="F245" s="137"/>
      <c r="G245" s="137"/>
      <c r="H245" s="137"/>
      <c r="I245" s="137"/>
      <c r="J245" s="137"/>
      <c r="K245" s="137"/>
      <c r="L245" s="137"/>
      <c r="M245" s="137"/>
      <c r="N245" s="137"/>
      <c r="O245" s="137"/>
      <c r="P245" s="137"/>
      <c r="Q245" s="137"/>
      <c r="R245" s="137"/>
      <c r="S245" s="137"/>
      <c r="T245" s="137"/>
    </row>
    <row r="246" spans="1:26" ht="26.25" customHeight="1">
      <c r="A246" s="136" t="s">
        <v>30</v>
      </c>
      <c r="B246" s="136" t="s">
        <v>29</v>
      </c>
      <c r="C246" s="136"/>
      <c r="D246" s="136"/>
      <c r="E246" s="136"/>
      <c r="F246" s="136"/>
      <c r="G246" s="136"/>
      <c r="H246" s="136"/>
      <c r="I246" s="136"/>
      <c r="J246" s="127" t="s">
        <v>43</v>
      </c>
      <c r="K246" s="127" t="s">
        <v>27</v>
      </c>
      <c r="L246" s="127"/>
      <c r="M246" s="127"/>
      <c r="N246" s="127" t="s">
        <v>44</v>
      </c>
      <c r="O246" s="127"/>
      <c r="P246" s="127"/>
      <c r="Q246" s="127" t="s">
        <v>26</v>
      </c>
      <c r="R246" s="127"/>
      <c r="S246" s="127"/>
      <c r="T246" s="127" t="s">
        <v>25</v>
      </c>
    </row>
    <row r="247" spans="1:26">
      <c r="A247" s="136"/>
      <c r="B247" s="136"/>
      <c r="C247" s="136"/>
      <c r="D247" s="136"/>
      <c r="E247" s="136"/>
      <c r="F247" s="136"/>
      <c r="G247" s="136"/>
      <c r="H247" s="136"/>
      <c r="I247" s="136"/>
      <c r="J247" s="127"/>
      <c r="K247" s="73" t="s">
        <v>31</v>
      </c>
      <c r="L247" s="73" t="s">
        <v>32</v>
      </c>
      <c r="M247" s="73" t="s">
        <v>33</v>
      </c>
      <c r="N247" s="73" t="s">
        <v>37</v>
      </c>
      <c r="O247" s="73" t="s">
        <v>8</v>
      </c>
      <c r="P247" s="73" t="s">
        <v>34</v>
      </c>
      <c r="Q247" s="73" t="s">
        <v>35</v>
      </c>
      <c r="R247" s="73" t="s">
        <v>31</v>
      </c>
      <c r="S247" s="73" t="s">
        <v>36</v>
      </c>
      <c r="T247" s="127"/>
    </row>
    <row r="248" spans="1:26">
      <c r="A248" s="136" t="s">
        <v>62</v>
      </c>
      <c r="B248" s="136"/>
      <c r="C248" s="136"/>
      <c r="D248" s="136"/>
      <c r="E248" s="136"/>
      <c r="F248" s="136"/>
      <c r="G248" s="136"/>
      <c r="H248" s="136"/>
      <c r="I248" s="136"/>
      <c r="J248" s="136"/>
      <c r="K248" s="136"/>
      <c r="L248" s="136"/>
      <c r="M248" s="136"/>
      <c r="N248" s="136"/>
      <c r="O248" s="136"/>
      <c r="P248" s="136"/>
      <c r="Q248" s="136"/>
      <c r="R248" s="136"/>
      <c r="S248" s="136"/>
      <c r="T248" s="136"/>
      <c r="U248" s="48"/>
    </row>
    <row r="249" spans="1:26">
      <c r="A249" s="25" t="str">
        <f t="shared" ref="A249:A273" si="62">IF(ISNA(INDEX($A$38:$T$202,MATCH($B249,$B$38:$B$202,0),1)),"",INDEX($A$38:$T$202,MATCH($B249,$B$38:$B$202,0),1))</f>
        <v>LLW1121</v>
      </c>
      <c r="B249" s="132" t="s">
        <v>127</v>
      </c>
      <c r="C249" s="133"/>
      <c r="D249" s="133"/>
      <c r="E249" s="133"/>
      <c r="F249" s="133"/>
      <c r="G249" s="133"/>
      <c r="H249" s="133"/>
      <c r="I249" s="134"/>
      <c r="J249" s="14">
        <f t="shared" ref="J249:J273" si="63">IF(ISNA(INDEX($A$38:$T$202,MATCH($B249,$B$38:$B$202,0),10)),"",INDEX($A$38:$T$202,MATCH($B249,$B$38:$B$202,0),10))</f>
        <v>7</v>
      </c>
      <c r="K249" s="14">
        <f t="shared" ref="K249:K273" si="64">IF(ISNA(INDEX($A$38:$T$202,MATCH($B249,$B$38:$B$202,0),11)),"",INDEX($A$38:$T$202,MATCH($B249,$B$38:$B$202,0),11))</f>
        <v>1</v>
      </c>
      <c r="L249" s="14">
        <f t="shared" ref="L249:L273" si="65">IF(ISNA(INDEX($A$38:$T$202,MATCH($B249,$B$38:$B$202,0),12)),"",INDEX($A$38:$T$202,MATCH($B249,$B$38:$B$202,0),12))</f>
        <v>2</v>
      </c>
      <c r="M249" s="14">
        <f t="shared" ref="M249:M273" si="66">IF(ISNA(INDEX($A$38:$T$202,MATCH($B249,$B$38:$B$202,0),13)),"",INDEX($A$38:$T$202,MATCH($B249,$B$38:$B$202,0),13))</f>
        <v>2</v>
      </c>
      <c r="N249" s="14">
        <f t="shared" ref="N249:N273" si="67">IF(ISNA(INDEX($A$38:$T$202,MATCH($B249,$B$38:$B$202,0),14)),"",INDEX($A$38:$T$202,MATCH($B249,$B$38:$B$202,0),14))</f>
        <v>5</v>
      </c>
      <c r="O249" s="14">
        <f t="shared" ref="O249:O273" si="68">IF(ISNA(INDEX($A$38:$T$202,MATCH($B249,$B$38:$B$202,0),15)),"",INDEX($A$38:$T$202,MATCH($B249,$B$38:$B$202,0),15))</f>
        <v>8</v>
      </c>
      <c r="P249" s="14">
        <f t="shared" ref="P249:P273" si="69">IF(ISNA(INDEX($A$38:$T$202,MATCH($B249,$B$38:$B$202,0),16)),"",INDEX($A$38:$T$202,MATCH($B249,$B$38:$B$202,0),16))</f>
        <v>13</v>
      </c>
      <c r="Q249" s="22" t="str">
        <f t="shared" ref="Q249:Q273" si="70">IF(ISNA(INDEX($A$38:$T$202,MATCH($B249,$B$38:$B$202,0),17)),"",INDEX($A$38:$T$202,MATCH($B249,$B$38:$B$202,0),17))</f>
        <v>E</v>
      </c>
      <c r="R249" s="22">
        <f t="shared" ref="R249:R273" si="71">IF(ISNA(INDEX($A$38:$T$202,MATCH($B249,$B$38:$B$202,0),18)),"",INDEX($A$38:$T$202,MATCH($B249,$B$38:$B$202,0),18))</f>
        <v>0</v>
      </c>
      <c r="S249" s="22">
        <f t="shared" ref="S249:S273" si="72">IF(ISNA(INDEX($A$38:$T$202,MATCH($B249,$B$38:$B$202,0),19)),"",INDEX($A$38:$T$202,MATCH($B249,$B$38:$B$202,0),19))</f>
        <v>0</v>
      </c>
      <c r="T249" s="22" t="str">
        <f t="shared" ref="T249:T273" si="73">IF(ISNA(INDEX($A$38:$T$202,MATCH($B249,$B$38:$B$202,0),20)),"",INDEX($A$38:$T$202,MATCH($B249,$B$38:$B$202,0),20))</f>
        <v>DS</v>
      </c>
      <c r="U249" s="48"/>
    </row>
    <row r="250" spans="1:26">
      <c r="A250" s="25" t="str">
        <f t="shared" si="62"/>
        <v>LLW1161</v>
      </c>
      <c r="B250" s="132" t="s">
        <v>129</v>
      </c>
      <c r="C250" s="133"/>
      <c r="D250" s="133"/>
      <c r="E250" s="133"/>
      <c r="F250" s="133"/>
      <c r="G250" s="133"/>
      <c r="H250" s="133"/>
      <c r="I250" s="134"/>
      <c r="J250" s="14">
        <f t="shared" si="63"/>
        <v>5</v>
      </c>
      <c r="K250" s="14">
        <f t="shared" si="64"/>
        <v>1</v>
      </c>
      <c r="L250" s="14">
        <f t="shared" si="65"/>
        <v>2</v>
      </c>
      <c r="M250" s="14">
        <f t="shared" si="66"/>
        <v>2</v>
      </c>
      <c r="N250" s="14">
        <f t="shared" si="67"/>
        <v>5</v>
      </c>
      <c r="O250" s="14">
        <f t="shared" si="68"/>
        <v>4</v>
      </c>
      <c r="P250" s="14">
        <f t="shared" si="69"/>
        <v>9</v>
      </c>
      <c r="Q250" s="22" t="str">
        <f t="shared" si="70"/>
        <v>E</v>
      </c>
      <c r="R250" s="22">
        <f t="shared" si="71"/>
        <v>0</v>
      </c>
      <c r="S250" s="22">
        <f t="shared" si="72"/>
        <v>0</v>
      </c>
      <c r="T250" s="22" t="str">
        <f t="shared" si="73"/>
        <v>DS</v>
      </c>
      <c r="U250" s="48"/>
    </row>
    <row r="251" spans="1:26" ht="15">
      <c r="A251" s="25" t="str">
        <f t="shared" si="62"/>
        <v>LLW1221</v>
      </c>
      <c r="B251" s="132" t="s">
        <v>246</v>
      </c>
      <c r="C251" s="133"/>
      <c r="D251" s="133"/>
      <c r="E251" s="133"/>
      <c r="F251" s="133"/>
      <c r="G251" s="133"/>
      <c r="H251" s="133"/>
      <c r="I251" s="134"/>
      <c r="J251" s="14">
        <f t="shared" si="63"/>
        <v>6</v>
      </c>
      <c r="K251" s="14">
        <f t="shared" si="64"/>
        <v>1</v>
      </c>
      <c r="L251" s="14">
        <f t="shared" si="65"/>
        <v>1</v>
      </c>
      <c r="M251" s="14">
        <f t="shared" si="66"/>
        <v>2</v>
      </c>
      <c r="N251" s="14">
        <f t="shared" si="67"/>
        <v>4</v>
      </c>
      <c r="O251" s="14">
        <f t="shared" si="68"/>
        <v>7</v>
      </c>
      <c r="P251" s="14">
        <f t="shared" si="69"/>
        <v>11</v>
      </c>
      <c r="Q251" s="22" t="str">
        <f t="shared" si="70"/>
        <v>E</v>
      </c>
      <c r="R251" s="22">
        <f t="shared" si="71"/>
        <v>0</v>
      </c>
      <c r="S251" s="22">
        <f t="shared" si="72"/>
        <v>0</v>
      </c>
      <c r="T251" s="22" t="str">
        <f t="shared" si="73"/>
        <v>DS</v>
      </c>
      <c r="U251" s="56"/>
      <c r="V251" s="57"/>
    </row>
    <row r="252" spans="1:26" ht="15">
      <c r="A252" s="25" t="str">
        <f t="shared" si="62"/>
        <v>LLW1261</v>
      </c>
      <c r="B252" s="132" t="s">
        <v>133</v>
      </c>
      <c r="C252" s="133"/>
      <c r="D252" s="133"/>
      <c r="E252" s="133"/>
      <c r="F252" s="133"/>
      <c r="G252" s="133"/>
      <c r="H252" s="133"/>
      <c r="I252" s="134"/>
      <c r="J252" s="14">
        <f t="shared" si="63"/>
        <v>5</v>
      </c>
      <c r="K252" s="14">
        <f t="shared" si="64"/>
        <v>1</v>
      </c>
      <c r="L252" s="14">
        <f t="shared" si="65"/>
        <v>2</v>
      </c>
      <c r="M252" s="14">
        <f t="shared" si="66"/>
        <v>0</v>
      </c>
      <c r="N252" s="14">
        <f t="shared" si="67"/>
        <v>3</v>
      </c>
      <c r="O252" s="14">
        <f t="shared" si="68"/>
        <v>6</v>
      </c>
      <c r="P252" s="14">
        <f t="shared" si="69"/>
        <v>9</v>
      </c>
      <c r="Q252" s="22" t="str">
        <f t="shared" si="70"/>
        <v>E</v>
      </c>
      <c r="R252" s="22">
        <f t="shared" si="71"/>
        <v>0</v>
      </c>
      <c r="S252" s="22">
        <f t="shared" si="72"/>
        <v>0</v>
      </c>
      <c r="T252" s="22" t="str">
        <f t="shared" si="73"/>
        <v>DS</v>
      </c>
      <c r="U252" s="77"/>
      <c r="V252" s="57"/>
      <c r="W252" s="57"/>
      <c r="X252" s="57"/>
      <c r="Y252" s="57"/>
      <c r="Z252" s="57"/>
    </row>
    <row r="253" spans="1:26" ht="15">
      <c r="A253" s="25" t="str">
        <f t="shared" si="62"/>
        <v>LLW2121</v>
      </c>
      <c r="B253" s="132" t="s">
        <v>136</v>
      </c>
      <c r="C253" s="133"/>
      <c r="D253" s="133"/>
      <c r="E253" s="133"/>
      <c r="F253" s="133"/>
      <c r="G253" s="133"/>
      <c r="H253" s="133"/>
      <c r="I253" s="134"/>
      <c r="J253" s="14">
        <f t="shared" si="63"/>
        <v>7</v>
      </c>
      <c r="K253" s="14">
        <f t="shared" si="64"/>
        <v>1</v>
      </c>
      <c r="L253" s="14">
        <f t="shared" si="65"/>
        <v>2</v>
      </c>
      <c r="M253" s="14">
        <f t="shared" si="66"/>
        <v>2</v>
      </c>
      <c r="N253" s="14">
        <f t="shared" si="67"/>
        <v>5</v>
      </c>
      <c r="O253" s="14">
        <f t="shared" si="68"/>
        <v>8</v>
      </c>
      <c r="P253" s="14">
        <f t="shared" si="69"/>
        <v>13</v>
      </c>
      <c r="Q253" s="22" t="str">
        <f t="shared" si="70"/>
        <v>E</v>
      </c>
      <c r="R253" s="22">
        <f t="shared" si="71"/>
        <v>0</v>
      </c>
      <c r="S253" s="22">
        <f t="shared" si="72"/>
        <v>0</v>
      </c>
      <c r="T253" s="22" t="str">
        <f t="shared" si="73"/>
        <v>DS</v>
      </c>
      <c r="U253" s="77"/>
      <c r="V253" s="57"/>
      <c r="W253" s="57"/>
      <c r="X253" s="57"/>
      <c r="Y253" s="57"/>
      <c r="Z253" s="57"/>
    </row>
    <row r="254" spans="1:26" ht="15">
      <c r="A254" s="25" t="str">
        <f t="shared" si="62"/>
        <v>LLW2161</v>
      </c>
      <c r="B254" s="132" t="s">
        <v>137</v>
      </c>
      <c r="C254" s="133"/>
      <c r="D254" s="133"/>
      <c r="E254" s="133"/>
      <c r="F254" s="133"/>
      <c r="G254" s="133"/>
      <c r="H254" s="133"/>
      <c r="I254" s="134"/>
      <c r="J254" s="14">
        <f t="shared" si="63"/>
        <v>5</v>
      </c>
      <c r="K254" s="14">
        <f t="shared" si="64"/>
        <v>1</v>
      </c>
      <c r="L254" s="14">
        <f t="shared" si="65"/>
        <v>2</v>
      </c>
      <c r="M254" s="14">
        <f t="shared" si="66"/>
        <v>2</v>
      </c>
      <c r="N254" s="14">
        <f t="shared" si="67"/>
        <v>5</v>
      </c>
      <c r="O254" s="14">
        <f t="shared" si="68"/>
        <v>4</v>
      </c>
      <c r="P254" s="14">
        <f t="shared" si="69"/>
        <v>9</v>
      </c>
      <c r="Q254" s="22" t="str">
        <f t="shared" si="70"/>
        <v>E</v>
      </c>
      <c r="R254" s="22">
        <f t="shared" si="71"/>
        <v>0</v>
      </c>
      <c r="S254" s="22">
        <f t="shared" si="72"/>
        <v>0</v>
      </c>
      <c r="T254" s="22" t="str">
        <f t="shared" si="73"/>
        <v>DS</v>
      </c>
      <c r="U254" s="77"/>
      <c r="V254" s="57"/>
      <c r="W254" s="57"/>
      <c r="X254" s="57"/>
      <c r="Y254" s="57"/>
      <c r="Z254" s="57"/>
    </row>
    <row r="255" spans="1:26" ht="15">
      <c r="A255" s="25" t="str">
        <f t="shared" si="62"/>
        <v>LLW2221</v>
      </c>
      <c r="B255" s="132" t="s">
        <v>247</v>
      </c>
      <c r="C255" s="133"/>
      <c r="D255" s="133"/>
      <c r="E255" s="133"/>
      <c r="F255" s="133"/>
      <c r="G255" s="133"/>
      <c r="H255" s="133"/>
      <c r="I255" s="134"/>
      <c r="J255" s="14">
        <f t="shared" si="63"/>
        <v>6</v>
      </c>
      <c r="K255" s="14">
        <f t="shared" si="64"/>
        <v>1</v>
      </c>
      <c r="L255" s="14">
        <f t="shared" si="65"/>
        <v>2</v>
      </c>
      <c r="M255" s="14">
        <f t="shared" si="66"/>
        <v>2</v>
      </c>
      <c r="N255" s="14">
        <f t="shared" si="67"/>
        <v>5</v>
      </c>
      <c r="O255" s="14">
        <f t="shared" si="68"/>
        <v>6</v>
      </c>
      <c r="P255" s="14">
        <f t="shared" si="69"/>
        <v>11</v>
      </c>
      <c r="Q255" s="22" t="str">
        <f t="shared" si="70"/>
        <v>E</v>
      </c>
      <c r="R255" s="22">
        <f t="shared" si="71"/>
        <v>0</v>
      </c>
      <c r="S255" s="22">
        <f t="shared" si="72"/>
        <v>0</v>
      </c>
      <c r="T255" s="22" t="str">
        <f t="shared" si="73"/>
        <v>DS</v>
      </c>
      <c r="U255" s="77"/>
      <c r="V255" s="57"/>
      <c r="W255" s="57"/>
      <c r="X255" s="57"/>
      <c r="Y255" s="57"/>
      <c r="Z255" s="57"/>
    </row>
    <row r="256" spans="1:26" s="55" customFormat="1" ht="15">
      <c r="A256" s="25" t="str">
        <f t="shared" si="62"/>
        <v>LLW2261</v>
      </c>
      <c r="B256" s="132" t="s">
        <v>248</v>
      </c>
      <c r="C256" s="133"/>
      <c r="D256" s="133"/>
      <c r="E256" s="133"/>
      <c r="F256" s="133"/>
      <c r="G256" s="133"/>
      <c r="H256" s="133"/>
      <c r="I256" s="134"/>
      <c r="J256" s="14">
        <f t="shared" si="63"/>
        <v>5</v>
      </c>
      <c r="K256" s="14">
        <f t="shared" si="64"/>
        <v>1</v>
      </c>
      <c r="L256" s="14">
        <f t="shared" si="65"/>
        <v>2</v>
      </c>
      <c r="M256" s="14">
        <f t="shared" si="66"/>
        <v>0</v>
      </c>
      <c r="N256" s="14">
        <f t="shared" si="67"/>
        <v>3</v>
      </c>
      <c r="O256" s="14">
        <f t="shared" si="68"/>
        <v>6</v>
      </c>
      <c r="P256" s="14">
        <f t="shared" si="69"/>
        <v>9</v>
      </c>
      <c r="Q256" s="22" t="str">
        <f t="shared" si="70"/>
        <v>E</v>
      </c>
      <c r="R256" s="22">
        <f t="shared" si="71"/>
        <v>0</v>
      </c>
      <c r="S256" s="22">
        <f t="shared" si="72"/>
        <v>0</v>
      </c>
      <c r="T256" s="22" t="str">
        <f t="shared" si="73"/>
        <v>DS</v>
      </c>
      <c r="U256" s="77"/>
      <c r="V256" s="57"/>
      <c r="W256" s="57"/>
      <c r="X256" s="57"/>
      <c r="Y256" s="57"/>
      <c r="Z256" s="57"/>
    </row>
    <row r="257" spans="1:26" s="55" customFormat="1" ht="15">
      <c r="A257" s="25" t="str">
        <f t="shared" si="62"/>
        <v>LLW3121</v>
      </c>
      <c r="B257" s="132" t="s">
        <v>146</v>
      </c>
      <c r="C257" s="133"/>
      <c r="D257" s="133"/>
      <c r="E257" s="133"/>
      <c r="F257" s="133"/>
      <c r="G257" s="133"/>
      <c r="H257" s="133"/>
      <c r="I257" s="134"/>
      <c r="J257" s="14">
        <f t="shared" si="63"/>
        <v>8</v>
      </c>
      <c r="K257" s="14">
        <f t="shared" si="64"/>
        <v>2</v>
      </c>
      <c r="L257" s="14">
        <f t="shared" si="65"/>
        <v>2</v>
      </c>
      <c r="M257" s="14">
        <f t="shared" si="66"/>
        <v>2</v>
      </c>
      <c r="N257" s="14">
        <f t="shared" si="67"/>
        <v>6</v>
      </c>
      <c r="O257" s="14">
        <f t="shared" si="68"/>
        <v>8</v>
      </c>
      <c r="P257" s="14">
        <f t="shared" si="69"/>
        <v>14</v>
      </c>
      <c r="Q257" s="22" t="str">
        <f t="shared" si="70"/>
        <v>E</v>
      </c>
      <c r="R257" s="22">
        <f t="shared" si="71"/>
        <v>0</v>
      </c>
      <c r="S257" s="22">
        <f t="shared" si="72"/>
        <v>0</v>
      </c>
      <c r="T257" s="22" t="str">
        <f t="shared" si="73"/>
        <v>DS</v>
      </c>
      <c r="U257" s="77"/>
      <c r="V257" s="57"/>
      <c r="W257" s="57"/>
      <c r="X257" s="57"/>
      <c r="Y257" s="57"/>
      <c r="Z257" s="57"/>
    </row>
    <row r="258" spans="1:26" s="55" customFormat="1" ht="15">
      <c r="A258" s="25" t="str">
        <f t="shared" si="62"/>
        <v>LLW3161</v>
      </c>
      <c r="B258" s="132" t="s">
        <v>147</v>
      </c>
      <c r="C258" s="133"/>
      <c r="D258" s="133"/>
      <c r="E258" s="133"/>
      <c r="F258" s="133"/>
      <c r="G258" s="133"/>
      <c r="H258" s="133"/>
      <c r="I258" s="134"/>
      <c r="J258" s="14">
        <f t="shared" si="63"/>
        <v>7</v>
      </c>
      <c r="K258" s="14">
        <f t="shared" si="64"/>
        <v>2</v>
      </c>
      <c r="L258" s="14">
        <f t="shared" si="65"/>
        <v>2</v>
      </c>
      <c r="M258" s="14">
        <f t="shared" si="66"/>
        <v>0</v>
      </c>
      <c r="N258" s="14">
        <f t="shared" si="67"/>
        <v>4</v>
      </c>
      <c r="O258" s="14">
        <f t="shared" si="68"/>
        <v>9</v>
      </c>
      <c r="P258" s="14">
        <f t="shared" si="69"/>
        <v>13</v>
      </c>
      <c r="Q258" s="22" t="str">
        <f t="shared" si="70"/>
        <v>E</v>
      </c>
      <c r="R258" s="22">
        <f t="shared" si="71"/>
        <v>0</v>
      </c>
      <c r="S258" s="22">
        <f t="shared" si="72"/>
        <v>0</v>
      </c>
      <c r="T258" s="22" t="str">
        <f t="shared" si="73"/>
        <v>DS</v>
      </c>
      <c r="U258" s="77"/>
      <c r="V258" s="57"/>
      <c r="W258" s="57"/>
      <c r="X258" s="57"/>
      <c r="Y258" s="57"/>
      <c r="Z258" s="57"/>
    </row>
    <row r="259" spans="1:26" s="55" customFormat="1" ht="15">
      <c r="A259" s="25" t="str">
        <f t="shared" si="62"/>
        <v>LLY3024</v>
      </c>
      <c r="B259" s="132" t="s">
        <v>148</v>
      </c>
      <c r="C259" s="133"/>
      <c r="D259" s="133"/>
      <c r="E259" s="133"/>
      <c r="F259" s="133"/>
      <c r="G259" s="133"/>
      <c r="H259" s="133"/>
      <c r="I259" s="134"/>
      <c r="J259" s="14">
        <f t="shared" si="63"/>
        <v>3</v>
      </c>
      <c r="K259" s="14">
        <f t="shared" si="64"/>
        <v>0</v>
      </c>
      <c r="L259" s="14">
        <f t="shared" si="65"/>
        <v>0</v>
      </c>
      <c r="M259" s="14">
        <f t="shared" si="66"/>
        <v>2</v>
      </c>
      <c r="N259" s="14">
        <f t="shared" si="67"/>
        <v>2</v>
      </c>
      <c r="O259" s="14">
        <f t="shared" si="68"/>
        <v>3</v>
      </c>
      <c r="P259" s="14">
        <f t="shared" si="69"/>
        <v>5</v>
      </c>
      <c r="Q259" s="22">
        <f t="shared" si="70"/>
        <v>0</v>
      </c>
      <c r="R259" s="22" t="str">
        <f t="shared" si="71"/>
        <v>C</v>
      </c>
      <c r="S259" s="22">
        <f t="shared" si="72"/>
        <v>0</v>
      </c>
      <c r="T259" s="22" t="str">
        <f t="shared" si="73"/>
        <v>DS</v>
      </c>
      <c r="U259" s="77"/>
      <c r="V259" s="57"/>
      <c r="W259" s="57"/>
      <c r="X259" s="57"/>
      <c r="Y259" s="57"/>
      <c r="Z259" s="57"/>
    </row>
    <row r="260" spans="1:26" s="55" customFormat="1" ht="15">
      <c r="A260" s="25" t="str">
        <f t="shared" si="62"/>
        <v>LLW3221</v>
      </c>
      <c r="B260" s="132" t="s">
        <v>249</v>
      </c>
      <c r="C260" s="133"/>
      <c r="D260" s="133"/>
      <c r="E260" s="133"/>
      <c r="F260" s="133"/>
      <c r="G260" s="133"/>
      <c r="H260" s="133"/>
      <c r="I260" s="134"/>
      <c r="J260" s="14">
        <f t="shared" si="63"/>
        <v>6</v>
      </c>
      <c r="K260" s="14">
        <f t="shared" si="64"/>
        <v>2</v>
      </c>
      <c r="L260" s="14">
        <f t="shared" si="65"/>
        <v>2</v>
      </c>
      <c r="M260" s="14">
        <f t="shared" si="66"/>
        <v>0</v>
      </c>
      <c r="N260" s="14">
        <f t="shared" si="67"/>
        <v>4</v>
      </c>
      <c r="O260" s="14">
        <f t="shared" si="68"/>
        <v>7</v>
      </c>
      <c r="P260" s="14">
        <f t="shared" si="69"/>
        <v>11</v>
      </c>
      <c r="Q260" s="22" t="str">
        <f t="shared" si="70"/>
        <v>E</v>
      </c>
      <c r="R260" s="22">
        <f t="shared" si="71"/>
        <v>0</v>
      </c>
      <c r="S260" s="22">
        <f t="shared" si="72"/>
        <v>0</v>
      </c>
      <c r="T260" s="22" t="str">
        <f t="shared" si="73"/>
        <v>DS</v>
      </c>
      <c r="U260" s="77"/>
      <c r="V260" s="57"/>
      <c r="W260" s="57"/>
      <c r="X260" s="57"/>
      <c r="Y260" s="57"/>
      <c r="Z260" s="57"/>
    </row>
    <row r="261" spans="1:26" s="55" customFormat="1" ht="15">
      <c r="A261" s="25" t="str">
        <f t="shared" si="62"/>
        <v>LLW3261</v>
      </c>
      <c r="B261" s="132" t="s">
        <v>250</v>
      </c>
      <c r="C261" s="133"/>
      <c r="D261" s="133"/>
      <c r="E261" s="133"/>
      <c r="F261" s="133"/>
      <c r="G261" s="133"/>
      <c r="H261" s="133"/>
      <c r="I261" s="134"/>
      <c r="J261" s="14">
        <f t="shared" si="63"/>
        <v>5</v>
      </c>
      <c r="K261" s="14">
        <f t="shared" si="64"/>
        <v>2</v>
      </c>
      <c r="L261" s="14">
        <f t="shared" si="65"/>
        <v>2</v>
      </c>
      <c r="M261" s="14">
        <f t="shared" si="66"/>
        <v>0</v>
      </c>
      <c r="N261" s="14">
        <f t="shared" si="67"/>
        <v>4</v>
      </c>
      <c r="O261" s="14">
        <f t="shared" si="68"/>
        <v>5</v>
      </c>
      <c r="P261" s="14">
        <f t="shared" si="69"/>
        <v>9</v>
      </c>
      <c r="Q261" s="22" t="str">
        <f t="shared" si="70"/>
        <v>E</v>
      </c>
      <c r="R261" s="22">
        <f t="shared" si="71"/>
        <v>0</v>
      </c>
      <c r="S261" s="22">
        <f t="shared" si="72"/>
        <v>0</v>
      </c>
      <c r="T261" s="22" t="str">
        <f t="shared" si="73"/>
        <v>DS</v>
      </c>
      <c r="U261" s="77"/>
      <c r="V261" s="57"/>
      <c r="W261" s="57"/>
      <c r="X261" s="57"/>
      <c r="Y261" s="57"/>
      <c r="Z261" s="57"/>
    </row>
    <row r="262" spans="1:26" s="55" customFormat="1" ht="15">
      <c r="A262" s="25" t="str">
        <f t="shared" si="62"/>
        <v>LLW4121</v>
      </c>
      <c r="B262" s="132" t="s">
        <v>156</v>
      </c>
      <c r="C262" s="133"/>
      <c r="D262" s="133"/>
      <c r="E262" s="133"/>
      <c r="F262" s="133"/>
      <c r="G262" s="133"/>
      <c r="H262" s="133"/>
      <c r="I262" s="134"/>
      <c r="J262" s="14">
        <f t="shared" si="63"/>
        <v>6</v>
      </c>
      <c r="K262" s="14">
        <f t="shared" si="64"/>
        <v>1</v>
      </c>
      <c r="L262" s="14">
        <f t="shared" si="65"/>
        <v>0</v>
      </c>
      <c r="M262" s="14">
        <f t="shared" si="66"/>
        <v>4</v>
      </c>
      <c r="N262" s="14">
        <f t="shared" si="67"/>
        <v>5</v>
      </c>
      <c r="O262" s="14">
        <f t="shared" si="68"/>
        <v>6</v>
      </c>
      <c r="P262" s="14">
        <f t="shared" si="69"/>
        <v>11</v>
      </c>
      <c r="Q262" s="22" t="str">
        <f t="shared" si="70"/>
        <v>E</v>
      </c>
      <c r="R262" s="22">
        <f t="shared" si="71"/>
        <v>0</v>
      </c>
      <c r="S262" s="22">
        <f t="shared" si="72"/>
        <v>0</v>
      </c>
      <c r="T262" s="22" t="str">
        <f t="shared" si="73"/>
        <v>DS</v>
      </c>
      <c r="U262" s="77"/>
      <c r="V262" s="57"/>
      <c r="W262" s="57"/>
      <c r="X262" s="57"/>
      <c r="Y262" s="57"/>
      <c r="Z262" s="57"/>
    </row>
    <row r="263" spans="1:26" s="55" customFormat="1" ht="15">
      <c r="A263" s="25" t="str">
        <f t="shared" si="62"/>
        <v>LLW4161</v>
      </c>
      <c r="B263" s="132" t="s">
        <v>157</v>
      </c>
      <c r="C263" s="133"/>
      <c r="D263" s="133"/>
      <c r="E263" s="133"/>
      <c r="F263" s="133"/>
      <c r="G263" s="133"/>
      <c r="H263" s="133"/>
      <c r="I263" s="134"/>
      <c r="J263" s="14">
        <f t="shared" si="63"/>
        <v>5</v>
      </c>
      <c r="K263" s="14">
        <f t="shared" si="64"/>
        <v>2</v>
      </c>
      <c r="L263" s="14">
        <f t="shared" si="65"/>
        <v>1</v>
      </c>
      <c r="M263" s="14">
        <f t="shared" si="66"/>
        <v>0</v>
      </c>
      <c r="N263" s="14">
        <f t="shared" si="67"/>
        <v>3</v>
      </c>
      <c r="O263" s="14">
        <f t="shared" si="68"/>
        <v>6</v>
      </c>
      <c r="P263" s="14">
        <f t="shared" si="69"/>
        <v>9</v>
      </c>
      <c r="Q263" s="22" t="str">
        <f t="shared" si="70"/>
        <v>E</v>
      </c>
      <c r="R263" s="22">
        <f t="shared" si="71"/>
        <v>0</v>
      </c>
      <c r="S263" s="22">
        <f t="shared" si="72"/>
        <v>0</v>
      </c>
      <c r="T263" s="22" t="str">
        <f t="shared" si="73"/>
        <v>DS</v>
      </c>
      <c r="U263" s="77"/>
      <c r="V263" s="57"/>
      <c r="W263" s="57"/>
      <c r="X263" s="57"/>
      <c r="Y263" s="57"/>
      <c r="Z263" s="57"/>
    </row>
    <row r="264" spans="1:26" s="55" customFormat="1" ht="15">
      <c r="A264" s="25" t="str">
        <f t="shared" si="62"/>
        <v>LLY4024</v>
      </c>
      <c r="B264" s="132" t="s">
        <v>159</v>
      </c>
      <c r="C264" s="133"/>
      <c r="D264" s="133"/>
      <c r="E264" s="133"/>
      <c r="F264" s="133"/>
      <c r="G264" s="133"/>
      <c r="H264" s="133"/>
      <c r="I264" s="134"/>
      <c r="J264" s="14">
        <f t="shared" si="63"/>
        <v>3</v>
      </c>
      <c r="K264" s="14">
        <f t="shared" si="64"/>
        <v>0</v>
      </c>
      <c r="L264" s="14">
        <f t="shared" si="65"/>
        <v>0</v>
      </c>
      <c r="M264" s="14">
        <f t="shared" si="66"/>
        <v>2</v>
      </c>
      <c r="N264" s="14">
        <f t="shared" si="67"/>
        <v>2</v>
      </c>
      <c r="O264" s="14">
        <f t="shared" si="68"/>
        <v>3</v>
      </c>
      <c r="P264" s="14">
        <f t="shared" si="69"/>
        <v>5</v>
      </c>
      <c r="Q264" s="22">
        <f t="shared" si="70"/>
        <v>0</v>
      </c>
      <c r="R264" s="22" t="str">
        <f t="shared" si="71"/>
        <v>C</v>
      </c>
      <c r="S264" s="22">
        <f t="shared" si="72"/>
        <v>0</v>
      </c>
      <c r="T264" s="22" t="str">
        <f t="shared" si="73"/>
        <v>DS</v>
      </c>
      <c r="U264" s="77"/>
      <c r="V264" s="57"/>
      <c r="W264" s="57"/>
      <c r="X264" s="57"/>
      <c r="Y264" s="57"/>
      <c r="Z264" s="57"/>
    </row>
    <row r="265" spans="1:26" ht="15">
      <c r="A265" s="25" t="str">
        <f t="shared" si="62"/>
        <v>LLW4221</v>
      </c>
      <c r="B265" s="132" t="s">
        <v>251</v>
      </c>
      <c r="C265" s="133"/>
      <c r="D265" s="133"/>
      <c r="E265" s="133"/>
      <c r="F265" s="133"/>
      <c r="G265" s="133"/>
      <c r="H265" s="133"/>
      <c r="I265" s="134"/>
      <c r="J265" s="14">
        <f t="shared" si="63"/>
        <v>6</v>
      </c>
      <c r="K265" s="14">
        <f t="shared" si="64"/>
        <v>2</v>
      </c>
      <c r="L265" s="14">
        <f t="shared" si="65"/>
        <v>2</v>
      </c>
      <c r="M265" s="14">
        <f t="shared" si="66"/>
        <v>0</v>
      </c>
      <c r="N265" s="14">
        <f t="shared" si="67"/>
        <v>4</v>
      </c>
      <c r="O265" s="14">
        <f t="shared" si="68"/>
        <v>7</v>
      </c>
      <c r="P265" s="14">
        <f t="shared" si="69"/>
        <v>11</v>
      </c>
      <c r="Q265" s="22" t="str">
        <f t="shared" si="70"/>
        <v>E</v>
      </c>
      <c r="R265" s="22">
        <f t="shared" si="71"/>
        <v>0</v>
      </c>
      <c r="S265" s="22">
        <f t="shared" si="72"/>
        <v>0</v>
      </c>
      <c r="T265" s="22" t="str">
        <f t="shared" si="73"/>
        <v>DS</v>
      </c>
      <c r="U265" s="77"/>
      <c r="V265" s="57"/>
      <c r="W265" s="57"/>
      <c r="X265" s="57"/>
      <c r="Y265" s="57"/>
      <c r="Z265" s="57"/>
    </row>
    <row r="266" spans="1:26" ht="15">
      <c r="A266" s="25" t="str">
        <f t="shared" si="62"/>
        <v>LLW4261</v>
      </c>
      <c r="B266" s="132" t="s">
        <v>252</v>
      </c>
      <c r="C266" s="133"/>
      <c r="D266" s="133"/>
      <c r="E266" s="133"/>
      <c r="F266" s="133"/>
      <c r="G266" s="133"/>
      <c r="H266" s="133"/>
      <c r="I266" s="134"/>
      <c r="J266" s="14">
        <f t="shared" si="63"/>
        <v>5</v>
      </c>
      <c r="K266" s="14">
        <f t="shared" si="64"/>
        <v>2</v>
      </c>
      <c r="L266" s="14">
        <f t="shared" si="65"/>
        <v>2</v>
      </c>
      <c r="M266" s="14">
        <f t="shared" si="66"/>
        <v>0</v>
      </c>
      <c r="N266" s="14">
        <f t="shared" si="67"/>
        <v>4</v>
      </c>
      <c r="O266" s="14">
        <f t="shared" si="68"/>
        <v>5</v>
      </c>
      <c r="P266" s="14">
        <f t="shared" si="69"/>
        <v>9</v>
      </c>
      <c r="Q266" s="22" t="str">
        <f t="shared" si="70"/>
        <v>E</v>
      </c>
      <c r="R266" s="22">
        <f t="shared" si="71"/>
        <v>0</v>
      </c>
      <c r="S266" s="22">
        <f t="shared" si="72"/>
        <v>0</v>
      </c>
      <c r="T266" s="22" t="str">
        <f t="shared" si="73"/>
        <v>DS</v>
      </c>
      <c r="U266" s="77"/>
      <c r="V266" s="57"/>
      <c r="W266" s="57"/>
      <c r="X266" s="57"/>
      <c r="Y266" s="57"/>
      <c r="Z266" s="57"/>
    </row>
    <row r="267" spans="1:26" ht="15">
      <c r="A267" s="25" t="str">
        <f t="shared" si="62"/>
        <v>LLW5121</v>
      </c>
      <c r="B267" s="132" t="s">
        <v>168</v>
      </c>
      <c r="C267" s="133"/>
      <c r="D267" s="133"/>
      <c r="E267" s="133"/>
      <c r="F267" s="133"/>
      <c r="G267" s="133"/>
      <c r="H267" s="133"/>
      <c r="I267" s="134"/>
      <c r="J267" s="14">
        <f t="shared" si="63"/>
        <v>5</v>
      </c>
      <c r="K267" s="14">
        <f t="shared" si="64"/>
        <v>2</v>
      </c>
      <c r="L267" s="14">
        <f t="shared" si="65"/>
        <v>1</v>
      </c>
      <c r="M267" s="14">
        <f t="shared" si="66"/>
        <v>0</v>
      </c>
      <c r="N267" s="14">
        <f t="shared" si="67"/>
        <v>3</v>
      </c>
      <c r="O267" s="14">
        <f t="shared" si="68"/>
        <v>6</v>
      </c>
      <c r="P267" s="14">
        <f t="shared" si="69"/>
        <v>9</v>
      </c>
      <c r="Q267" s="22" t="str">
        <f t="shared" si="70"/>
        <v>E</v>
      </c>
      <c r="R267" s="22">
        <f t="shared" si="71"/>
        <v>0</v>
      </c>
      <c r="S267" s="22">
        <f t="shared" si="72"/>
        <v>0</v>
      </c>
      <c r="T267" s="22" t="str">
        <f t="shared" si="73"/>
        <v>DS</v>
      </c>
      <c r="U267" s="77"/>
      <c r="V267" s="57"/>
      <c r="W267" s="57"/>
      <c r="X267" s="57"/>
      <c r="Y267" s="57"/>
      <c r="Z267" s="57"/>
    </row>
    <row r="268" spans="1:26" ht="15">
      <c r="A268" s="25" t="str">
        <f t="shared" si="62"/>
        <v>LLW5161</v>
      </c>
      <c r="B268" s="132" t="s">
        <v>169</v>
      </c>
      <c r="C268" s="133"/>
      <c r="D268" s="133"/>
      <c r="E268" s="133"/>
      <c r="F268" s="133"/>
      <c r="G268" s="133"/>
      <c r="H268" s="133"/>
      <c r="I268" s="134"/>
      <c r="J268" s="14">
        <f t="shared" si="63"/>
        <v>4</v>
      </c>
      <c r="K268" s="14">
        <f t="shared" si="64"/>
        <v>1</v>
      </c>
      <c r="L268" s="14">
        <f t="shared" si="65"/>
        <v>2</v>
      </c>
      <c r="M268" s="14">
        <f t="shared" si="66"/>
        <v>0</v>
      </c>
      <c r="N268" s="14">
        <f t="shared" si="67"/>
        <v>3</v>
      </c>
      <c r="O268" s="14">
        <f t="shared" si="68"/>
        <v>4</v>
      </c>
      <c r="P268" s="14">
        <f t="shared" si="69"/>
        <v>7</v>
      </c>
      <c r="Q268" s="22" t="str">
        <f t="shared" si="70"/>
        <v>E</v>
      </c>
      <c r="R268" s="22">
        <f t="shared" si="71"/>
        <v>0</v>
      </c>
      <c r="S268" s="22">
        <f t="shared" si="72"/>
        <v>0</v>
      </c>
      <c r="T268" s="22" t="str">
        <f t="shared" si="73"/>
        <v>DS</v>
      </c>
      <c r="U268" s="77"/>
      <c r="V268" s="57"/>
      <c r="W268" s="57"/>
      <c r="X268" s="57"/>
      <c r="Y268" s="57"/>
      <c r="Z268" s="57"/>
    </row>
    <row r="269" spans="1:26" ht="15">
      <c r="A269" s="25" t="str">
        <f t="shared" si="62"/>
        <v>LLX4109</v>
      </c>
      <c r="B269" s="135" t="s">
        <v>158</v>
      </c>
      <c r="C269" s="135"/>
      <c r="D269" s="135"/>
      <c r="E269" s="135"/>
      <c r="F269" s="135"/>
      <c r="G269" s="135"/>
      <c r="H269" s="135"/>
      <c r="I269" s="135"/>
      <c r="J269" s="14">
        <f t="shared" si="63"/>
        <v>4</v>
      </c>
      <c r="K269" s="14">
        <f t="shared" si="64"/>
        <v>2</v>
      </c>
      <c r="L269" s="14">
        <f t="shared" si="65"/>
        <v>0</v>
      </c>
      <c r="M269" s="14">
        <f t="shared" si="66"/>
        <v>0</v>
      </c>
      <c r="N269" s="14">
        <f t="shared" si="67"/>
        <v>2</v>
      </c>
      <c r="O269" s="14">
        <f t="shared" si="68"/>
        <v>5</v>
      </c>
      <c r="P269" s="14">
        <f t="shared" si="69"/>
        <v>7</v>
      </c>
      <c r="Q269" s="22">
        <f t="shared" si="70"/>
        <v>0</v>
      </c>
      <c r="R269" s="22" t="str">
        <f t="shared" si="71"/>
        <v>C</v>
      </c>
      <c r="S269" s="22">
        <f t="shared" si="72"/>
        <v>0</v>
      </c>
      <c r="T269" s="22" t="str">
        <f t="shared" si="73"/>
        <v>DS</v>
      </c>
      <c r="U269" s="77"/>
      <c r="V269" s="57"/>
      <c r="W269" s="57"/>
      <c r="X269" s="57"/>
      <c r="Y269" s="57"/>
      <c r="Z269" s="57"/>
    </row>
    <row r="270" spans="1:26" s="37" customFormat="1" ht="15">
      <c r="A270" s="25" t="str">
        <f t="shared" si="62"/>
        <v>LLW5221</v>
      </c>
      <c r="B270" s="132" t="s">
        <v>253</v>
      </c>
      <c r="C270" s="133"/>
      <c r="D270" s="133"/>
      <c r="E270" s="133"/>
      <c r="F270" s="133"/>
      <c r="G270" s="133"/>
      <c r="H270" s="133"/>
      <c r="I270" s="134"/>
      <c r="J270" s="14">
        <f t="shared" si="63"/>
        <v>4</v>
      </c>
      <c r="K270" s="14">
        <f t="shared" si="64"/>
        <v>2</v>
      </c>
      <c r="L270" s="14">
        <f t="shared" si="65"/>
        <v>1</v>
      </c>
      <c r="M270" s="14">
        <f t="shared" si="66"/>
        <v>0</v>
      </c>
      <c r="N270" s="14">
        <f t="shared" si="67"/>
        <v>3</v>
      </c>
      <c r="O270" s="14">
        <f t="shared" si="68"/>
        <v>4</v>
      </c>
      <c r="P270" s="14">
        <f t="shared" si="69"/>
        <v>7</v>
      </c>
      <c r="Q270" s="22" t="str">
        <f t="shared" si="70"/>
        <v>E</v>
      </c>
      <c r="R270" s="22">
        <f t="shared" si="71"/>
        <v>0</v>
      </c>
      <c r="S270" s="22">
        <f t="shared" si="72"/>
        <v>0</v>
      </c>
      <c r="T270" s="22" t="str">
        <f t="shared" si="73"/>
        <v>DS</v>
      </c>
      <c r="U270" s="77"/>
      <c r="V270" s="57"/>
      <c r="W270" s="57"/>
      <c r="X270" s="57"/>
      <c r="Y270" s="57"/>
      <c r="Z270" s="57"/>
    </row>
    <row r="271" spans="1:26" s="37" customFormat="1" ht="15">
      <c r="A271" s="25" t="str">
        <f t="shared" si="62"/>
        <v>LLW5261</v>
      </c>
      <c r="B271" s="132" t="s">
        <v>254</v>
      </c>
      <c r="C271" s="133"/>
      <c r="D271" s="133"/>
      <c r="E271" s="133"/>
      <c r="F271" s="133"/>
      <c r="G271" s="133"/>
      <c r="H271" s="133"/>
      <c r="I271" s="134"/>
      <c r="J271" s="14">
        <f t="shared" si="63"/>
        <v>4</v>
      </c>
      <c r="K271" s="14">
        <f t="shared" si="64"/>
        <v>1</v>
      </c>
      <c r="L271" s="14">
        <f t="shared" si="65"/>
        <v>2</v>
      </c>
      <c r="M271" s="14">
        <f t="shared" si="66"/>
        <v>0</v>
      </c>
      <c r="N271" s="14">
        <f t="shared" si="67"/>
        <v>3</v>
      </c>
      <c r="O271" s="14">
        <f t="shared" si="68"/>
        <v>4</v>
      </c>
      <c r="P271" s="14">
        <f t="shared" si="69"/>
        <v>7</v>
      </c>
      <c r="Q271" s="22" t="str">
        <f t="shared" si="70"/>
        <v>E</v>
      </c>
      <c r="R271" s="22">
        <f t="shared" si="71"/>
        <v>0</v>
      </c>
      <c r="S271" s="22">
        <f t="shared" si="72"/>
        <v>0</v>
      </c>
      <c r="T271" s="22" t="str">
        <f t="shared" si="73"/>
        <v>DS</v>
      </c>
      <c r="U271" s="77"/>
      <c r="V271" s="57"/>
      <c r="W271" s="57"/>
      <c r="X271" s="57"/>
      <c r="Y271" s="57"/>
      <c r="Z271" s="57"/>
    </row>
    <row r="272" spans="1:26" s="37" customFormat="1" ht="15">
      <c r="A272" s="25" t="str">
        <f t="shared" si="62"/>
        <v>LLX5115</v>
      </c>
      <c r="B272" s="135" t="s">
        <v>170</v>
      </c>
      <c r="C272" s="135"/>
      <c r="D272" s="135"/>
      <c r="E272" s="135"/>
      <c r="F272" s="135"/>
      <c r="G272" s="135"/>
      <c r="H272" s="135"/>
      <c r="I272" s="135"/>
      <c r="J272" s="14">
        <f t="shared" si="63"/>
        <v>6</v>
      </c>
      <c r="K272" s="14">
        <f t="shared" si="64"/>
        <v>2</v>
      </c>
      <c r="L272" s="14">
        <f t="shared" si="65"/>
        <v>2</v>
      </c>
      <c r="M272" s="14">
        <f t="shared" si="66"/>
        <v>0</v>
      </c>
      <c r="N272" s="14">
        <f t="shared" si="67"/>
        <v>4</v>
      </c>
      <c r="O272" s="14">
        <f t="shared" si="68"/>
        <v>7</v>
      </c>
      <c r="P272" s="14">
        <f t="shared" si="69"/>
        <v>11</v>
      </c>
      <c r="Q272" s="22">
        <f t="shared" si="70"/>
        <v>0</v>
      </c>
      <c r="R272" s="22" t="str">
        <f t="shared" si="71"/>
        <v>C</v>
      </c>
      <c r="S272" s="22">
        <f t="shared" si="72"/>
        <v>0</v>
      </c>
      <c r="T272" s="22" t="str">
        <f t="shared" si="73"/>
        <v>DS</v>
      </c>
      <c r="U272" s="77"/>
      <c r="V272" s="57"/>
      <c r="W272" s="57"/>
      <c r="X272" s="57"/>
      <c r="Y272" s="57"/>
      <c r="Z272" s="57"/>
    </row>
    <row r="273" spans="1:26" ht="15">
      <c r="A273" s="25" t="str">
        <f t="shared" si="62"/>
        <v>LLX5215</v>
      </c>
      <c r="B273" s="135" t="s">
        <v>178</v>
      </c>
      <c r="C273" s="135"/>
      <c r="D273" s="135"/>
      <c r="E273" s="135"/>
      <c r="F273" s="135"/>
      <c r="G273" s="135"/>
      <c r="H273" s="135"/>
      <c r="I273" s="135"/>
      <c r="J273" s="14">
        <f t="shared" si="63"/>
        <v>3</v>
      </c>
      <c r="K273" s="14">
        <f t="shared" si="64"/>
        <v>2</v>
      </c>
      <c r="L273" s="14">
        <f t="shared" si="65"/>
        <v>0</v>
      </c>
      <c r="M273" s="14">
        <f t="shared" si="66"/>
        <v>0</v>
      </c>
      <c r="N273" s="14">
        <f t="shared" si="67"/>
        <v>2</v>
      </c>
      <c r="O273" s="14">
        <f t="shared" si="68"/>
        <v>3</v>
      </c>
      <c r="P273" s="14">
        <f t="shared" si="69"/>
        <v>5</v>
      </c>
      <c r="Q273" s="22">
        <f t="shared" si="70"/>
        <v>0</v>
      </c>
      <c r="R273" s="22" t="str">
        <f t="shared" si="71"/>
        <v>C</v>
      </c>
      <c r="S273" s="22">
        <f t="shared" si="72"/>
        <v>0</v>
      </c>
      <c r="T273" s="22" t="str">
        <f t="shared" si="73"/>
        <v>DS</v>
      </c>
      <c r="U273" s="77"/>
      <c r="V273" s="57"/>
      <c r="W273" s="57"/>
      <c r="X273" s="57"/>
      <c r="Y273" s="57"/>
      <c r="Z273" s="57"/>
    </row>
    <row r="274" spans="1:26" ht="15">
      <c r="A274" s="71" t="s">
        <v>28</v>
      </c>
      <c r="B274" s="176"/>
      <c r="C274" s="176"/>
      <c r="D274" s="176"/>
      <c r="E274" s="176"/>
      <c r="F274" s="176"/>
      <c r="G274" s="176"/>
      <c r="H274" s="176"/>
      <c r="I274" s="176"/>
      <c r="J274" s="16">
        <f t="shared" ref="J274:P274" si="74">SUM(J249:J273)</f>
        <v>130</v>
      </c>
      <c r="K274" s="16">
        <f t="shared" si="74"/>
        <v>35</v>
      </c>
      <c r="L274" s="16">
        <f t="shared" si="74"/>
        <v>36</v>
      </c>
      <c r="M274" s="16">
        <f t="shared" si="74"/>
        <v>22</v>
      </c>
      <c r="N274" s="16">
        <f t="shared" si="74"/>
        <v>93</v>
      </c>
      <c r="O274" s="16">
        <f t="shared" si="74"/>
        <v>141</v>
      </c>
      <c r="P274" s="16">
        <f t="shared" si="74"/>
        <v>234</v>
      </c>
      <c r="Q274" s="71">
        <f>COUNTIF(Q249:Q273,"E")</f>
        <v>20</v>
      </c>
      <c r="R274" s="71">
        <f>COUNTIF(R249:R273,"C")</f>
        <v>5</v>
      </c>
      <c r="S274" s="71">
        <f>COUNTIF(S249:S273,"VP")</f>
        <v>0</v>
      </c>
      <c r="T274" s="72">
        <f>COUNTA(T249:T273)</f>
        <v>25</v>
      </c>
      <c r="U274" s="77"/>
      <c r="V274" s="57"/>
      <c r="W274" s="57"/>
      <c r="X274" s="57"/>
      <c r="Y274" s="57"/>
      <c r="Z274" s="57"/>
    </row>
    <row r="275" spans="1:26" ht="15">
      <c r="A275" s="136" t="s">
        <v>76</v>
      </c>
      <c r="B275" s="136"/>
      <c r="C275" s="136"/>
      <c r="D275" s="136"/>
      <c r="E275" s="136"/>
      <c r="F275" s="136"/>
      <c r="G275" s="136"/>
      <c r="H275" s="136"/>
      <c r="I275" s="136"/>
      <c r="J275" s="136"/>
      <c r="K275" s="136"/>
      <c r="L275" s="136"/>
      <c r="M275" s="136"/>
      <c r="N275" s="136"/>
      <c r="O275" s="136"/>
      <c r="P275" s="136"/>
      <c r="Q275" s="136"/>
      <c r="R275" s="136"/>
      <c r="S275" s="136"/>
      <c r="T275" s="136"/>
      <c r="U275" s="77"/>
      <c r="V275" s="57"/>
      <c r="W275" s="57"/>
      <c r="X275" s="57"/>
      <c r="Y275" s="57"/>
      <c r="Z275" s="57"/>
    </row>
    <row r="276" spans="1:26" ht="15">
      <c r="A276" s="25" t="str">
        <f t="shared" ref="A276:A281" si="75">IF(ISNA(INDEX($A$38:$T$202,MATCH($B276,$B$38:$B$202,0),1)),"",INDEX($A$38:$T$202,MATCH($B276,$B$38:$B$202,0),1))</f>
        <v>LLW6121</v>
      </c>
      <c r="B276" s="135" t="s">
        <v>182</v>
      </c>
      <c r="C276" s="135"/>
      <c r="D276" s="135"/>
      <c r="E276" s="135"/>
      <c r="F276" s="135"/>
      <c r="G276" s="135"/>
      <c r="H276" s="135"/>
      <c r="I276" s="135"/>
      <c r="J276" s="14">
        <f t="shared" ref="J276:J281" si="76">IF(ISNA(INDEX($A$38:$T$202,MATCH($B276,$B$38:$B$202,0),10)),"",INDEX($A$38:$T$202,MATCH($B276,$B$38:$B$202,0),10))</f>
        <v>5</v>
      </c>
      <c r="K276" s="14">
        <f t="shared" ref="K276:K281" si="77">IF(ISNA(INDEX($A$38:$T$202,MATCH($B276,$B$38:$B$202,0),11)),"",INDEX($A$38:$T$202,MATCH($B276,$B$38:$B$202,0),11))</f>
        <v>2</v>
      </c>
      <c r="L276" s="14">
        <f t="shared" ref="L276:L281" si="78">IF(ISNA(INDEX($A$38:$T$202,MATCH($B276,$B$38:$B$202,0),12)),"",INDEX($A$38:$T$202,MATCH($B276,$B$38:$B$202,0),12))</f>
        <v>1</v>
      </c>
      <c r="M276" s="14">
        <f t="shared" ref="M276:M281" si="79">IF(ISNA(INDEX($A$38:$T$202,MATCH($B276,$B$38:$B$202,0),13)),"",INDEX($A$38:$T$202,MATCH($B276,$B$38:$B$202,0),13))</f>
        <v>0</v>
      </c>
      <c r="N276" s="14">
        <f t="shared" ref="N276:N281" si="80">IF(ISNA(INDEX($A$38:$T$202,MATCH($B276,$B$38:$B$202,0),14)),"",INDEX($A$38:$T$202,MATCH($B276,$B$38:$B$202,0),14))</f>
        <v>3</v>
      </c>
      <c r="O276" s="14">
        <f t="shared" ref="O276:O281" si="81">IF(ISNA(INDEX($A$38:$T$202,MATCH($B276,$B$38:$B$202,0),15)),"",INDEX($A$38:$T$202,MATCH($B276,$B$38:$B$202,0),15))</f>
        <v>7</v>
      </c>
      <c r="P276" s="14">
        <f t="shared" ref="P276:P281" si="82">IF(ISNA(INDEX($A$38:$T$202,MATCH($B276,$B$38:$B$202,0),16)),"",INDEX($A$38:$T$202,MATCH($B276,$B$38:$B$202,0),16))</f>
        <v>10</v>
      </c>
      <c r="Q276" s="22" t="str">
        <f t="shared" ref="Q276:Q281" si="83">IF(ISNA(INDEX($A$38:$T$202,MATCH($B276,$B$38:$B$202,0),17)),"",INDEX($A$38:$T$202,MATCH($B276,$B$38:$B$202,0),17))</f>
        <v>E</v>
      </c>
      <c r="R276" s="22">
        <f t="shared" ref="R276:R281" si="84">IF(ISNA(INDEX($A$38:$T$202,MATCH($B276,$B$38:$B$202,0),18)),"",INDEX($A$38:$T$202,MATCH($B276,$B$38:$B$202,0),18))</f>
        <v>0</v>
      </c>
      <c r="S276" s="22">
        <f t="shared" ref="S276:S281" si="85">IF(ISNA(INDEX($A$38:$T$202,MATCH($B276,$B$38:$B$202,0),19)),"",INDEX($A$38:$T$202,MATCH($B276,$B$38:$B$202,0),19))</f>
        <v>0</v>
      </c>
      <c r="T276" s="22" t="str">
        <f t="shared" ref="T276:T281" si="86">IF(ISNA(INDEX($A$38:$T$202,MATCH($B276,$B$38:$B$202,0),20)),"",INDEX($A$38:$T$202,MATCH($B276,$B$38:$B$202,0),20))</f>
        <v>DS</v>
      </c>
      <c r="U276" s="77"/>
      <c r="V276" s="57"/>
      <c r="W276" s="57"/>
      <c r="X276" s="57"/>
      <c r="Y276" s="57"/>
      <c r="Z276" s="57"/>
    </row>
    <row r="277" spans="1:26">
      <c r="A277" s="25" t="str">
        <f t="shared" si="75"/>
        <v>LLW6161</v>
      </c>
      <c r="B277" s="135" t="s">
        <v>183</v>
      </c>
      <c r="C277" s="135"/>
      <c r="D277" s="135"/>
      <c r="E277" s="135"/>
      <c r="F277" s="135"/>
      <c r="G277" s="135"/>
      <c r="H277" s="135"/>
      <c r="I277" s="135"/>
      <c r="J277" s="14">
        <f t="shared" si="76"/>
        <v>4</v>
      </c>
      <c r="K277" s="14">
        <f t="shared" si="77"/>
        <v>1</v>
      </c>
      <c r="L277" s="14">
        <f t="shared" si="78"/>
        <v>2</v>
      </c>
      <c r="M277" s="14">
        <f t="shared" si="79"/>
        <v>0</v>
      </c>
      <c r="N277" s="14">
        <f t="shared" si="80"/>
        <v>3</v>
      </c>
      <c r="O277" s="14">
        <f t="shared" si="81"/>
        <v>5</v>
      </c>
      <c r="P277" s="14">
        <f t="shared" si="82"/>
        <v>8</v>
      </c>
      <c r="Q277" s="22" t="str">
        <f t="shared" si="83"/>
        <v>E</v>
      </c>
      <c r="R277" s="22">
        <f t="shared" si="84"/>
        <v>0</v>
      </c>
      <c r="S277" s="22">
        <f t="shared" si="85"/>
        <v>0</v>
      </c>
      <c r="T277" s="22" t="str">
        <f t="shared" si="86"/>
        <v>DS</v>
      </c>
      <c r="U277" s="48"/>
    </row>
    <row r="278" spans="1:26" s="55" customFormat="1">
      <c r="A278" s="25" t="str">
        <f t="shared" si="75"/>
        <v>LLW6221</v>
      </c>
      <c r="B278" s="132" t="s">
        <v>255</v>
      </c>
      <c r="C278" s="133"/>
      <c r="D278" s="133"/>
      <c r="E278" s="133"/>
      <c r="F278" s="133"/>
      <c r="G278" s="133"/>
      <c r="H278" s="133"/>
      <c r="I278" s="134"/>
      <c r="J278" s="14">
        <f t="shared" si="76"/>
        <v>4</v>
      </c>
      <c r="K278" s="14">
        <f t="shared" si="77"/>
        <v>2</v>
      </c>
      <c r="L278" s="14">
        <f t="shared" si="78"/>
        <v>1</v>
      </c>
      <c r="M278" s="14">
        <f t="shared" si="79"/>
        <v>0</v>
      </c>
      <c r="N278" s="14">
        <f t="shared" si="80"/>
        <v>3</v>
      </c>
      <c r="O278" s="14">
        <f t="shared" si="81"/>
        <v>5</v>
      </c>
      <c r="P278" s="14">
        <f t="shared" si="82"/>
        <v>8</v>
      </c>
      <c r="Q278" s="22">
        <f t="shared" si="83"/>
        <v>0</v>
      </c>
      <c r="R278" s="22">
        <f t="shared" si="84"/>
        <v>0</v>
      </c>
      <c r="S278" s="22">
        <f t="shared" si="85"/>
        <v>0</v>
      </c>
      <c r="T278" s="22" t="str">
        <f t="shared" si="86"/>
        <v>DS</v>
      </c>
      <c r="U278" s="48"/>
    </row>
    <row r="279" spans="1:26" s="66" customFormat="1" hidden="1">
      <c r="A279" s="25" t="str">
        <f t="shared" si="75"/>
        <v>LLW6261</v>
      </c>
      <c r="B279" s="132" t="s">
        <v>256</v>
      </c>
      <c r="C279" s="133"/>
      <c r="D279" s="133"/>
      <c r="E279" s="133"/>
      <c r="F279" s="133"/>
      <c r="G279" s="133"/>
      <c r="H279" s="133"/>
      <c r="I279" s="134"/>
      <c r="J279" s="14">
        <f t="shared" si="76"/>
        <v>4</v>
      </c>
      <c r="K279" s="14">
        <f t="shared" si="77"/>
        <v>1</v>
      </c>
      <c r="L279" s="14">
        <f t="shared" si="78"/>
        <v>2</v>
      </c>
      <c r="M279" s="14">
        <f t="shared" si="79"/>
        <v>0</v>
      </c>
      <c r="N279" s="14">
        <f t="shared" si="80"/>
        <v>3</v>
      </c>
      <c r="O279" s="14">
        <f t="shared" si="81"/>
        <v>5</v>
      </c>
      <c r="P279" s="14">
        <f t="shared" si="82"/>
        <v>8</v>
      </c>
      <c r="Q279" s="22">
        <f t="shared" si="83"/>
        <v>0</v>
      </c>
      <c r="R279" s="22">
        <f t="shared" si="84"/>
        <v>0</v>
      </c>
      <c r="S279" s="22">
        <f t="shared" si="85"/>
        <v>0</v>
      </c>
      <c r="T279" s="22" t="str">
        <f t="shared" si="86"/>
        <v>DS</v>
      </c>
      <c r="U279" s="48"/>
    </row>
    <row r="280" spans="1:26" hidden="1">
      <c r="A280" s="25" t="str">
        <f t="shared" si="75"/>
        <v>LLX6115</v>
      </c>
      <c r="B280" s="135" t="s">
        <v>184</v>
      </c>
      <c r="C280" s="135"/>
      <c r="D280" s="135"/>
      <c r="E280" s="135"/>
      <c r="F280" s="135"/>
      <c r="G280" s="135"/>
      <c r="H280" s="135"/>
      <c r="I280" s="135"/>
      <c r="J280" s="14">
        <f t="shared" si="76"/>
        <v>6</v>
      </c>
      <c r="K280" s="14">
        <f t="shared" si="77"/>
        <v>2</v>
      </c>
      <c r="L280" s="14">
        <f t="shared" si="78"/>
        <v>2</v>
      </c>
      <c r="M280" s="14">
        <f t="shared" si="79"/>
        <v>0</v>
      </c>
      <c r="N280" s="14">
        <f t="shared" si="80"/>
        <v>4</v>
      </c>
      <c r="O280" s="14">
        <f t="shared" si="81"/>
        <v>9</v>
      </c>
      <c r="P280" s="14">
        <f t="shared" si="82"/>
        <v>13</v>
      </c>
      <c r="Q280" s="22">
        <f t="shared" si="83"/>
        <v>0</v>
      </c>
      <c r="R280" s="22" t="str">
        <f t="shared" si="84"/>
        <v>C</v>
      </c>
      <c r="S280" s="22">
        <f t="shared" si="85"/>
        <v>0</v>
      </c>
      <c r="T280" s="22" t="str">
        <f t="shared" si="86"/>
        <v>DS</v>
      </c>
      <c r="U280" s="48"/>
    </row>
    <row r="281" spans="1:26" s="66" customFormat="1" hidden="1">
      <c r="A281" s="25" t="str">
        <f t="shared" si="75"/>
        <v>LLX6215</v>
      </c>
      <c r="B281" s="135" t="s">
        <v>257</v>
      </c>
      <c r="C281" s="135"/>
      <c r="D281" s="135"/>
      <c r="E281" s="135"/>
      <c r="F281" s="135"/>
      <c r="G281" s="135"/>
      <c r="H281" s="135"/>
      <c r="I281" s="135"/>
      <c r="J281" s="14">
        <f t="shared" si="76"/>
        <v>3</v>
      </c>
      <c r="K281" s="14">
        <f t="shared" si="77"/>
        <v>2</v>
      </c>
      <c r="L281" s="14">
        <f t="shared" si="78"/>
        <v>0</v>
      </c>
      <c r="M281" s="14">
        <f t="shared" si="79"/>
        <v>0</v>
      </c>
      <c r="N281" s="14">
        <f t="shared" si="80"/>
        <v>2</v>
      </c>
      <c r="O281" s="14">
        <f t="shared" si="81"/>
        <v>4</v>
      </c>
      <c r="P281" s="14">
        <f t="shared" si="82"/>
        <v>6</v>
      </c>
      <c r="Q281" s="22">
        <f t="shared" si="83"/>
        <v>0</v>
      </c>
      <c r="R281" s="22">
        <f t="shared" si="84"/>
        <v>0</v>
      </c>
      <c r="S281" s="22">
        <f t="shared" si="85"/>
        <v>0</v>
      </c>
      <c r="T281" s="22" t="str">
        <f t="shared" si="86"/>
        <v>DS</v>
      </c>
      <c r="U281" s="48"/>
    </row>
    <row r="282" spans="1:26">
      <c r="A282" s="71" t="s">
        <v>28</v>
      </c>
      <c r="B282" s="136"/>
      <c r="C282" s="136"/>
      <c r="D282" s="136"/>
      <c r="E282" s="136"/>
      <c r="F282" s="136"/>
      <c r="G282" s="136"/>
      <c r="H282" s="136"/>
      <c r="I282" s="136"/>
      <c r="J282" s="16">
        <f t="shared" ref="J282:P282" si="87">SUM(J276:J281)</f>
        <v>26</v>
      </c>
      <c r="K282" s="16">
        <f t="shared" si="87"/>
        <v>10</v>
      </c>
      <c r="L282" s="16">
        <f t="shared" si="87"/>
        <v>8</v>
      </c>
      <c r="M282" s="16">
        <f t="shared" si="87"/>
        <v>0</v>
      </c>
      <c r="N282" s="16">
        <f t="shared" si="87"/>
        <v>18</v>
      </c>
      <c r="O282" s="16">
        <f t="shared" si="87"/>
        <v>35</v>
      </c>
      <c r="P282" s="16">
        <f t="shared" si="87"/>
        <v>53</v>
      </c>
      <c r="Q282" s="71">
        <f>COUNTIF(Q276:Q281,"E")</f>
        <v>2</v>
      </c>
      <c r="R282" s="71">
        <f>COUNTIF(R276:R281,"C")</f>
        <v>1</v>
      </c>
      <c r="S282" s="71">
        <f>COUNTIF(S276:S281,"VP")</f>
        <v>0</v>
      </c>
      <c r="T282" s="72">
        <f>COUNTA(T276:T281)</f>
        <v>6</v>
      </c>
      <c r="U282" s="48"/>
    </row>
    <row r="283" spans="1:26" ht="30.75" customHeight="1">
      <c r="A283" s="180" t="s">
        <v>106</v>
      </c>
      <c r="B283" s="180"/>
      <c r="C283" s="180"/>
      <c r="D283" s="180"/>
      <c r="E283" s="180"/>
      <c r="F283" s="180"/>
      <c r="G283" s="180"/>
      <c r="H283" s="180"/>
      <c r="I283" s="180"/>
      <c r="J283" s="16">
        <f t="shared" ref="J283:T283" si="88">SUM(J274,J282)</f>
        <v>156</v>
      </c>
      <c r="K283" s="16">
        <f t="shared" si="88"/>
        <v>45</v>
      </c>
      <c r="L283" s="16">
        <f t="shared" si="88"/>
        <v>44</v>
      </c>
      <c r="M283" s="16">
        <f t="shared" si="88"/>
        <v>22</v>
      </c>
      <c r="N283" s="16">
        <f t="shared" si="88"/>
        <v>111</v>
      </c>
      <c r="O283" s="16">
        <f t="shared" si="88"/>
        <v>176</v>
      </c>
      <c r="P283" s="16">
        <f t="shared" si="88"/>
        <v>287</v>
      </c>
      <c r="Q283" s="16">
        <f t="shared" si="88"/>
        <v>22</v>
      </c>
      <c r="R283" s="16">
        <f t="shared" si="88"/>
        <v>6</v>
      </c>
      <c r="S283" s="16">
        <f t="shared" si="88"/>
        <v>0</v>
      </c>
      <c r="T283" s="78">
        <f t="shared" si="88"/>
        <v>31</v>
      </c>
    </row>
    <row r="284" spans="1:26">
      <c r="A284" s="181" t="s">
        <v>53</v>
      </c>
      <c r="B284" s="182"/>
      <c r="C284" s="182"/>
      <c r="D284" s="182"/>
      <c r="E284" s="182"/>
      <c r="F284" s="182"/>
      <c r="G284" s="182"/>
      <c r="H284" s="182"/>
      <c r="I284" s="182"/>
      <c r="J284" s="183"/>
      <c r="K284" s="16">
        <f t="shared" ref="K284:P284" si="89">K274*14+K282*12</f>
        <v>610</v>
      </c>
      <c r="L284" s="16">
        <f t="shared" si="89"/>
        <v>600</v>
      </c>
      <c r="M284" s="16">
        <f t="shared" si="89"/>
        <v>308</v>
      </c>
      <c r="N284" s="16">
        <f t="shared" si="89"/>
        <v>1518</v>
      </c>
      <c r="O284" s="16">
        <f t="shared" si="89"/>
        <v>2394</v>
      </c>
      <c r="P284" s="16">
        <f t="shared" si="89"/>
        <v>3912</v>
      </c>
      <c r="Q284" s="166"/>
      <c r="R284" s="167"/>
      <c r="S284" s="167"/>
      <c r="T284" s="168"/>
    </row>
    <row r="285" spans="1:26">
      <c r="A285" s="184"/>
      <c r="B285" s="185"/>
      <c r="C285" s="185"/>
      <c r="D285" s="185"/>
      <c r="E285" s="185"/>
      <c r="F285" s="185"/>
      <c r="G285" s="185"/>
      <c r="H285" s="185"/>
      <c r="I285" s="185"/>
      <c r="J285" s="186"/>
      <c r="K285" s="138">
        <f>SUM(K284:M284)</f>
        <v>1518</v>
      </c>
      <c r="L285" s="139"/>
      <c r="M285" s="140"/>
      <c r="N285" s="138">
        <f>SUM(N284:O284)</f>
        <v>3912</v>
      </c>
      <c r="O285" s="139"/>
      <c r="P285" s="140"/>
      <c r="Q285" s="169"/>
      <c r="R285" s="170"/>
      <c r="S285" s="170"/>
      <c r="T285" s="171"/>
    </row>
    <row r="286" spans="1:26" ht="19.5" customHeight="1">
      <c r="A286" s="141" t="s">
        <v>104</v>
      </c>
      <c r="B286" s="142"/>
      <c r="C286" s="142"/>
      <c r="D286" s="142"/>
      <c r="E286" s="142"/>
      <c r="F286" s="142"/>
      <c r="G286" s="142"/>
      <c r="H286" s="142"/>
      <c r="I286" s="142"/>
      <c r="J286" s="143"/>
      <c r="K286" s="147">
        <f>T283/SUM(T50,T67,T84,T101,T119,T137)</f>
        <v>0.72093023255813948</v>
      </c>
      <c r="L286" s="148"/>
      <c r="M286" s="148"/>
      <c r="N286" s="148"/>
      <c r="O286" s="148"/>
      <c r="P286" s="148"/>
      <c r="Q286" s="148"/>
      <c r="R286" s="148"/>
      <c r="S286" s="148"/>
      <c r="T286" s="149"/>
    </row>
    <row r="287" spans="1:26" s="43" customFormat="1" ht="24.75" customHeight="1">
      <c r="A287" s="144" t="s">
        <v>107</v>
      </c>
      <c r="B287" s="145"/>
      <c r="C287" s="145"/>
      <c r="D287" s="145"/>
      <c r="E287" s="145"/>
      <c r="F287" s="145"/>
      <c r="G287" s="145"/>
      <c r="H287" s="145"/>
      <c r="I287" s="145"/>
      <c r="J287" s="146"/>
      <c r="K287" s="147">
        <f>K285/(SUM(N50,N67,N84,N101,N119)*14+N137*12)</f>
        <v>0.77134146341463417</v>
      </c>
      <c r="L287" s="148"/>
      <c r="M287" s="148"/>
      <c r="N287" s="148"/>
      <c r="O287" s="148"/>
      <c r="P287" s="148"/>
      <c r="Q287" s="148"/>
      <c r="R287" s="148"/>
      <c r="S287" s="148"/>
      <c r="T287" s="149"/>
    </row>
    <row r="288" spans="1:26" s="66" customFormat="1">
      <c r="A288" s="67"/>
      <c r="B288" s="67"/>
      <c r="C288" s="67"/>
      <c r="D288" s="67"/>
      <c r="E288" s="67"/>
      <c r="F288" s="67"/>
      <c r="G288" s="67"/>
      <c r="H288" s="67"/>
      <c r="I288" s="67"/>
      <c r="J288" s="67"/>
      <c r="K288" s="68"/>
      <c r="L288" s="68"/>
      <c r="M288" s="68"/>
      <c r="N288" s="68"/>
      <c r="O288" s="68"/>
      <c r="P288" s="68"/>
      <c r="Q288" s="68"/>
      <c r="R288" s="68"/>
      <c r="S288" s="68"/>
      <c r="T288" s="68"/>
    </row>
    <row r="289" spans="1:26" ht="22.5" customHeight="1">
      <c r="A289" s="136" t="s">
        <v>74</v>
      </c>
      <c r="B289" s="137"/>
      <c r="C289" s="137"/>
      <c r="D289" s="137"/>
      <c r="E289" s="137"/>
      <c r="F289" s="137"/>
      <c r="G289" s="137"/>
      <c r="H289" s="137"/>
      <c r="I289" s="137"/>
      <c r="J289" s="137"/>
      <c r="K289" s="137"/>
      <c r="L289" s="137"/>
      <c r="M289" s="137"/>
      <c r="N289" s="137"/>
      <c r="O289" s="137"/>
      <c r="P289" s="137"/>
      <c r="Q289" s="137"/>
      <c r="R289" s="137"/>
      <c r="S289" s="137"/>
      <c r="T289" s="137"/>
    </row>
    <row r="290" spans="1:26" ht="25.5" customHeight="1">
      <c r="A290" s="136" t="s">
        <v>30</v>
      </c>
      <c r="B290" s="136" t="s">
        <v>29</v>
      </c>
      <c r="C290" s="136"/>
      <c r="D290" s="136"/>
      <c r="E290" s="136"/>
      <c r="F290" s="136"/>
      <c r="G290" s="136"/>
      <c r="H290" s="136"/>
      <c r="I290" s="136"/>
      <c r="J290" s="127" t="s">
        <v>43</v>
      </c>
      <c r="K290" s="127" t="s">
        <v>27</v>
      </c>
      <c r="L290" s="127"/>
      <c r="M290" s="127"/>
      <c r="N290" s="127" t="s">
        <v>44</v>
      </c>
      <c r="O290" s="127"/>
      <c r="P290" s="127"/>
      <c r="Q290" s="127" t="s">
        <v>26</v>
      </c>
      <c r="R290" s="127"/>
      <c r="S290" s="127"/>
      <c r="T290" s="127" t="s">
        <v>25</v>
      </c>
    </row>
    <row r="291" spans="1:26">
      <c r="A291" s="136"/>
      <c r="B291" s="136"/>
      <c r="C291" s="136"/>
      <c r="D291" s="136"/>
      <c r="E291" s="136"/>
      <c r="F291" s="136"/>
      <c r="G291" s="136"/>
      <c r="H291" s="136"/>
      <c r="I291" s="136"/>
      <c r="J291" s="127"/>
      <c r="K291" s="73" t="s">
        <v>31</v>
      </c>
      <c r="L291" s="73" t="s">
        <v>32</v>
      </c>
      <c r="M291" s="73" t="s">
        <v>33</v>
      </c>
      <c r="N291" s="73" t="s">
        <v>37</v>
      </c>
      <c r="O291" s="73" t="s">
        <v>8</v>
      </c>
      <c r="P291" s="73" t="s">
        <v>34</v>
      </c>
      <c r="Q291" s="73" t="s">
        <v>35</v>
      </c>
      <c r="R291" s="73" t="s">
        <v>31</v>
      </c>
      <c r="S291" s="73" t="s">
        <v>36</v>
      </c>
      <c r="T291" s="127"/>
    </row>
    <row r="292" spans="1:26">
      <c r="A292" s="136" t="s">
        <v>62</v>
      </c>
      <c r="B292" s="136"/>
      <c r="C292" s="136"/>
      <c r="D292" s="136"/>
      <c r="E292" s="136"/>
      <c r="F292" s="136"/>
      <c r="G292" s="136"/>
      <c r="H292" s="136"/>
      <c r="I292" s="136"/>
      <c r="J292" s="136"/>
      <c r="K292" s="136"/>
      <c r="L292" s="136"/>
      <c r="M292" s="136"/>
      <c r="N292" s="136"/>
      <c r="O292" s="136"/>
      <c r="P292" s="136"/>
      <c r="Q292" s="136"/>
      <c r="R292" s="136"/>
      <c r="S292" s="136"/>
      <c r="T292" s="136"/>
      <c r="U292" s="113"/>
      <c r="V292" s="113"/>
      <c r="W292" s="113"/>
      <c r="X292" s="113"/>
    </row>
    <row r="293" spans="1:26" ht="15">
      <c r="A293" s="25" t="str">
        <f>IF(ISNA(INDEX($A$38:$T$202,MATCH($B293,$B$38:$B$202,0),1)),"",INDEX($A$38:$T$202,MATCH($B293,$B$38:$B$202,0),1))</f>
        <v>LLX1023</v>
      </c>
      <c r="B293" s="135" t="s">
        <v>98</v>
      </c>
      <c r="C293" s="135"/>
      <c r="D293" s="135"/>
      <c r="E293" s="135"/>
      <c r="F293" s="135"/>
      <c r="G293" s="135"/>
      <c r="H293" s="135"/>
      <c r="I293" s="135"/>
      <c r="J293" s="14">
        <f>IF(ISNA(INDEX($A$38:$T$202,MATCH($B293,$B$38:$B$202,0),10)),"",INDEX($A$38:$T$202,MATCH($B293,$B$38:$B$202,0),10))</f>
        <v>3</v>
      </c>
      <c r="K293" s="14">
        <f>IF(ISNA(INDEX($A$38:$T$202,MATCH($B293,$B$38:$B$202,0),11)),"",INDEX($A$38:$T$202,MATCH($B293,$B$38:$B$202,0),11))</f>
        <v>0</v>
      </c>
      <c r="L293" s="14">
        <f>IF(ISNA(INDEX($A$38:$T$202,MATCH($B293,$B$38:$B$202,0),12)),"",INDEX($A$38:$T$202,MATCH($B293,$B$38:$B$202,0),12))</f>
        <v>0</v>
      </c>
      <c r="M293" s="14">
        <f>IF(ISNA(INDEX($A$38:$T$202,MATCH($B293,$B$38:$B$202,0),13)),"",INDEX($A$38:$T$202,MATCH($B293,$B$38:$B$202,0),13))</f>
        <v>2</v>
      </c>
      <c r="N293" s="14">
        <f>IF(ISNA(INDEX($A$38:$T$202,MATCH($B293,$B$38:$B$202,0),14)),"",INDEX($A$38:$T$202,MATCH($B293,$B$38:$B$202,0),14))</f>
        <v>2</v>
      </c>
      <c r="O293" s="14">
        <f>IF(ISNA(INDEX($A$38:$T$202,MATCH($B293,$B$38:$B$202,0),15)),"",INDEX($A$38:$T$202,MATCH($B293,$B$38:$B$202,0),15))</f>
        <v>3</v>
      </c>
      <c r="P293" s="14">
        <f>IF(ISNA(INDEX($A$38:$T$202,MATCH($B293,$B$38:$B$202,0),16)),"",INDEX($A$38:$T$202,MATCH($B293,$B$38:$B$202,0),16))</f>
        <v>5</v>
      </c>
      <c r="Q293" s="22">
        <f>IF(ISNA(INDEX($A$38:$T$202,MATCH($B293,$B$38:$B$202,0),17)),"",INDEX($A$38:$T$202,MATCH($B293,$B$38:$B$202,0),17))</f>
        <v>0</v>
      </c>
      <c r="R293" s="22">
        <f>IF(ISNA(INDEX($A$38:$T$202,MATCH($B293,$B$38:$B$202,0),18)),"",INDEX($A$38:$T$202,MATCH($B293,$B$38:$B$202,0),18))</f>
        <v>0</v>
      </c>
      <c r="S293" s="22" t="str">
        <f>IF(ISNA(INDEX($A$38:$T$202,MATCH($B293,$B$38:$B$202,0),19)),"",INDEX($A$38:$T$202,MATCH($B293,$B$38:$B$202,0),19))</f>
        <v>VP</v>
      </c>
      <c r="T293" s="22" t="str">
        <f>IF(ISNA(INDEX($A$38:$T$202,MATCH($B293,$B$38:$B$202,0),20)),"",INDEX($A$38:$T$202,MATCH($B293,$B$38:$B$202,0),20))</f>
        <v>DC</v>
      </c>
      <c r="U293" s="119">
        <f>K304+K286+K233</f>
        <v>0.99999999999999989</v>
      </c>
      <c r="V293" s="57"/>
      <c r="W293" s="57"/>
      <c r="X293" s="57"/>
      <c r="Y293" s="57"/>
      <c r="Z293" s="57"/>
    </row>
    <row r="294" spans="1:26" s="109" customFormat="1" ht="15">
      <c r="A294" s="25" t="str">
        <f>IF(ISNA(INDEX($A$38:$T$202,MATCH($B294,$B$38:$B$202,0),1)),"",INDEX($A$38:$T$202,MATCH($B294,$B$38:$B$202,0),1))</f>
        <v>LLY2022</v>
      </c>
      <c r="B294" s="135" t="s">
        <v>139</v>
      </c>
      <c r="C294" s="135"/>
      <c r="D294" s="135"/>
      <c r="E294" s="135"/>
      <c r="F294" s="135"/>
      <c r="G294" s="135"/>
      <c r="H294" s="135"/>
      <c r="I294" s="135"/>
      <c r="J294" s="14">
        <f>IF(ISNA(INDEX($A$38:$T$202,MATCH($B294,$B$38:$B$202,0),10)),"",INDEX($A$38:$T$202,MATCH($B294,$B$38:$B$202,0),10))</f>
        <v>3</v>
      </c>
      <c r="K294" s="14">
        <f>IF(ISNA(INDEX($A$38:$T$202,MATCH($B294,$B$38:$B$202,0),11)),"",INDEX($A$38:$T$202,MATCH($B294,$B$38:$B$202,0),11))</f>
        <v>1</v>
      </c>
      <c r="L294" s="14">
        <f>IF(ISNA(INDEX($A$38:$T$202,MATCH($B294,$B$38:$B$202,0),12)),"",INDEX($A$38:$T$202,MATCH($B294,$B$38:$B$202,0),12))</f>
        <v>0</v>
      </c>
      <c r="M294" s="14">
        <f>IF(ISNA(INDEX($A$38:$T$202,MATCH($B294,$B$38:$B$202,0),13)),"",INDEX($A$38:$T$202,MATCH($B294,$B$38:$B$202,0),13))</f>
        <v>0</v>
      </c>
      <c r="N294" s="14">
        <f>IF(ISNA(INDEX($A$38:$T$202,MATCH($B294,$B$38:$B$202,0),14)),"",INDEX($A$38:$T$202,MATCH($B294,$B$38:$B$202,0),14))</f>
        <v>1</v>
      </c>
      <c r="O294" s="14">
        <f>IF(ISNA(INDEX($A$38:$T$202,MATCH($B294,$B$38:$B$202,0),15)),"",INDEX($A$38:$T$202,MATCH($B294,$B$38:$B$202,0),15))</f>
        <v>4</v>
      </c>
      <c r="P294" s="14">
        <f>IF(ISNA(INDEX($A$38:$T$202,MATCH($B294,$B$38:$B$202,0),16)),"",INDEX($A$38:$T$202,MATCH($B294,$B$38:$B$202,0),16))</f>
        <v>5</v>
      </c>
      <c r="Q294" s="22">
        <f>IF(ISNA(INDEX($A$38:$T$202,MATCH($B294,$B$38:$B$202,0),17)),"",INDEX($A$38:$T$202,MATCH($B294,$B$38:$B$202,0),17))</f>
        <v>0</v>
      </c>
      <c r="R294" s="22" t="str">
        <f>IF(ISNA(INDEX($A$38:$T$202,MATCH($B294,$B$38:$B$202,0),18)),"",INDEX($A$38:$T$202,MATCH($B294,$B$38:$B$202,0),18))</f>
        <v>C</v>
      </c>
      <c r="S294" s="22">
        <f>IF(ISNA(INDEX($A$38:$T$202,MATCH($B294,$B$38:$B$202,0),19)),"",INDEX($A$38:$T$202,MATCH($B294,$B$38:$B$202,0),19))</f>
        <v>0</v>
      </c>
      <c r="T294" s="22" t="str">
        <f>IF(ISNA(INDEX($A$38:$T$202,MATCH($B294,$B$38:$B$202,0),20)),"",INDEX($A$38:$T$202,MATCH($B294,$B$38:$B$202,0),20))</f>
        <v>DC</v>
      </c>
      <c r="U294" s="119">
        <f>K305+K287+K234</f>
        <v>1</v>
      </c>
      <c r="V294" s="57"/>
      <c r="W294" s="57"/>
      <c r="X294" s="57"/>
      <c r="Y294" s="57"/>
      <c r="Z294" s="57"/>
    </row>
    <row r="295" spans="1:26" ht="15">
      <c r="A295" s="25" t="str">
        <f>IF(ISNA(INDEX($A$38:$T$202,MATCH($B295,$B$38:$B$202,0),1)),"",INDEX($A$38:$T$202,MATCH($B295,$B$38:$B$202,0),1))</f>
        <v>YLU0011</v>
      </c>
      <c r="B295" s="135" t="s">
        <v>78</v>
      </c>
      <c r="C295" s="135"/>
      <c r="D295" s="135"/>
      <c r="E295" s="135"/>
      <c r="F295" s="135"/>
      <c r="G295" s="135"/>
      <c r="H295" s="135"/>
      <c r="I295" s="135"/>
      <c r="J295" s="14">
        <f>IF(ISNA(INDEX($A$38:$T$202,MATCH($B295,$B$38:$B$202,0),10)),"",INDEX($A$38:$T$202,MATCH($B295,$B$38:$B$202,0),10))</f>
        <v>2</v>
      </c>
      <c r="K295" s="14">
        <f>IF(ISNA(INDEX($A$38:$T$202,MATCH($B295,$B$38:$B$202,0),11)),"",INDEX($A$38:$T$202,MATCH($B295,$B$38:$B$202,0),11))</f>
        <v>0</v>
      </c>
      <c r="L295" s="14">
        <f>IF(ISNA(INDEX($A$38:$T$202,MATCH($B295,$B$38:$B$202,0),12)),"",INDEX($A$38:$T$202,MATCH($B295,$B$38:$B$202,0),12))</f>
        <v>2</v>
      </c>
      <c r="M295" s="14">
        <f>IF(ISNA(INDEX($A$38:$T$202,MATCH($B295,$B$38:$B$202,0),13)),"",INDEX($A$38:$T$202,MATCH($B295,$B$38:$B$202,0),13))</f>
        <v>0</v>
      </c>
      <c r="N295" s="14">
        <f>IF(ISNA(INDEX($A$38:$T$202,MATCH($B295,$B$38:$B$202,0),14)),"",INDEX($A$38:$T$202,MATCH($B295,$B$38:$B$202,0),14))</f>
        <v>2</v>
      </c>
      <c r="O295" s="14">
        <f>IF(ISNA(INDEX($A$38:$T$202,MATCH($B295,$B$38:$B$202,0),15)),"",INDEX($A$38:$T$202,MATCH($B295,$B$38:$B$202,0),15))</f>
        <v>2</v>
      </c>
      <c r="P295" s="14">
        <f>IF(ISNA(INDEX($A$38:$T$202,MATCH($B295,$B$38:$B$202,0),16)),"",INDEX($A$38:$T$202,MATCH($B295,$B$38:$B$202,0),16))</f>
        <v>4</v>
      </c>
      <c r="Q295" s="22">
        <f>IF(ISNA(INDEX($A$38:$T$202,MATCH($B295,$B$38:$B$202,0),17)),"",INDEX($A$38:$T$202,MATCH($B295,$B$38:$B$202,0),17))</f>
        <v>0</v>
      </c>
      <c r="R295" s="22">
        <f>IF(ISNA(INDEX($A$38:$T$202,MATCH($B295,$B$38:$B$202,0),18)),"",INDEX($A$38:$T$202,MATCH($B295,$B$38:$B$202,0),18))</f>
        <v>0</v>
      </c>
      <c r="S295" s="22" t="str">
        <f>IF(ISNA(INDEX($A$38:$T$202,MATCH($B295,$B$38:$B$202,0),19)),"",INDEX($A$38:$T$202,MATCH($B295,$B$38:$B$202,0),19))</f>
        <v>VP</v>
      </c>
      <c r="T295" s="22" t="str">
        <f>IF(ISNA(INDEX($A$38:$T$202,MATCH($B295,$B$38:$B$202,0),20)),"",INDEX($A$38:$T$202,MATCH($B295,$B$38:$B$202,0),20))</f>
        <v>DC</v>
      </c>
      <c r="U295" s="77"/>
      <c r="V295" s="57"/>
      <c r="W295" s="57"/>
      <c r="X295" s="57"/>
      <c r="Y295" s="57"/>
      <c r="Z295" s="57"/>
    </row>
    <row r="296" spans="1:26" ht="15">
      <c r="A296" s="25" t="str">
        <f>IF(ISNA(INDEX($A$38:$T$202,MATCH($B296,$B$38:$B$202,0),1)),"",INDEX($A$38:$T$202,MATCH($B296,$B$38:$B$202,0),1))</f>
        <v>YLU0012</v>
      </c>
      <c r="B296" s="135" t="s">
        <v>79</v>
      </c>
      <c r="C296" s="135"/>
      <c r="D296" s="135"/>
      <c r="E296" s="135"/>
      <c r="F296" s="135"/>
      <c r="G296" s="135"/>
      <c r="H296" s="135"/>
      <c r="I296" s="135"/>
      <c r="J296" s="14">
        <f>IF(ISNA(INDEX($A$38:$T$202,MATCH($B296,$B$38:$B$202,0),10)),"",INDEX($A$38:$T$202,MATCH($B296,$B$38:$B$202,0),10))</f>
        <v>2</v>
      </c>
      <c r="K296" s="14">
        <f>IF(ISNA(INDEX($A$38:$T$202,MATCH($B296,$B$38:$B$202,0),11)),"",INDEX($A$38:$T$202,MATCH($B296,$B$38:$B$202,0),11))</f>
        <v>0</v>
      </c>
      <c r="L296" s="14">
        <f>IF(ISNA(INDEX($A$38:$T$202,MATCH($B296,$B$38:$B$202,0),12)),"",INDEX($A$38:$T$202,MATCH($B296,$B$38:$B$202,0),12))</f>
        <v>2</v>
      </c>
      <c r="M296" s="14">
        <f>IF(ISNA(INDEX($A$38:$T$202,MATCH($B296,$B$38:$B$202,0),13)),"",INDEX($A$38:$T$202,MATCH($B296,$B$38:$B$202,0),13))</f>
        <v>0</v>
      </c>
      <c r="N296" s="14">
        <f>IF(ISNA(INDEX($A$38:$T$202,MATCH($B296,$B$38:$B$202,0),14)),"",INDEX($A$38:$T$202,MATCH($B296,$B$38:$B$202,0),14))</f>
        <v>2</v>
      </c>
      <c r="O296" s="14">
        <f>IF(ISNA(INDEX($A$38:$T$202,MATCH($B296,$B$38:$B$202,0),15)),"",INDEX($A$38:$T$202,MATCH($B296,$B$38:$B$202,0),15))</f>
        <v>2</v>
      </c>
      <c r="P296" s="14">
        <f>IF(ISNA(INDEX($A$38:$T$202,MATCH($B296,$B$38:$B$202,0),16)),"",INDEX($A$38:$T$202,MATCH($B296,$B$38:$B$202,0),16))</f>
        <v>4</v>
      </c>
      <c r="Q296" s="22">
        <f>IF(ISNA(INDEX($A$38:$T$202,MATCH($B296,$B$38:$B$202,0),17)),"",INDEX($A$38:$T$202,MATCH($B296,$B$38:$B$202,0),17))</f>
        <v>0</v>
      </c>
      <c r="R296" s="22">
        <f>IF(ISNA(INDEX($A$38:$T$202,MATCH($B296,$B$38:$B$202,0),18)),"",INDEX($A$38:$T$202,MATCH($B296,$B$38:$B$202,0),18))</f>
        <v>0</v>
      </c>
      <c r="S296" s="22" t="str">
        <f>IF(ISNA(INDEX($A$38:$T$202,MATCH($B296,$B$38:$B$202,0),19)),"",INDEX($A$38:$T$202,MATCH($B296,$B$38:$B$202,0),19))</f>
        <v>VP</v>
      </c>
      <c r="T296" s="22" t="str">
        <f>IF(ISNA(INDEX($A$38:$T$202,MATCH($B296,$B$38:$B$202,0),20)),"",INDEX($A$38:$T$202,MATCH($B296,$B$38:$B$202,0),20))</f>
        <v>DC</v>
      </c>
      <c r="U296" s="77"/>
      <c r="V296" s="57"/>
      <c r="W296" s="57"/>
      <c r="X296" s="57"/>
      <c r="Y296" s="57"/>
      <c r="Z296" s="57"/>
    </row>
    <row r="297" spans="1:26" ht="12" customHeight="1">
      <c r="A297" s="71" t="s">
        <v>28</v>
      </c>
      <c r="B297" s="176"/>
      <c r="C297" s="176"/>
      <c r="D297" s="176"/>
      <c r="E297" s="176"/>
      <c r="F297" s="176"/>
      <c r="G297" s="176"/>
      <c r="H297" s="176"/>
      <c r="I297" s="176"/>
      <c r="J297" s="16">
        <f t="shared" ref="J297:P297" si="90">SUM(J293:J296)</f>
        <v>10</v>
      </c>
      <c r="K297" s="16">
        <f t="shared" si="90"/>
        <v>1</v>
      </c>
      <c r="L297" s="16">
        <f t="shared" si="90"/>
        <v>4</v>
      </c>
      <c r="M297" s="16">
        <f t="shared" si="90"/>
        <v>2</v>
      </c>
      <c r="N297" s="16">
        <f t="shared" si="90"/>
        <v>7</v>
      </c>
      <c r="O297" s="16">
        <f t="shared" si="90"/>
        <v>11</v>
      </c>
      <c r="P297" s="16">
        <f t="shared" si="90"/>
        <v>18</v>
      </c>
      <c r="Q297" s="71">
        <f>COUNTIF(Q293:Q296,"E")</f>
        <v>0</v>
      </c>
      <c r="R297" s="71">
        <f>COUNTIF(R293:R296,"C")</f>
        <v>1</v>
      </c>
      <c r="S297" s="71">
        <f>COUNTIF(S293:S296,"VP")</f>
        <v>3</v>
      </c>
      <c r="T297" s="72">
        <f>COUNTA(T293:T296)</f>
        <v>4</v>
      </c>
      <c r="U297" s="77"/>
      <c r="V297" s="57"/>
      <c r="W297" s="57"/>
      <c r="X297" s="57"/>
      <c r="Y297" s="57"/>
      <c r="Z297" s="57"/>
    </row>
    <row r="298" spans="1:26" ht="15" hidden="1">
      <c r="A298" s="177" t="s">
        <v>76</v>
      </c>
      <c r="B298" s="178"/>
      <c r="C298" s="178"/>
      <c r="D298" s="178"/>
      <c r="E298" s="178"/>
      <c r="F298" s="178"/>
      <c r="G298" s="178"/>
      <c r="H298" s="178"/>
      <c r="I298" s="178"/>
      <c r="J298" s="178"/>
      <c r="K298" s="178"/>
      <c r="L298" s="178"/>
      <c r="M298" s="178"/>
      <c r="N298" s="178"/>
      <c r="O298" s="178"/>
      <c r="P298" s="178"/>
      <c r="Q298" s="178"/>
      <c r="R298" s="178"/>
      <c r="S298" s="178"/>
      <c r="T298" s="179"/>
      <c r="U298" s="77"/>
      <c r="V298" s="57"/>
      <c r="W298" s="57"/>
      <c r="X298" s="57"/>
      <c r="Y298" s="57"/>
      <c r="Z298" s="57"/>
    </row>
    <row r="299" spans="1:26" s="55" customFormat="1" ht="2.1" customHeight="1">
      <c r="A299" s="25" t="str">
        <f>IF(ISNA(INDEX($A$38:$T$202,MATCH($B299,$B$38:$B$202,0),1)),"",INDEX($A$38:$T$202,MATCH($B299,$B$38:$B$202,0),1))</f>
        <v/>
      </c>
      <c r="B299" s="173"/>
      <c r="C299" s="174"/>
      <c r="D299" s="174"/>
      <c r="E299" s="174"/>
      <c r="F299" s="174"/>
      <c r="G299" s="174"/>
      <c r="H299" s="174"/>
      <c r="I299" s="175"/>
      <c r="J299" s="14" t="str">
        <f>IF(ISNA(INDEX($A$38:$T$202,MATCH($B299,$B$38:$B$202,0),10)),"",INDEX($A$38:$T$202,MATCH($B299,$B$38:$B$202,0),10))</f>
        <v/>
      </c>
      <c r="K299" s="14" t="str">
        <f>IF(ISNA(INDEX($A$38:$T$202,MATCH($B299,$B$38:$B$202,0),11)),"",INDEX($A$38:$T$202,MATCH($B299,$B$38:$B$202,0),11))</f>
        <v/>
      </c>
      <c r="L299" s="14" t="str">
        <f>IF(ISNA(INDEX($A$38:$T$202,MATCH($B299,$B$38:$B$202,0),12)),"",INDEX($A$38:$T$202,MATCH($B299,$B$38:$B$202,0),12))</f>
        <v/>
      </c>
      <c r="M299" s="14" t="str">
        <f>IF(ISNA(INDEX($A$38:$T$202,MATCH($B299,$B$38:$B$202,0),13)),"",INDEX($A$38:$T$202,MATCH($B299,$B$38:$B$202,0),13))</f>
        <v/>
      </c>
      <c r="N299" s="14" t="str">
        <f>IF(ISNA(INDEX($A$38:$T$202,MATCH($B299,$B$38:$B$202,0),14)),"",INDEX($A$38:$T$202,MATCH($B299,$B$38:$B$202,0),14))</f>
        <v/>
      </c>
      <c r="O299" s="14" t="str">
        <f>IF(ISNA(INDEX($A$38:$T$202,MATCH($B299,$B$38:$B$202,0),15)),"",INDEX($A$38:$T$202,MATCH($B299,$B$38:$B$202,0),15))</f>
        <v/>
      </c>
      <c r="P299" s="14" t="str">
        <f>IF(ISNA(INDEX($A$38:$T$202,MATCH($B299,$B$38:$B$202,0),16)),"",INDEX($A$38:$T$202,MATCH($B299,$B$38:$B$202,0),16))</f>
        <v/>
      </c>
      <c r="Q299" s="22" t="str">
        <f>IF(ISNA(INDEX($A$38:$T$202,MATCH($B299,$B$38:$B$202,0),17)),"",INDEX($A$38:$T$202,MATCH($B299,$B$38:$B$202,0),17))</f>
        <v/>
      </c>
      <c r="R299" s="22" t="str">
        <f>IF(ISNA(INDEX($A$38:$T$202,MATCH($B299,$B$38:$B$202,0),18)),"",INDEX($A$38:$T$202,MATCH($B299,$B$38:$B$202,0),18))</f>
        <v/>
      </c>
      <c r="S299" s="22" t="str">
        <f>IF(ISNA(INDEX($A$38:$T$202,MATCH($B299,$B$38:$B$202,0),19)),"",INDEX($A$38:$T$202,MATCH($B299,$B$38:$B$202,0),19))</f>
        <v/>
      </c>
      <c r="T299" s="22" t="str">
        <f>IF(ISNA(INDEX($A$38:$T$202,MATCH($B299,$B$38:$B$202,0),20)),"",INDEX($A$38:$T$202,MATCH($B299,$B$38:$B$202,0),20))</f>
        <v/>
      </c>
      <c r="U299" s="77"/>
      <c r="V299" s="57"/>
      <c r="W299" s="57"/>
      <c r="X299" s="57"/>
      <c r="Y299" s="57"/>
      <c r="Z299" s="57"/>
    </row>
    <row r="300" spans="1:26" ht="5.0999999999999996" hidden="1" customHeight="1">
      <c r="A300" s="71" t="s">
        <v>28</v>
      </c>
      <c r="B300" s="177"/>
      <c r="C300" s="178"/>
      <c r="D300" s="178"/>
      <c r="E300" s="178"/>
      <c r="F300" s="178"/>
      <c r="G300" s="178"/>
      <c r="H300" s="178"/>
      <c r="I300" s="179"/>
      <c r="J300" s="16">
        <f t="shared" ref="J300:P300" si="91">SUM(J299:J299)</f>
        <v>0</v>
      </c>
      <c r="K300" s="16">
        <f t="shared" si="91"/>
        <v>0</v>
      </c>
      <c r="L300" s="16">
        <f t="shared" si="91"/>
        <v>0</v>
      </c>
      <c r="M300" s="16">
        <f t="shared" si="91"/>
        <v>0</v>
      </c>
      <c r="N300" s="16">
        <f t="shared" si="91"/>
        <v>0</v>
      </c>
      <c r="O300" s="16">
        <f t="shared" si="91"/>
        <v>0</v>
      </c>
      <c r="P300" s="16">
        <f t="shared" si="91"/>
        <v>0</v>
      </c>
      <c r="Q300" s="71">
        <f>COUNTIF(Q299:Q299,"E")</f>
        <v>0</v>
      </c>
      <c r="R300" s="71">
        <f>COUNTIF(R299:R299,"C")</f>
        <v>0</v>
      </c>
      <c r="S300" s="71">
        <f>COUNTIF(S299:S299,"VP")</f>
        <v>0</v>
      </c>
      <c r="T300" s="72">
        <f>COUNTA(T299:T299)</f>
        <v>1</v>
      </c>
      <c r="U300" s="77"/>
      <c r="V300" s="57"/>
      <c r="W300" s="57"/>
      <c r="X300" s="57"/>
      <c r="Y300" s="57"/>
      <c r="Z300" s="57"/>
    </row>
    <row r="301" spans="1:26" ht="29.25" customHeight="1">
      <c r="A301" s="180" t="s">
        <v>106</v>
      </c>
      <c r="B301" s="180"/>
      <c r="C301" s="180"/>
      <c r="D301" s="180"/>
      <c r="E301" s="180"/>
      <c r="F301" s="180"/>
      <c r="G301" s="180"/>
      <c r="H301" s="180"/>
      <c r="I301" s="180"/>
      <c r="J301" s="16">
        <f t="shared" ref="J301:S301" si="92">SUM(J297,J300)</f>
        <v>10</v>
      </c>
      <c r="K301" s="16">
        <f t="shared" si="92"/>
        <v>1</v>
      </c>
      <c r="L301" s="16">
        <f t="shared" si="92"/>
        <v>4</v>
      </c>
      <c r="M301" s="16">
        <f t="shared" si="92"/>
        <v>2</v>
      </c>
      <c r="N301" s="16">
        <f t="shared" si="92"/>
        <v>7</v>
      </c>
      <c r="O301" s="16">
        <f t="shared" si="92"/>
        <v>11</v>
      </c>
      <c r="P301" s="16">
        <f t="shared" si="92"/>
        <v>18</v>
      </c>
      <c r="Q301" s="16">
        <f t="shared" si="92"/>
        <v>0</v>
      </c>
      <c r="R301" s="16">
        <f t="shared" si="92"/>
        <v>1</v>
      </c>
      <c r="S301" s="16">
        <f t="shared" si="92"/>
        <v>3</v>
      </c>
      <c r="T301" s="78">
        <f>SUM(T297)</f>
        <v>4</v>
      </c>
    </row>
    <row r="302" spans="1:26">
      <c r="A302" s="181" t="s">
        <v>53</v>
      </c>
      <c r="B302" s="182"/>
      <c r="C302" s="182"/>
      <c r="D302" s="182"/>
      <c r="E302" s="182"/>
      <c r="F302" s="182"/>
      <c r="G302" s="182"/>
      <c r="H302" s="182"/>
      <c r="I302" s="182"/>
      <c r="J302" s="183"/>
      <c r="K302" s="16">
        <f t="shared" ref="K302:P302" si="93">K297*14+K300*12</f>
        <v>14</v>
      </c>
      <c r="L302" s="16">
        <f t="shared" si="93"/>
        <v>56</v>
      </c>
      <c r="M302" s="16">
        <f t="shared" si="93"/>
        <v>28</v>
      </c>
      <c r="N302" s="16">
        <f t="shared" si="93"/>
        <v>98</v>
      </c>
      <c r="O302" s="16">
        <f t="shared" si="93"/>
        <v>154</v>
      </c>
      <c r="P302" s="16">
        <f t="shared" si="93"/>
        <v>252</v>
      </c>
      <c r="Q302" s="166"/>
      <c r="R302" s="167"/>
      <c r="S302" s="167"/>
      <c r="T302" s="168"/>
    </row>
    <row r="303" spans="1:26">
      <c r="A303" s="184"/>
      <c r="B303" s="185"/>
      <c r="C303" s="185"/>
      <c r="D303" s="185"/>
      <c r="E303" s="185"/>
      <c r="F303" s="185"/>
      <c r="G303" s="185"/>
      <c r="H303" s="185"/>
      <c r="I303" s="185"/>
      <c r="J303" s="186"/>
      <c r="K303" s="138">
        <f>SUM(K302:M302)</f>
        <v>98</v>
      </c>
      <c r="L303" s="139"/>
      <c r="M303" s="140"/>
      <c r="N303" s="138">
        <f>SUM(N302:O302)</f>
        <v>252</v>
      </c>
      <c r="O303" s="139"/>
      <c r="P303" s="140"/>
      <c r="Q303" s="169"/>
      <c r="R303" s="170"/>
      <c r="S303" s="170"/>
      <c r="T303" s="171"/>
    </row>
    <row r="304" spans="1:26" ht="17.25" customHeight="1">
      <c r="A304" s="141" t="s">
        <v>104</v>
      </c>
      <c r="B304" s="142"/>
      <c r="C304" s="142"/>
      <c r="D304" s="142"/>
      <c r="E304" s="142"/>
      <c r="F304" s="142"/>
      <c r="G304" s="142"/>
      <c r="H304" s="142"/>
      <c r="I304" s="142"/>
      <c r="J304" s="143"/>
      <c r="K304" s="147">
        <f>T301/SUM(T50,T67,T84,T101,T119,T137)</f>
        <v>9.3023255813953487E-2</v>
      </c>
      <c r="L304" s="148"/>
      <c r="M304" s="148"/>
      <c r="N304" s="148"/>
      <c r="O304" s="148"/>
      <c r="P304" s="148"/>
      <c r="Q304" s="148"/>
      <c r="R304" s="148"/>
      <c r="S304" s="148"/>
      <c r="T304" s="149"/>
    </row>
    <row r="305" spans="1:24" ht="17.25" customHeight="1">
      <c r="A305" s="144" t="s">
        <v>107</v>
      </c>
      <c r="B305" s="145"/>
      <c r="C305" s="145"/>
      <c r="D305" s="145"/>
      <c r="E305" s="145"/>
      <c r="F305" s="145"/>
      <c r="G305" s="145"/>
      <c r="H305" s="145"/>
      <c r="I305" s="145"/>
      <c r="J305" s="146"/>
      <c r="K305" s="147">
        <f>K303/(SUM(N50,N67,N84,N101,N119)*14+N137*12)</f>
        <v>4.9796747967479675E-2</v>
      </c>
      <c r="L305" s="148"/>
      <c r="M305" s="148"/>
      <c r="N305" s="148"/>
      <c r="O305" s="148"/>
      <c r="P305" s="148"/>
      <c r="Q305" s="148"/>
      <c r="R305" s="148"/>
      <c r="S305" s="148"/>
      <c r="T305" s="149"/>
      <c r="U305" s="264" t="s">
        <v>276</v>
      </c>
      <c r="V305" s="264"/>
      <c r="W305" s="264"/>
      <c r="X305" s="264"/>
    </row>
    <row r="306" spans="1:24" ht="15" customHeight="1">
      <c r="U306" s="264"/>
      <c r="V306" s="264"/>
      <c r="W306" s="264"/>
      <c r="X306" s="264"/>
    </row>
    <row r="307" spans="1:24">
      <c r="A307" s="172" t="s">
        <v>77</v>
      </c>
      <c r="B307" s="172"/>
      <c r="U307" s="264"/>
      <c r="V307" s="264"/>
      <c r="W307" s="264"/>
      <c r="X307" s="264"/>
    </row>
    <row r="308" spans="1:24">
      <c r="A308" s="127" t="s">
        <v>30</v>
      </c>
      <c r="B308" s="157" t="s">
        <v>65</v>
      </c>
      <c r="C308" s="158"/>
      <c r="D308" s="158"/>
      <c r="E308" s="158"/>
      <c r="F308" s="158"/>
      <c r="G308" s="159"/>
      <c r="H308" s="157" t="s">
        <v>68</v>
      </c>
      <c r="I308" s="159"/>
      <c r="J308" s="163" t="s">
        <v>69</v>
      </c>
      <c r="K308" s="165"/>
      <c r="L308" s="165"/>
      <c r="M308" s="165"/>
      <c r="N308" s="165"/>
      <c r="O308" s="164"/>
      <c r="P308" s="157" t="s">
        <v>52</v>
      </c>
      <c r="Q308" s="159"/>
      <c r="R308" s="163" t="s">
        <v>70</v>
      </c>
      <c r="S308" s="165"/>
      <c r="T308" s="164"/>
      <c r="U308" s="264"/>
      <c r="V308" s="264"/>
      <c r="W308" s="264"/>
      <c r="X308" s="264"/>
    </row>
    <row r="309" spans="1:24">
      <c r="A309" s="127"/>
      <c r="B309" s="160"/>
      <c r="C309" s="161"/>
      <c r="D309" s="161"/>
      <c r="E309" s="161"/>
      <c r="F309" s="161"/>
      <c r="G309" s="162"/>
      <c r="H309" s="160"/>
      <c r="I309" s="162"/>
      <c r="J309" s="163" t="s">
        <v>37</v>
      </c>
      <c r="K309" s="164"/>
      <c r="L309" s="163" t="s">
        <v>8</v>
      </c>
      <c r="M309" s="164"/>
      <c r="N309" s="163" t="s">
        <v>34</v>
      </c>
      <c r="O309" s="164"/>
      <c r="P309" s="160"/>
      <c r="Q309" s="162"/>
      <c r="R309" s="23" t="s">
        <v>71</v>
      </c>
      <c r="S309" s="23" t="s">
        <v>72</v>
      </c>
      <c r="T309" s="23" t="s">
        <v>73</v>
      </c>
      <c r="U309" s="264"/>
      <c r="V309" s="264"/>
      <c r="W309" s="264"/>
      <c r="X309" s="264"/>
    </row>
    <row r="310" spans="1:24">
      <c r="A310" s="23">
        <v>1</v>
      </c>
      <c r="B310" s="163" t="s">
        <v>66</v>
      </c>
      <c r="C310" s="165"/>
      <c r="D310" s="165"/>
      <c r="E310" s="165"/>
      <c r="F310" s="165"/>
      <c r="G310" s="164"/>
      <c r="H310" s="152">
        <f>J310</f>
        <v>1588</v>
      </c>
      <c r="I310" s="152"/>
      <c r="J310" s="155">
        <f>(SUM(N50+N67+N84+N101+N119)*14+N137*12)-J311</f>
        <v>1588</v>
      </c>
      <c r="K310" s="156"/>
      <c r="L310" s="155">
        <f>(SUM(O50+O67+O84+O101+O119)*14+O137*12)-L311</f>
        <v>2390</v>
      </c>
      <c r="M310" s="156"/>
      <c r="N310" s="155">
        <f>(SUM(P50+P67+P84+P101+P119)*14+P137*12)-N311</f>
        <v>3978</v>
      </c>
      <c r="O310" s="156"/>
      <c r="P310" s="153">
        <f>H310/H312</f>
        <v>0.80691056910569103</v>
      </c>
      <c r="Q310" s="154"/>
      <c r="R310" s="13">
        <f>J50+J67-R311</f>
        <v>61</v>
      </c>
      <c r="S310" s="13">
        <f>J84+J101-S311</f>
        <v>54</v>
      </c>
      <c r="T310" s="13">
        <f>J119+J137-T311</f>
        <v>44</v>
      </c>
    </row>
    <row r="311" spans="1:24" ht="12.75" customHeight="1">
      <c r="A311" s="23">
        <v>2</v>
      </c>
      <c r="B311" s="163" t="s">
        <v>67</v>
      </c>
      <c r="C311" s="165"/>
      <c r="D311" s="165"/>
      <c r="E311" s="165"/>
      <c r="F311" s="165"/>
      <c r="G311" s="164"/>
      <c r="H311" s="152">
        <f>J311</f>
        <v>380</v>
      </c>
      <c r="I311" s="152"/>
      <c r="J311" s="187">
        <f>N177</f>
        <v>380</v>
      </c>
      <c r="K311" s="123"/>
      <c r="L311" s="187">
        <f>O177</f>
        <v>534</v>
      </c>
      <c r="M311" s="123"/>
      <c r="N311" s="188">
        <f>SUM(J311:M311)</f>
        <v>914</v>
      </c>
      <c r="O311" s="189"/>
      <c r="P311" s="153">
        <f>H311/H312</f>
        <v>0.19308943089430894</v>
      </c>
      <c r="Q311" s="154"/>
      <c r="R311" s="12">
        <v>3</v>
      </c>
      <c r="S311" s="12">
        <v>12</v>
      </c>
      <c r="T311" s="12">
        <v>22</v>
      </c>
      <c r="U311" s="255" t="str">
        <f>IF(N311=P177,"Corect","Nu corespunde cu tabelul de opționale")</f>
        <v>Corect</v>
      </c>
      <c r="V311" s="256"/>
      <c r="W311" s="256"/>
      <c r="X311" s="256"/>
    </row>
    <row r="312" spans="1:24">
      <c r="A312" s="163" t="s">
        <v>28</v>
      </c>
      <c r="B312" s="165"/>
      <c r="C312" s="165"/>
      <c r="D312" s="165"/>
      <c r="E312" s="165"/>
      <c r="F312" s="165"/>
      <c r="G312" s="164"/>
      <c r="H312" s="190">
        <f>SUM(H310:I311)</f>
        <v>1968</v>
      </c>
      <c r="I312" s="190"/>
      <c r="J312" s="127">
        <f>SUM(J310:K311)</f>
        <v>1968</v>
      </c>
      <c r="K312" s="127"/>
      <c r="L312" s="177">
        <f>SUM(L310:M311)</f>
        <v>2924</v>
      </c>
      <c r="M312" s="179"/>
      <c r="N312" s="177">
        <f>SUM(N310:O311)</f>
        <v>4892</v>
      </c>
      <c r="O312" s="179"/>
      <c r="P312" s="191">
        <f>SUM(P310:Q311)</f>
        <v>1</v>
      </c>
      <c r="Q312" s="192"/>
      <c r="R312" s="15">
        <f>SUM(R310:R311)</f>
        <v>64</v>
      </c>
      <c r="S312" s="15">
        <f>SUM(S310:S311)</f>
        <v>66</v>
      </c>
      <c r="T312" s="15">
        <f>SUM(T310:T311)</f>
        <v>66</v>
      </c>
    </row>
    <row r="313" spans="1:24" s="66" customFormat="1">
      <c r="A313" s="69"/>
      <c r="B313" s="69"/>
      <c r="C313" s="69"/>
      <c r="D313" s="69"/>
      <c r="E313" s="69"/>
      <c r="F313" s="69"/>
      <c r="G313" s="69"/>
      <c r="H313" s="69"/>
      <c r="I313" s="69"/>
      <c r="J313" s="69"/>
      <c r="K313" s="69"/>
      <c r="L313" s="51"/>
      <c r="M313" s="51"/>
      <c r="N313" s="51"/>
      <c r="O313" s="51"/>
      <c r="P313" s="70"/>
      <c r="Q313" s="70"/>
      <c r="R313" s="51"/>
      <c r="S313" s="51"/>
      <c r="T313" s="51"/>
    </row>
    <row r="314" spans="1:24" s="66" customFormat="1">
      <c r="A314" s="69"/>
      <c r="B314" s="69"/>
      <c r="C314" s="69"/>
      <c r="D314" s="69"/>
      <c r="E314" s="69"/>
      <c r="F314" s="69"/>
      <c r="G314" s="69"/>
      <c r="H314" s="69"/>
      <c r="I314" s="69"/>
      <c r="J314" s="69"/>
      <c r="K314" s="69"/>
      <c r="L314" s="51"/>
      <c r="M314" s="51"/>
      <c r="N314" s="51"/>
      <c r="O314" s="51"/>
      <c r="P314" s="70"/>
      <c r="Q314" s="70"/>
      <c r="R314" s="51"/>
      <c r="S314" s="51"/>
      <c r="T314" s="51"/>
    </row>
    <row r="315" spans="1:24" s="66" customFormat="1">
      <c r="A315" s="69"/>
      <c r="B315" s="69"/>
      <c r="C315" s="69"/>
      <c r="D315" s="69"/>
      <c r="E315" s="69"/>
      <c r="F315" s="69"/>
      <c r="G315" s="69"/>
      <c r="H315" s="69"/>
      <c r="I315" s="69"/>
      <c r="J315" s="69"/>
      <c r="K315" s="69"/>
      <c r="L315" s="51"/>
      <c r="M315" s="51"/>
      <c r="N315" s="51"/>
      <c r="O315" s="51"/>
      <c r="P315" s="70"/>
      <c r="Q315" s="70"/>
      <c r="R315" s="51"/>
      <c r="S315" s="51"/>
      <c r="T315" s="51"/>
    </row>
  </sheetData>
  <sheetProtection deleteColumns="0" deleteRows="0" selectLockedCells="1" selectUnlockedCells="1"/>
  <mergeCells count="388">
    <mergeCell ref="U146:W149"/>
    <mergeCell ref="U305:X309"/>
    <mergeCell ref="M6:T9"/>
    <mergeCell ref="U7:X7"/>
    <mergeCell ref="U19:Y30"/>
    <mergeCell ref="U9:Z10"/>
    <mergeCell ref="M24:T28"/>
    <mergeCell ref="M14:T15"/>
    <mergeCell ref="M16:T17"/>
    <mergeCell ref="A106:T106"/>
    <mergeCell ref="B143:I144"/>
    <mergeCell ref="B125:I126"/>
    <mergeCell ref="B129:I129"/>
    <mergeCell ref="B137:I137"/>
    <mergeCell ref="B131:I131"/>
    <mergeCell ref="T107:T108"/>
    <mergeCell ref="B132:I132"/>
    <mergeCell ref="Q143:S143"/>
    <mergeCell ref="B113:I113"/>
    <mergeCell ref="B111:I111"/>
    <mergeCell ref="B112:I112"/>
    <mergeCell ref="J107:J108"/>
    <mergeCell ref="B134:I134"/>
    <mergeCell ref="B128:I128"/>
    <mergeCell ref="A107:A108"/>
    <mergeCell ref="Q125:S125"/>
    <mergeCell ref="K125:M125"/>
    <mergeCell ref="J143:J144"/>
    <mergeCell ref="K143:M143"/>
    <mergeCell ref="B130:I130"/>
    <mergeCell ref="B135:I135"/>
    <mergeCell ref="B99:I99"/>
    <mergeCell ref="B30:C30"/>
    <mergeCell ref="B61:I61"/>
    <mergeCell ref="B44:I44"/>
    <mergeCell ref="B42:I42"/>
    <mergeCell ref="B43:I43"/>
    <mergeCell ref="B46:I46"/>
    <mergeCell ref="B60:I60"/>
    <mergeCell ref="B62:I62"/>
    <mergeCell ref="B65:I65"/>
    <mergeCell ref="A55:T55"/>
    <mergeCell ref="B63:I63"/>
    <mergeCell ref="J56:J57"/>
    <mergeCell ref="A39:A40"/>
    <mergeCell ref="B79:I79"/>
    <mergeCell ref="A41:T41"/>
    <mergeCell ref="J90:J91"/>
    <mergeCell ref="K90:M90"/>
    <mergeCell ref="I30:K30"/>
    <mergeCell ref="N39:P39"/>
    <mergeCell ref="K39:M39"/>
    <mergeCell ref="A38:T38"/>
    <mergeCell ref="B39:I40"/>
    <mergeCell ref="B97:I97"/>
    <mergeCell ref="U67:W67"/>
    <mergeCell ref="U84:W84"/>
    <mergeCell ref="B67:I67"/>
    <mergeCell ref="T74:T75"/>
    <mergeCell ref="K74:M74"/>
    <mergeCell ref="N74:P74"/>
    <mergeCell ref="T56:T57"/>
    <mergeCell ref="A92:T92"/>
    <mergeCell ref="U101:W101"/>
    <mergeCell ref="U119:W119"/>
    <mergeCell ref="A73:T73"/>
    <mergeCell ref="J74:J75"/>
    <mergeCell ref="J125:J126"/>
    <mergeCell ref="K107:M107"/>
    <mergeCell ref="N107:P107"/>
    <mergeCell ref="Q107:S107"/>
    <mergeCell ref="B110:I110"/>
    <mergeCell ref="B107:I108"/>
    <mergeCell ref="B78:I78"/>
    <mergeCell ref="N125:P125"/>
    <mergeCell ref="B119:I119"/>
    <mergeCell ref="A74:A75"/>
    <mergeCell ref="B74:I75"/>
    <mergeCell ref="B100:I100"/>
    <mergeCell ref="B95:I95"/>
    <mergeCell ref="B96:I96"/>
    <mergeCell ref="A124:T124"/>
    <mergeCell ref="B77:I77"/>
    <mergeCell ref="N90:P90"/>
    <mergeCell ref="B93:I93"/>
    <mergeCell ref="B94:I94"/>
    <mergeCell ref="Q74:S74"/>
    <mergeCell ref="B160:I160"/>
    <mergeCell ref="K178:M178"/>
    <mergeCell ref="B189:I189"/>
    <mergeCell ref="B193:I193"/>
    <mergeCell ref="B191:I191"/>
    <mergeCell ref="A190:T190"/>
    <mergeCell ref="A192:T192"/>
    <mergeCell ref="B164:T164"/>
    <mergeCell ref="B165:I165"/>
    <mergeCell ref="B170:T170"/>
    <mergeCell ref="B173:T173"/>
    <mergeCell ref="B175:I175"/>
    <mergeCell ref="A177:J178"/>
    <mergeCell ref="B169:I169"/>
    <mergeCell ref="A179:J179"/>
    <mergeCell ref="K179:T179"/>
    <mergeCell ref="J186:J187"/>
    <mergeCell ref="K180:T180"/>
    <mergeCell ref="B166:I166"/>
    <mergeCell ref="B158:I158"/>
    <mergeCell ref="B159:I159"/>
    <mergeCell ref="U50:W50"/>
    <mergeCell ref="U137:W137"/>
    <mergeCell ref="U311:X311"/>
    <mergeCell ref="B197:I197"/>
    <mergeCell ref="A196:T196"/>
    <mergeCell ref="A194:T194"/>
    <mergeCell ref="Q201:T202"/>
    <mergeCell ref="N202:P202"/>
    <mergeCell ref="K216:M216"/>
    <mergeCell ref="N216:P216"/>
    <mergeCell ref="B224:I224"/>
    <mergeCell ref="B195:I195"/>
    <mergeCell ref="B114:I114"/>
    <mergeCell ref="B116:I116"/>
    <mergeCell ref="T143:T144"/>
    <mergeCell ref="A125:A126"/>
    <mergeCell ref="T125:T126"/>
    <mergeCell ref="B136:I136"/>
    <mergeCell ref="B117:I117"/>
    <mergeCell ref="B118:I118"/>
    <mergeCell ref="A142:T142"/>
    <mergeCell ref="A143:A144"/>
    <mergeCell ref="B227:I227"/>
    <mergeCell ref="A245:T245"/>
    <mergeCell ref="J246:J247"/>
    <mergeCell ref="K246:M246"/>
    <mergeCell ref="N246:P246"/>
    <mergeCell ref="B246:I247"/>
    <mergeCell ref="Q246:S246"/>
    <mergeCell ref="T246:T247"/>
    <mergeCell ref="K234:T234"/>
    <mergeCell ref="K232:M232"/>
    <mergeCell ref="B229:I229"/>
    <mergeCell ref="B228:I228"/>
    <mergeCell ref="A231:J232"/>
    <mergeCell ref="Q231:T232"/>
    <mergeCell ref="N232:P232"/>
    <mergeCell ref="K233:T233"/>
    <mergeCell ref="A198:T198"/>
    <mergeCell ref="B199:I199"/>
    <mergeCell ref="B223:I223"/>
    <mergeCell ref="A215:T215"/>
    <mergeCell ref="Q216:S216"/>
    <mergeCell ref="A188:T188"/>
    <mergeCell ref="K186:M186"/>
    <mergeCell ref="A186:A187"/>
    <mergeCell ref="B186:I187"/>
    <mergeCell ref="N186:P186"/>
    <mergeCell ref="Q186:S186"/>
    <mergeCell ref="T186:T187"/>
    <mergeCell ref="B220:I220"/>
    <mergeCell ref="B221:I221"/>
    <mergeCell ref="B222:I222"/>
    <mergeCell ref="B219:I219"/>
    <mergeCell ref="A218:T218"/>
    <mergeCell ref="T216:T217"/>
    <mergeCell ref="A214:T214"/>
    <mergeCell ref="A216:A217"/>
    <mergeCell ref="B216:I217"/>
    <mergeCell ref="J216:J217"/>
    <mergeCell ref="K202:M202"/>
    <mergeCell ref="A200:I200"/>
    <mergeCell ref="A23:K23"/>
    <mergeCell ref="A56:A57"/>
    <mergeCell ref="B50:I50"/>
    <mergeCell ref="B59:I59"/>
    <mergeCell ref="Q39:S39"/>
    <mergeCell ref="B66:I66"/>
    <mergeCell ref="B80:I80"/>
    <mergeCell ref="A89:T89"/>
    <mergeCell ref="A16:K16"/>
    <mergeCell ref="A17:K17"/>
    <mergeCell ref="J39:J40"/>
    <mergeCell ref="O5:Q5"/>
    <mergeCell ref="O2:Q2"/>
    <mergeCell ref="O3:Q3"/>
    <mergeCell ref="M3:N3"/>
    <mergeCell ref="A14:K14"/>
    <mergeCell ref="M5:N5"/>
    <mergeCell ref="A12:K12"/>
    <mergeCell ref="A13:K13"/>
    <mergeCell ref="R2:T2"/>
    <mergeCell ref="R3:T3"/>
    <mergeCell ref="R4:T4"/>
    <mergeCell ref="R5:T5"/>
    <mergeCell ref="A15:K15"/>
    <mergeCell ref="O4:Q4"/>
    <mergeCell ref="A6:K11"/>
    <mergeCell ref="M12:T13"/>
    <mergeCell ref="M10:T11"/>
    <mergeCell ref="A18:K18"/>
    <mergeCell ref="H30:H31"/>
    <mergeCell ref="Q90:S90"/>
    <mergeCell ref="A90:A91"/>
    <mergeCell ref="T90:T91"/>
    <mergeCell ref="B82:I82"/>
    <mergeCell ref="B83:I83"/>
    <mergeCell ref="B84:I84"/>
    <mergeCell ref="B90:I91"/>
    <mergeCell ref="M29:T33"/>
    <mergeCell ref="A30:A31"/>
    <mergeCell ref="A29:K29"/>
    <mergeCell ref="A21:K21"/>
    <mergeCell ref="A24:K28"/>
    <mergeCell ref="M21:T22"/>
    <mergeCell ref="M18:T20"/>
    <mergeCell ref="A64:T64"/>
    <mergeCell ref="A81:T81"/>
    <mergeCell ref="A76:T76"/>
    <mergeCell ref="B101:I101"/>
    <mergeCell ref="A1:K1"/>
    <mergeCell ref="A2:K2"/>
    <mergeCell ref="K56:M56"/>
    <mergeCell ref="B48:I48"/>
    <mergeCell ref="B49:I49"/>
    <mergeCell ref="M1:T1"/>
    <mergeCell ref="A3:K4"/>
    <mergeCell ref="A36:T36"/>
    <mergeCell ref="A22:K22"/>
    <mergeCell ref="A19:K19"/>
    <mergeCell ref="M2:N2"/>
    <mergeCell ref="M4:N4"/>
    <mergeCell ref="D30:F30"/>
    <mergeCell ref="A20:K20"/>
    <mergeCell ref="N56:P56"/>
    <mergeCell ref="Q56:S56"/>
    <mergeCell ref="T39:T40"/>
    <mergeCell ref="B45:I45"/>
    <mergeCell ref="B56:I57"/>
    <mergeCell ref="G30:G31"/>
    <mergeCell ref="A5:K5"/>
    <mergeCell ref="A47:T47"/>
    <mergeCell ref="A58:T58"/>
    <mergeCell ref="B146:I146"/>
    <mergeCell ref="N143:P143"/>
    <mergeCell ref="A185:T185"/>
    <mergeCell ref="B145:T145"/>
    <mergeCell ref="B148:T148"/>
    <mergeCell ref="B153:T153"/>
    <mergeCell ref="B156:T156"/>
    <mergeCell ref="B161:T161"/>
    <mergeCell ref="B167:T167"/>
    <mergeCell ref="B174:I174"/>
    <mergeCell ref="B168:I168"/>
    <mergeCell ref="B150:I150"/>
    <mergeCell ref="B162:I162"/>
    <mergeCell ref="B155:I155"/>
    <mergeCell ref="B163:I163"/>
    <mergeCell ref="B152:I152"/>
    <mergeCell ref="A180:J180"/>
    <mergeCell ref="B149:I149"/>
    <mergeCell ref="B147:I147"/>
    <mergeCell ref="B157:I157"/>
    <mergeCell ref="B154:I154"/>
    <mergeCell ref="N178:P178"/>
    <mergeCell ref="Q177:T178"/>
    <mergeCell ref="A176:I176"/>
    <mergeCell ref="A201:J202"/>
    <mergeCell ref="A284:J285"/>
    <mergeCell ref="B279:I279"/>
    <mergeCell ref="B249:I249"/>
    <mergeCell ref="B250:I250"/>
    <mergeCell ref="B274:I274"/>
    <mergeCell ref="A275:T275"/>
    <mergeCell ref="B251:I251"/>
    <mergeCell ref="A246:A247"/>
    <mergeCell ref="B268:I268"/>
    <mergeCell ref="B269:I269"/>
    <mergeCell ref="B266:I266"/>
    <mergeCell ref="B254:I254"/>
    <mergeCell ref="B255:I255"/>
    <mergeCell ref="B270:I270"/>
    <mergeCell ref="B271:I271"/>
    <mergeCell ref="B272:I272"/>
    <mergeCell ref="A226:T226"/>
    <mergeCell ref="B225:I225"/>
    <mergeCell ref="B276:I276"/>
    <mergeCell ref="A283:I283"/>
    <mergeCell ref="Q284:T285"/>
    <mergeCell ref="A248:T248"/>
    <mergeCell ref="A230:I230"/>
    <mergeCell ref="J312:K312"/>
    <mergeCell ref="L312:M312"/>
    <mergeCell ref="N312:O312"/>
    <mergeCell ref="J311:K311"/>
    <mergeCell ref="N311:O311"/>
    <mergeCell ref="P311:Q311"/>
    <mergeCell ref="H311:I311"/>
    <mergeCell ref="H312:I312"/>
    <mergeCell ref="A312:G312"/>
    <mergeCell ref="P312:Q312"/>
    <mergeCell ref="B259:I259"/>
    <mergeCell ref="B260:I260"/>
    <mergeCell ref="B261:I261"/>
    <mergeCell ref="B262:I262"/>
    <mergeCell ref="B263:I263"/>
    <mergeCell ref="B264:I264"/>
    <mergeCell ref="B280:I280"/>
    <mergeCell ref="L311:M311"/>
    <mergeCell ref="B311:G311"/>
    <mergeCell ref="A308:A309"/>
    <mergeCell ref="R308:T308"/>
    <mergeCell ref="Q302:T303"/>
    <mergeCell ref="K303:M303"/>
    <mergeCell ref="A307:B307"/>
    <mergeCell ref="T290:T291"/>
    <mergeCell ref="B299:I299"/>
    <mergeCell ref="N303:P303"/>
    <mergeCell ref="B297:I297"/>
    <mergeCell ref="A298:T298"/>
    <mergeCell ref="B300:I300"/>
    <mergeCell ref="A301:I301"/>
    <mergeCell ref="A302:J303"/>
    <mergeCell ref="A304:J304"/>
    <mergeCell ref="A305:J305"/>
    <mergeCell ref="K304:T304"/>
    <mergeCell ref="K305:T305"/>
    <mergeCell ref="B295:I295"/>
    <mergeCell ref="B296:I296"/>
    <mergeCell ref="H310:I310"/>
    <mergeCell ref="P310:Q310"/>
    <mergeCell ref="L310:M310"/>
    <mergeCell ref="N310:O310"/>
    <mergeCell ref="B308:G309"/>
    <mergeCell ref="P308:Q309"/>
    <mergeCell ref="J309:K309"/>
    <mergeCell ref="L309:M309"/>
    <mergeCell ref="N309:O309"/>
    <mergeCell ref="J308:O308"/>
    <mergeCell ref="J310:K310"/>
    <mergeCell ref="B310:G310"/>
    <mergeCell ref="H308:I309"/>
    <mergeCell ref="A203:J203"/>
    <mergeCell ref="A204:J204"/>
    <mergeCell ref="K203:T203"/>
    <mergeCell ref="K204:T204"/>
    <mergeCell ref="A233:J233"/>
    <mergeCell ref="A234:J234"/>
    <mergeCell ref="B294:I294"/>
    <mergeCell ref="A290:A291"/>
    <mergeCell ref="B290:I291"/>
    <mergeCell ref="J290:J291"/>
    <mergeCell ref="K290:M290"/>
    <mergeCell ref="A292:T292"/>
    <mergeCell ref="B293:I293"/>
    <mergeCell ref="Q290:S290"/>
    <mergeCell ref="K286:T286"/>
    <mergeCell ref="A287:J287"/>
    <mergeCell ref="K287:T287"/>
    <mergeCell ref="B253:I253"/>
    <mergeCell ref="N285:P285"/>
    <mergeCell ref="B281:I281"/>
    <mergeCell ref="A286:J286"/>
    <mergeCell ref="B256:I256"/>
    <mergeCell ref="B257:I257"/>
    <mergeCell ref="B258:I258"/>
    <mergeCell ref="A98:T98"/>
    <mergeCell ref="A109:T109"/>
    <mergeCell ref="A127:T127"/>
    <mergeCell ref="A115:T115"/>
    <mergeCell ref="A133:T133"/>
    <mergeCell ref="N290:P290"/>
    <mergeCell ref="U2:X2"/>
    <mergeCell ref="U3:X3"/>
    <mergeCell ref="U4:X4"/>
    <mergeCell ref="U5:X5"/>
    <mergeCell ref="U6:X6"/>
    <mergeCell ref="U34:V34"/>
    <mergeCell ref="U32:V32"/>
    <mergeCell ref="U33:V33"/>
    <mergeCell ref="U14:X18"/>
    <mergeCell ref="B252:I252"/>
    <mergeCell ref="B277:I277"/>
    <mergeCell ref="B273:I273"/>
    <mergeCell ref="B265:I265"/>
    <mergeCell ref="B267:I267"/>
    <mergeCell ref="B282:I282"/>
    <mergeCell ref="B278:I278"/>
    <mergeCell ref="A289:T289"/>
    <mergeCell ref="K285:M285"/>
  </mergeCells>
  <phoneticPr fontId="5" type="noConversion"/>
  <conditionalFormatting sqref="U311 L33:L34 U32:U34 U2:U6">
    <cfRule type="cellIs" dxfId="41" priority="177" operator="equal">
      <formula>"E bine"</formula>
    </cfRule>
  </conditionalFormatting>
  <conditionalFormatting sqref="U311 U32:U34 U2:U6">
    <cfRule type="cellIs" dxfId="40" priority="176" operator="equal">
      <formula>"NU e bine"</formula>
    </cfRule>
  </conditionalFormatting>
  <conditionalFormatting sqref="U32:V34 U2:U6">
    <cfRule type="cellIs" dxfId="39" priority="169" operator="equal">
      <formula>"Suma trebuie să fie 52"</formula>
    </cfRule>
    <cfRule type="cellIs" dxfId="38" priority="170" operator="equal">
      <formula>"Corect"</formula>
    </cfRule>
    <cfRule type="cellIs" dxfId="37" priority="171" operator="equal">
      <formula>SUM($B$32:$J$32)</formula>
    </cfRule>
    <cfRule type="cellIs" dxfId="36" priority="172" operator="lessThan">
      <formula>"(SUM(B28:K28)=52"</formula>
    </cfRule>
    <cfRule type="cellIs" dxfId="35" priority="173" operator="equal">
      <formula>52</formula>
    </cfRule>
    <cfRule type="cellIs" dxfId="34" priority="174" operator="equal">
      <formula>$K$32</formula>
    </cfRule>
    <cfRule type="cellIs" dxfId="33" priority="175" operator="equal">
      <formula>$B$32:$K$32=52</formula>
    </cfRule>
  </conditionalFormatting>
  <conditionalFormatting sqref="U311:V311 U32:V34 U2:U6">
    <cfRule type="cellIs" dxfId="32" priority="164" operator="equal">
      <formula>"Suma trebuie să fie 52"</formula>
    </cfRule>
    <cfRule type="cellIs" dxfId="31" priority="168" operator="equal">
      <formula>"Corect"</formula>
    </cfRule>
  </conditionalFormatting>
  <conditionalFormatting sqref="U311:X311 U32:V34">
    <cfRule type="cellIs" dxfId="30" priority="167" operator="equal">
      <formula>"Corect"</formula>
    </cfRule>
  </conditionalFormatting>
  <conditionalFormatting sqref="U50:W54 U67:W72 U84:W87 U101:W101 U119:W122 U137:W139">
    <cfRule type="cellIs" dxfId="29" priority="165" operator="equal">
      <formula>"E trebuie să fie cel puțin egal cu C+VP"</formula>
    </cfRule>
    <cfRule type="cellIs" dxfId="28" priority="166" operator="equal">
      <formula>"Corect"</formula>
    </cfRule>
  </conditionalFormatting>
  <conditionalFormatting sqref="U311:V311">
    <cfRule type="cellIs" dxfId="27" priority="140" operator="equal">
      <formula>"Nu corespunde cu tabelul de opționale"</formula>
    </cfRule>
    <cfRule type="cellIs" dxfId="26" priority="143" operator="equal">
      <formula>"Suma trebuie să fie 52"</formula>
    </cfRule>
    <cfRule type="cellIs" dxfId="25" priority="144" operator="equal">
      <formula>"Corect"</formula>
    </cfRule>
    <cfRule type="cellIs" dxfId="24" priority="145" operator="equal">
      <formula>SUM($B$32:$J$32)</formula>
    </cfRule>
    <cfRule type="cellIs" dxfId="23" priority="146" operator="lessThan">
      <formula>"(SUM(B28:K28)=52"</formula>
    </cfRule>
    <cfRule type="cellIs" dxfId="22" priority="147" operator="equal">
      <formula>52</formula>
    </cfRule>
    <cfRule type="cellIs" dxfId="21" priority="148" operator="equal">
      <formula>$K$32</formula>
    </cfRule>
    <cfRule type="cellIs" dxfId="20" priority="149" operator="equal">
      <formula>$B$32:$K$32=52</formula>
    </cfRule>
  </conditionalFormatting>
  <conditionalFormatting sqref="U2:U6">
    <cfRule type="cellIs" dxfId="19" priority="128" operator="equal">
      <formula>"Trebuie alocate cel puțin 20 de ore pe săptămână"</formula>
    </cfRule>
  </conditionalFormatting>
  <conditionalFormatting sqref="U32:V32">
    <cfRule type="cellIs" dxfId="18" priority="30" operator="equal">
      <formula>"Correct"</formula>
    </cfRule>
  </conditionalFormatting>
  <conditionalFormatting sqref="U7">
    <cfRule type="cellIs" dxfId="17" priority="12" operator="equal">
      <formula>"E bine"</formula>
    </cfRule>
  </conditionalFormatting>
  <conditionalFormatting sqref="U7">
    <cfRule type="cellIs" dxfId="16" priority="11" operator="equal">
      <formula>"NU e bine"</formula>
    </cfRule>
  </conditionalFormatting>
  <conditionalFormatting sqref="U7">
    <cfRule type="cellIs" dxfId="15" priority="4" operator="equal">
      <formula>"Suma trebuie să fie 52"</formula>
    </cfRule>
    <cfRule type="cellIs" dxfId="14" priority="5" operator="equal">
      <formula>"Corect"</formula>
    </cfRule>
    <cfRule type="cellIs" dxfId="13" priority="6" operator="equal">
      <formula>SUM($B$32:$J$32)</formula>
    </cfRule>
    <cfRule type="cellIs" dxfId="12" priority="7" operator="lessThan">
      <formula>"(SUM(B28:K28)=52"</formula>
    </cfRule>
    <cfRule type="cellIs" dxfId="11" priority="8" operator="equal">
      <formula>52</formula>
    </cfRule>
    <cfRule type="cellIs" dxfId="10" priority="9" operator="equal">
      <formula>$K$32</formula>
    </cfRule>
    <cfRule type="cellIs" dxfId="9" priority="10" operator="equal">
      <formula>$B$32:$K$32=52</formula>
    </cfRule>
  </conditionalFormatting>
  <conditionalFormatting sqref="U7">
    <cfRule type="cellIs" dxfId="8" priority="2" operator="equal">
      <formula>"Suma trebuie să fie 52"</formula>
    </cfRule>
    <cfRule type="cellIs" dxfId="7" priority="3" operator="equal">
      <formula>"Corect"</formula>
    </cfRule>
  </conditionalFormatting>
  <conditionalFormatting sqref="U7">
    <cfRule type="cellIs" dxfId="6" priority="1" operator="equal">
      <formula>"Trebuie alocate cel puțin 20 de ore pe săptămână"</formula>
    </cfRule>
  </conditionalFormatting>
  <dataValidations count="5">
    <dataValidation type="list" allowBlank="1" showInputMessage="1" showErrorMessage="1" sqref="R116:R118 R199 R197 R195 R191 R154:R155 R146:R147 R99:R100 R65:R66 R193 R149:R152 R158:R160 R165:R166 R189 R48:R49 R82:R83 R110:R114 R128:R132 R134:R136 R42:R46 R59:R63 R77:R80 R93:R97 R162:R163 R168:R169 R171:R172 R174:R175">
      <formula1>$R$40</formula1>
    </dataValidation>
    <dataValidation type="list" allowBlank="1" showInputMessage="1" showErrorMessage="1" sqref="Q116:Q118 Q199 Q197 Q195 Q191 Q154:Q155 Q146:Q147 Q99:Q100 Q65:Q66 Q193 Q149:Q152 Q158:Q160 Q165:Q166 Q189 Q48:Q49 Q82:Q83 Q110:Q114 Q128:Q132 Q134:Q136 Q42:Q46 Q59:Q63 Q77:Q80 Q93:Q97 Q162:Q163 Q168:Q169 Q171:Q172 Q174:Q175">
      <formula1>$Q$40</formula1>
    </dataValidation>
    <dataValidation type="list" allowBlank="1" showInputMessage="1" showErrorMessage="1" sqref="S116:S118 S199 S197 S195 S193 S191 S189 S165:S166 S149:S152 S157:S160 S154:S155 S146:S147 S65:S66 S99:S100 S48:S49 S82:S83 S110:S114 S128:S132 S134:S136 S42:S46 S59:S63 S77:S80 S93:S97 S162:S163 S168:S169 S171:S172 S174:S175">
      <formula1>$S$40</formula1>
    </dataValidation>
    <dataValidation type="list" allowBlank="1" showInputMessage="1" showErrorMessage="1" sqref="B227:I228 B299:I299 B293:I296 B276:I277 B269:I269 B272:I273 B219:I224 B280:I281">
      <formula1>$B$39:$B$202</formula1>
    </dataValidation>
    <dataValidation type="list" allowBlank="1" showInputMessage="1" showErrorMessage="1" sqref="T197 T195 T116:T118 T191 T189 T193 T199 T149:T152 T157:T160 T154:T155 T146:T147 T99:T100 T65:T66 T165:T166 T48:T49 T82:T83 T110:T114 T128:T132 T134:T136 T42:T46 T59:T63 T77:T80 T93:T97 T162:T163 T168:T169 T171:T172 T174:T175">
      <formula1>$O$37:$S$37</formula1>
    </dataValidation>
  </dataValidations>
  <pageMargins left="0.70866141732283472" right="0.70866141732283472" top="0.74803149606299213" bottom="0.74803149606299213" header="0.31496062992125984" footer="0.31496062992125984"/>
  <pageSetup paperSize="9" orientation="landscape" blackAndWhite="1" r:id="rId1"/>
  <headerFooter>
    <oddHeader>&amp;RPag. &amp;P</oddHeader>
    <oddFooter>&amp;LRECTOR,Acad.Prof.univ.dr. Ioan Aurel POP&amp;CDECAN,Prof. univ. dr. Corin BRAGA&amp;RDIRECTOR DE DEPARTAMENT,Prof.univ. dr. Rodica FRENTIU</oddFooter>
  </headerFooter>
  <rowBreaks count="5" manualBreakCount="5">
    <brk id="35" max="16383" man="1"/>
    <brk id="105" max="19" man="1"/>
    <brk id="176" max="19" man="1"/>
    <brk id="244" max="19" man="1"/>
    <brk id="277" max="19" man="1"/>
  </rowBreaks>
  <colBreaks count="1" manualBreakCount="1">
    <brk id="20" max="1048575" man="1"/>
  </colBreaks>
  <ignoredErrors>
    <ignoredError sqref="M311" unlockedFormula="1"/>
  </ignoredErrors>
</worksheet>
</file>

<file path=xl/worksheets/sheet2.xml><?xml version="1.0" encoding="utf-8"?>
<worksheet xmlns="http://schemas.openxmlformats.org/spreadsheetml/2006/main" xmlns:r="http://schemas.openxmlformats.org/officeDocument/2006/relationships">
  <dimension ref="A3:Z27"/>
  <sheetViews>
    <sheetView workbookViewId="0">
      <selection activeCell="B15" sqref="B15:I15"/>
    </sheetView>
  </sheetViews>
  <sheetFormatPr defaultColWidth="8.85546875" defaultRowHeight="15"/>
  <sheetData>
    <row r="3" spans="1:26">
      <c r="A3" s="205" t="s">
        <v>110</v>
      </c>
      <c r="B3" s="205"/>
      <c r="C3" s="205"/>
      <c r="D3" s="205"/>
      <c r="E3" s="205"/>
      <c r="F3" s="205"/>
      <c r="G3" s="205"/>
      <c r="H3" s="205"/>
      <c r="I3" s="205"/>
      <c r="J3" s="205"/>
      <c r="K3" s="205"/>
      <c r="L3" s="205"/>
      <c r="M3" s="205"/>
      <c r="N3" s="205"/>
      <c r="O3" s="205"/>
      <c r="P3" s="205"/>
      <c r="Q3" s="205"/>
      <c r="R3" s="205"/>
      <c r="S3" s="205"/>
      <c r="T3" s="205"/>
      <c r="U3" s="64"/>
      <c r="V3" s="64"/>
      <c r="W3" s="64"/>
      <c r="X3" s="64"/>
      <c r="Y3" s="64"/>
      <c r="Z3" s="64"/>
    </row>
    <row r="4" spans="1:26">
      <c r="A4" s="83"/>
      <c r="B4" s="83"/>
      <c r="C4" s="83"/>
      <c r="D4" s="83"/>
      <c r="E4" s="83"/>
      <c r="F4" s="83"/>
      <c r="G4" s="83"/>
      <c r="H4" s="83"/>
      <c r="I4" s="83"/>
      <c r="J4" s="83"/>
      <c r="K4" s="83"/>
      <c r="L4" s="83"/>
      <c r="M4" s="83"/>
      <c r="N4" s="83"/>
      <c r="O4" s="83"/>
      <c r="P4" s="83"/>
      <c r="Q4" s="83"/>
      <c r="R4" s="83"/>
      <c r="S4" s="83"/>
      <c r="T4" s="83"/>
      <c r="U4" s="64"/>
      <c r="V4" s="64"/>
      <c r="W4" s="64"/>
      <c r="X4" s="64"/>
      <c r="Y4" s="64"/>
      <c r="Z4" s="64"/>
    </row>
    <row r="5" spans="1:26" ht="21.75" customHeight="1">
      <c r="A5" s="196" t="s">
        <v>82</v>
      </c>
      <c r="B5" s="196"/>
      <c r="C5" s="196"/>
      <c r="D5" s="196"/>
      <c r="E5" s="196"/>
      <c r="F5" s="196"/>
      <c r="G5" s="196"/>
      <c r="H5" s="196"/>
      <c r="I5" s="196"/>
      <c r="J5" s="196"/>
      <c r="K5" s="196"/>
      <c r="L5" s="196"/>
      <c r="M5" s="196"/>
      <c r="N5" s="196"/>
      <c r="O5" s="196"/>
      <c r="P5" s="196"/>
      <c r="Q5" s="196"/>
      <c r="R5" s="196"/>
      <c r="S5" s="196"/>
      <c r="T5" s="196"/>
      <c r="U5" s="64"/>
      <c r="V5" s="64"/>
      <c r="W5" s="64"/>
      <c r="X5" s="64"/>
      <c r="Y5" s="64"/>
      <c r="Z5" s="64"/>
    </row>
    <row r="6" spans="1:26" ht="22.5" customHeight="1">
      <c r="A6" s="272" t="s">
        <v>30</v>
      </c>
      <c r="B6" s="272" t="s">
        <v>29</v>
      </c>
      <c r="C6" s="272"/>
      <c r="D6" s="272"/>
      <c r="E6" s="272"/>
      <c r="F6" s="272"/>
      <c r="G6" s="272"/>
      <c r="H6" s="272"/>
      <c r="I6" s="272"/>
      <c r="J6" s="270" t="s">
        <v>43</v>
      </c>
      <c r="K6" s="270" t="s">
        <v>27</v>
      </c>
      <c r="L6" s="270"/>
      <c r="M6" s="270"/>
      <c r="N6" s="270" t="s">
        <v>44</v>
      </c>
      <c r="O6" s="271"/>
      <c r="P6" s="271"/>
      <c r="Q6" s="270" t="s">
        <v>26</v>
      </c>
      <c r="R6" s="270"/>
      <c r="S6" s="270"/>
      <c r="T6" s="270" t="s">
        <v>25</v>
      </c>
      <c r="U6" s="92"/>
      <c r="V6" s="95"/>
      <c r="W6" s="95"/>
      <c r="X6" s="95"/>
      <c r="Y6" s="95"/>
      <c r="Z6" s="95"/>
    </row>
    <row r="7" spans="1:26">
      <c r="A7" s="272"/>
      <c r="B7" s="272"/>
      <c r="C7" s="272"/>
      <c r="D7" s="272"/>
      <c r="E7" s="272"/>
      <c r="F7" s="272"/>
      <c r="G7" s="272"/>
      <c r="H7" s="272"/>
      <c r="I7" s="272"/>
      <c r="J7" s="270"/>
      <c r="K7" s="89" t="s">
        <v>31</v>
      </c>
      <c r="L7" s="89" t="s">
        <v>32</v>
      </c>
      <c r="M7" s="89" t="s">
        <v>33</v>
      </c>
      <c r="N7" s="89" t="s">
        <v>37</v>
      </c>
      <c r="O7" s="89" t="s">
        <v>8</v>
      </c>
      <c r="P7" s="89" t="s">
        <v>34</v>
      </c>
      <c r="Q7" s="89" t="s">
        <v>35</v>
      </c>
      <c r="R7" s="89" t="s">
        <v>31</v>
      </c>
      <c r="S7" s="89" t="s">
        <v>36</v>
      </c>
      <c r="T7" s="270"/>
      <c r="U7" s="92"/>
      <c r="V7" s="95"/>
      <c r="W7" s="95"/>
      <c r="X7" s="95"/>
      <c r="Y7" s="95"/>
      <c r="Z7" s="95"/>
    </row>
    <row r="8" spans="1:26">
      <c r="A8" s="291" t="s">
        <v>55</v>
      </c>
      <c r="B8" s="291"/>
      <c r="C8" s="291"/>
      <c r="D8" s="291"/>
      <c r="E8" s="291"/>
      <c r="F8" s="291"/>
      <c r="G8" s="291"/>
      <c r="H8" s="291"/>
      <c r="I8" s="291"/>
      <c r="J8" s="291"/>
      <c r="K8" s="291"/>
      <c r="L8" s="291"/>
      <c r="M8" s="291"/>
      <c r="N8" s="291"/>
      <c r="O8" s="291"/>
      <c r="P8" s="291"/>
      <c r="Q8" s="291"/>
      <c r="R8" s="291"/>
      <c r="S8" s="291"/>
      <c r="T8" s="291"/>
      <c r="U8" s="92"/>
      <c r="V8" s="95"/>
      <c r="W8" s="95"/>
      <c r="X8" s="95"/>
      <c r="Y8" s="95"/>
      <c r="Z8" s="95"/>
    </row>
    <row r="9" spans="1:26" ht="26.1" customHeight="1">
      <c r="A9" s="88" t="s">
        <v>83</v>
      </c>
      <c r="B9" s="275" t="s">
        <v>85</v>
      </c>
      <c r="C9" s="275"/>
      <c r="D9" s="275"/>
      <c r="E9" s="275"/>
      <c r="F9" s="275"/>
      <c r="G9" s="275"/>
      <c r="H9" s="275"/>
      <c r="I9" s="275"/>
      <c r="J9" s="30">
        <v>5</v>
      </c>
      <c r="K9" s="30">
        <v>2</v>
      </c>
      <c r="L9" s="30">
        <v>2</v>
      </c>
      <c r="M9" s="30">
        <v>0</v>
      </c>
      <c r="N9" s="31">
        <f>K9+L9+M9</f>
        <v>4</v>
      </c>
      <c r="O9" s="31">
        <f>P9-N9</f>
        <v>5</v>
      </c>
      <c r="P9" s="31">
        <f>ROUND(PRODUCT(J9,25)/14,0)</f>
        <v>9</v>
      </c>
      <c r="Q9" s="30" t="s">
        <v>35</v>
      </c>
      <c r="R9" s="30"/>
      <c r="S9" s="32"/>
      <c r="T9" s="32" t="s">
        <v>94</v>
      </c>
      <c r="U9" s="92"/>
      <c r="V9" s="95"/>
      <c r="W9" s="95"/>
      <c r="X9" s="95"/>
      <c r="Y9" s="95"/>
      <c r="Z9" s="95"/>
    </row>
    <row r="10" spans="1:26">
      <c r="A10" s="276" t="s">
        <v>56</v>
      </c>
      <c r="B10" s="276"/>
      <c r="C10" s="276"/>
      <c r="D10" s="276"/>
      <c r="E10" s="276"/>
      <c r="F10" s="276"/>
      <c r="G10" s="276"/>
      <c r="H10" s="276"/>
      <c r="I10" s="276"/>
      <c r="J10" s="276"/>
      <c r="K10" s="276"/>
      <c r="L10" s="276"/>
      <c r="M10" s="276"/>
      <c r="N10" s="276"/>
      <c r="O10" s="276"/>
      <c r="P10" s="276"/>
      <c r="Q10" s="276"/>
      <c r="R10" s="276"/>
      <c r="S10" s="276"/>
      <c r="T10" s="276"/>
      <c r="U10" s="92"/>
      <c r="V10" s="95"/>
      <c r="W10" s="95"/>
      <c r="X10" s="95"/>
      <c r="Y10" s="95"/>
      <c r="Z10" s="95"/>
    </row>
    <row r="11" spans="1:26" ht="39.950000000000003" customHeight="1">
      <c r="A11" s="88" t="s">
        <v>84</v>
      </c>
      <c r="B11" s="277" t="s">
        <v>116</v>
      </c>
      <c r="C11" s="275"/>
      <c r="D11" s="275"/>
      <c r="E11" s="275"/>
      <c r="F11" s="275"/>
      <c r="G11" s="275"/>
      <c r="H11" s="275"/>
      <c r="I11" s="275"/>
      <c r="J11" s="30">
        <v>5</v>
      </c>
      <c r="K11" s="30">
        <v>2</v>
      </c>
      <c r="L11" s="30">
        <v>2</v>
      </c>
      <c r="M11" s="30">
        <v>0</v>
      </c>
      <c r="N11" s="31">
        <f>K11+L11+M11</f>
        <v>4</v>
      </c>
      <c r="O11" s="31">
        <f>P11-N11</f>
        <v>5</v>
      </c>
      <c r="P11" s="31">
        <f>ROUND(PRODUCT(J11,25)/14,0)</f>
        <v>9</v>
      </c>
      <c r="Q11" s="30" t="s">
        <v>35</v>
      </c>
      <c r="R11" s="30"/>
      <c r="S11" s="32"/>
      <c r="T11" s="32" t="s">
        <v>94</v>
      </c>
      <c r="U11" s="92"/>
      <c r="V11" s="95"/>
      <c r="W11" s="95"/>
      <c r="X11" s="95"/>
      <c r="Y11" s="95"/>
      <c r="Z11" s="95"/>
    </row>
    <row r="12" spans="1:26">
      <c r="A12" s="276" t="s">
        <v>57</v>
      </c>
      <c r="B12" s="276"/>
      <c r="C12" s="276"/>
      <c r="D12" s="276"/>
      <c r="E12" s="276"/>
      <c r="F12" s="276"/>
      <c r="G12" s="276"/>
      <c r="H12" s="276"/>
      <c r="I12" s="276"/>
      <c r="J12" s="276"/>
      <c r="K12" s="276"/>
      <c r="L12" s="276"/>
      <c r="M12" s="276"/>
      <c r="N12" s="276"/>
      <c r="O12" s="276"/>
      <c r="P12" s="276"/>
      <c r="Q12" s="276"/>
      <c r="R12" s="276"/>
      <c r="S12" s="276"/>
      <c r="T12" s="276"/>
      <c r="U12" s="92"/>
      <c r="V12" s="95"/>
      <c r="W12" s="95"/>
      <c r="X12" s="95"/>
      <c r="Y12" s="95"/>
      <c r="Z12" s="95"/>
    </row>
    <row r="13" spans="1:26" ht="45.95" customHeight="1">
      <c r="A13" s="88" t="s">
        <v>86</v>
      </c>
      <c r="B13" s="277" t="s">
        <v>117</v>
      </c>
      <c r="C13" s="277"/>
      <c r="D13" s="277"/>
      <c r="E13" s="277"/>
      <c r="F13" s="277"/>
      <c r="G13" s="277"/>
      <c r="H13" s="277"/>
      <c r="I13" s="277"/>
      <c r="J13" s="30">
        <v>5</v>
      </c>
      <c r="K13" s="30">
        <v>2</v>
      </c>
      <c r="L13" s="30">
        <v>2</v>
      </c>
      <c r="M13" s="30">
        <v>0</v>
      </c>
      <c r="N13" s="31">
        <f>K13+L13+M13</f>
        <v>4</v>
      </c>
      <c r="O13" s="31">
        <f>P13-N13</f>
        <v>5</v>
      </c>
      <c r="P13" s="31">
        <f>ROUND(PRODUCT(J13,25)/14,0)</f>
        <v>9</v>
      </c>
      <c r="Q13" s="30" t="s">
        <v>35</v>
      </c>
      <c r="R13" s="30"/>
      <c r="S13" s="32"/>
      <c r="T13" s="32" t="s">
        <v>94</v>
      </c>
      <c r="U13" s="92"/>
      <c r="V13" s="95"/>
      <c r="W13" s="95"/>
      <c r="X13" s="95"/>
      <c r="Y13" s="95"/>
      <c r="Z13" s="95"/>
    </row>
    <row r="14" spans="1:26">
      <c r="A14" s="198" t="s">
        <v>58</v>
      </c>
      <c r="B14" s="198"/>
      <c r="C14" s="198"/>
      <c r="D14" s="198"/>
      <c r="E14" s="198"/>
      <c r="F14" s="198"/>
      <c r="G14" s="198"/>
      <c r="H14" s="198"/>
      <c r="I14" s="198"/>
      <c r="J14" s="198"/>
      <c r="K14" s="198"/>
      <c r="L14" s="198"/>
      <c r="M14" s="198"/>
      <c r="N14" s="198"/>
      <c r="O14" s="198"/>
      <c r="P14" s="198"/>
      <c r="Q14" s="198"/>
      <c r="R14" s="198"/>
      <c r="S14" s="198"/>
      <c r="T14" s="198"/>
      <c r="U14" s="282" t="s">
        <v>119</v>
      </c>
      <c r="V14" s="282"/>
      <c r="W14" s="282"/>
      <c r="X14" s="282"/>
      <c r="Y14" s="97"/>
      <c r="Z14" s="93"/>
    </row>
    <row r="15" spans="1:26" ht="20.100000000000001" customHeight="1">
      <c r="A15" s="88" t="s">
        <v>87</v>
      </c>
      <c r="B15" s="286" t="s">
        <v>258</v>
      </c>
      <c r="C15" s="193"/>
      <c r="D15" s="193"/>
      <c r="E15" s="193"/>
      <c r="F15" s="193"/>
      <c r="G15" s="193"/>
      <c r="H15" s="193"/>
      <c r="I15" s="193"/>
      <c r="J15" s="30">
        <v>5</v>
      </c>
      <c r="K15" s="30">
        <v>2</v>
      </c>
      <c r="L15" s="30">
        <v>2</v>
      </c>
      <c r="M15" s="30">
        <v>0</v>
      </c>
      <c r="N15" s="31">
        <f>K15+L15+M15</f>
        <v>4</v>
      </c>
      <c r="O15" s="31">
        <f>P15-N15</f>
        <v>5</v>
      </c>
      <c r="P15" s="31">
        <f>ROUND(PRODUCT(J15,25)/14,0)</f>
        <v>9</v>
      </c>
      <c r="Q15" s="30" t="s">
        <v>35</v>
      </c>
      <c r="R15" s="30"/>
      <c r="S15" s="32"/>
      <c r="T15" s="34" t="s">
        <v>95</v>
      </c>
      <c r="U15" s="282"/>
      <c r="V15" s="282"/>
      <c r="W15" s="282"/>
      <c r="X15" s="282"/>
      <c r="Y15" s="97"/>
      <c r="Z15" s="93"/>
    </row>
    <row r="16" spans="1:26">
      <c r="A16" s="198" t="s">
        <v>59</v>
      </c>
      <c r="B16" s="257"/>
      <c r="C16" s="257"/>
      <c r="D16" s="257"/>
      <c r="E16" s="257"/>
      <c r="F16" s="257"/>
      <c r="G16" s="257"/>
      <c r="H16" s="257"/>
      <c r="I16" s="257"/>
      <c r="J16" s="257"/>
      <c r="K16" s="257"/>
      <c r="L16" s="257"/>
      <c r="M16" s="257"/>
      <c r="N16" s="257"/>
      <c r="O16" s="257"/>
      <c r="P16" s="257"/>
      <c r="Q16" s="257"/>
      <c r="R16" s="257"/>
      <c r="S16" s="257"/>
      <c r="T16" s="257"/>
      <c r="U16" s="283" t="s">
        <v>120</v>
      </c>
      <c r="V16" s="284"/>
      <c r="W16" s="284"/>
      <c r="X16" s="285"/>
      <c r="Y16" s="97"/>
      <c r="Z16" s="93"/>
    </row>
    <row r="17" spans="1:26">
      <c r="A17" s="88" t="s">
        <v>88</v>
      </c>
      <c r="B17" s="286" t="s">
        <v>259</v>
      </c>
      <c r="C17" s="193"/>
      <c r="D17" s="193"/>
      <c r="E17" s="193"/>
      <c r="F17" s="193"/>
      <c r="G17" s="193"/>
      <c r="H17" s="193"/>
      <c r="I17" s="193"/>
      <c r="J17" s="30">
        <v>5</v>
      </c>
      <c r="K17" s="30">
        <v>2</v>
      </c>
      <c r="L17" s="30">
        <v>2</v>
      </c>
      <c r="M17" s="30">
        <v>0</v>
      </c>
      <c r="N17" s="31">
        <f>K17+L17+M17</f>
        <v>4</v>
      </c>
      <c r="O17" s="31">
        <f>P17-N17</f>
        <v>5</v>
      </c>
      <c r="P17" s="31">
        <f>ROUND(PRODUCT(J17,25)/14,0)</f>
        <v>9</v>
      </c>
      <c r="Q17" s="30" t="s">
        <v>35</v>
      </c>
      <c r="R17" s="30"/>
      <c r="S17" s="32"/>
      <c r="T17" s="34" t="s">
        <v>95</v>
      </c>
      <c r="U17" s="281">
        <f>LICENTA!K233+LICENTA!K286+LICENTA!K304</f>
        <v>1</v>
      </c>
      <c r="V17" s="281"/>
      <c r="W17" s="281"/>
      <c r="X17" s="281"/>
      <c r="Y17" s="287" t="s">
        <v>121</v>
      </c>
      <c r="Z17" s="288"/>
    </row>
    <row r="18" spans="1:26" ht="15.95" customHeight="1">
      <c r="A18" s="88" t="s">
        <v>90</v>
      </c>
      <c r="B18" s="277" t="s">
        <v>111</v>
      </c>
      <c r="C18" s="277"/>
      <c r="D18" s="277"/>
      <c r="E18" s="277"/>
      <c r="F18" s="277"/>
      <c r="G18" s="277"/>
      <c r="H18" s="277"/>
      <c r="I18" s="277"/>
      <c r="J18" s="30">
        <v>3</v>
      </c>
      <c r="K18" s="30">
        <v>0</v>
      </c>
      <c r="L18" s="30">
        <v>0</v>
      </c>
      <c r="M18" s="30">
        <v>3</v>
      </c>
      <c r="N18" s="31">
        <f>K18+L18+M18</f>
        <v>3</v>
      </c>
      <c r="O18" s="31">
        <f>P18-N18</f>
        <v>2</v>
      </c>
      <c r="P18" s="31">
        <f>ROUND(PRODUCT(J18,25)/14,0)</f>
        <v>5</v>
      </c>
      <c r="Q18" s="30"/>
      <c r="R18" s="30" t="s">
        <v>31</v>
      </c>
      <c r="S18" s="32"/>
      <c r="T18" s="34" t="s">
        <v>95</v>
      </c>
      <c r="U18" s="281">
        <f>LICENTA!K234+LICENTA!K287+LICENTA!K305</f>
        <v>1</v>
      </c>
      <c r="V18" s="281"/>
      <c r="W18" s="281"/>
      <c r="X18" s="281"/>
      <c r="Y18" s="288" t="s">
        <v>122</v>
      </c>
      <c r="Z18" s="289"/>
    </row>
    <row r="19" spans="1:26">
      <c r="A19" s="88" t="s">
        <v>91</v>
      </c>
      <c r="B19" s="275" t="s">
        <v>93</v>
      </c>
      <c r="C19" s="275"/>
      <c r="D19" s="275"/>
      <c r="E19" s="275"/>
      <c r="F19" s="275"/>
      <c r="G19" s="275"/>
      <c r="H19" s="275"/>
      <c r="I19" s="275"/>
      <c r="J19" s="30">
        <v>3</v>
      </c>
      <c r="K19" s="30">
        <v>1</v>
      </c>
      <c r="L19" s="30">
        <v>1</v>
      </c>
      <c r="M19" s="30">
        <v>0</v>
      </c>
      <c r="N19" s="31">
        <f>K21+L21+M21</f>
        <v>2</v>
      </c>
      <c r="O19" s="31">
        <f>P21-N21</f>
        <v>2</v>
      </c>
      <c r="P19" s="31">
        <f>ROUND(PRODUCT(J21,25)/14,0)</f>
        <v>4</v>
      </c>
      <c r="Q19" s="30" t="s">
        <v>35</v>
      </c>
      <c r="R19" s="30"/>
      <c r="S19" s="32"/>
      <c r="T19" s="32" t="s">
        <v>94</v>
      </c>
      <c r="U19" s="214" t="str">
        <f>IF(U17=100%,"Corect",IF(U17&gt;100%,"Ați dublat unele discipline","Ați pierdut unele discipline"))</f>
        <v>Corect</v>
      </c>
      <c r="V19" s="214"/>
      <c r="W19" s="214"/>
      <c r="X19" s="214"/>
      <c r="Y19" s="290"/>
      <c r="Z19" s="290"/>
    </row>
    <row r="20" spans="1:26">
      <c r="A20" s="276" t="s">
        <v>60</v>
      </c>
      <c r="B20" s="276"/>
      <c r="C20" s="276"/>
      <c r="D20" s="276"/>
      <c r="E20" s="276"/>
      <c r="F20" s="276"/>
      <c r="G20" s="276"/>
      <c r="H20" s="276"/>
      <c r="I20" s="276"/>
      <c r="J20" s="276"/>
      <c r="K20" s="276"/>
      <c r="L20" s="276"/>
      <c r="M20" s="276"/>
      <c r="N20" s="276"/>
      <c r="O20" s="276"/>
      <c r="P20" s="276"/>
      <c r="Q20" s="276"/>
      <c r="R20" s="276"/>
      <c r="S20" s="276"/>
      <c r="T20" s="276"/>
      <c r="U20" s="214" t="str">
        <f>IF(U18=100%,"Corect",IF(U18&gt;100%,"Ați dublat unele discipline","Ați pierdut unele discipline"))</f>
        <v>Corect</v>
      </c>
      <c r="V20" s="214"/>
      <c r="W20" s="214"/>
      <c r="X20" s="214"/>
      <c r="Y20" s="98"/>
      <c r="Z20" s="99"/>
    </row>
    <row r="21" spans="1:26">
      <c r="A21" s="88" t="s">
        <v>92</v>
      </c>
      <c r="B21" s="275" t="s">
        <v>89</v>
      </c>
      <c r="C21" s="275"/>
      <c r="D21" s="275"/>
      <c r="E21" s="275"/>
      <c r="F21" s="275"/>
      <c r="G21" s="275"/>
      <c r="H21" s="275"/>
      <c r="I21" s="275"/>
      <c r="J21" s="30">
        <v>2</v>
      </c>
      <c r="K21" s="30">
        <v>1</v>
      </c>
      <c r="L21" s="30">
        <v>1</v>
      </c>
      <c r="M21" s="30">
        <v>0</v>
      </c>
      <c r="N21" s="31">
        <f>K21+L21+M21</f>
        <v>2</v>
      </c>
      <c r="O21" s="31">
        <f>P21-N21</f>
        <v>2</v>
      </c>
      <c r="P21" s="31">
        <f>ROUND(PRODUCT(J21,25)/12,0)</f>
        <v>4</v>
      </c>
      <c r="Q21" s="30"/>
      <c r="R21" s="30" t="s">
        <v>31</v>
      </c>
      <c r="S21" s="32"/>
      <c r="T21" s="34" t="s">
        <v>95</v>
      </c>
      <c r="U21" s="92"/>
      <c r="V21" s="95"/>
      <c r="W21" s="95"/>
      <c r="X21" s="95"/>
      <c r="Y21" s="95"/>
      <c r="Z21" s="95"/>
    </row>
    <row r="22" spans="1:26">
      <c r="A22" s="88" t="s">
        <v>112</v>
      </c>
      <c r="B22" s="277" t="s">
        <v>113</v>
      </c>
      <c r="C22" s="277"/>
      <c r="D22" s="277"/>
      <c r="E22" s="277"/>
      <c r="F22" s="277"/>
      <c r="G22" s="277"/>
      <c r="H22" s="277"/>
      <c r="I22" s="277"/>
      <c r="J22" s="30">
        <v>2</v>
      </c>
      <c r="K22" s="30">
        <v>0</v>
      </c>
      <c r="L22" s="30">
        <v>0</v>
      </c>
      <c r="M22" s="30">
        <v>3</v>
      </c>
      <c r="N22" s="31">
        <f>K22+L22+M22</f>
        <v>3</v>
      </c>
      <c r="O22" s="31">
        <f>P22-N22</f>
        <v>1</v>
      </c>
      <c r="P22" s="31">
        <f>ROUND(PRODUCT(J22,25)/14,0)</f>
        <v>4</v>
      </c>
      <c r="Q22" s="30"/>
      <c r="R22" s="30" t="s">
        <v>31</v>
      </c>
      <c r="S22" s="32"/>
      <c r="T22" s="34" t="s">
        <v>95</v>
      </c>
      <c r="U22" s="92"/>
      <c r="V22" s="95"/>
      <c r="W22" s="95"/>
      <c r="X22" s="95"/>
      <c r="Y22" s="95"/>
      <c r="Z22" s="95"/>
    </row>
    <row r="23" spans="1:26" ht="19.5" customHeight="1">
      <c r="A23" s="278" t="s">
        <v>81</v>
      </c>
      <c r="B23" s="278"/>
      <c r="C23" s="278"/>
      <c r="D23" s="278"/>
      <c r="E23" s="278"/>
      <c r="F23" s="278"/>
      <c r="G23" s="278"/>
      <c r="H23" s="278"/>
      <c r="I23" s="278"/>
      <c r="J23" s="33">
        <f t="shared" ref="J23:P23" si="0">SUM(J9,J11,J13,J15,J17:J19,J21:J22)</f>
        <v>35</v>
      </c>
      <c r="K23" s="33">
        <f t="shared" si="0"/>
        <v>12</v>
      </c>
      <c r="L23" s="33">
        <f t="shared" si="0"/>
        <v>12</v>
      </c>
      <c r="M23" s="33">
        <f t="shared" si="0"/>
        <v>6</v>
      </c>
      <c r="N23" s="33">
        <f t="shared" si="0"/>
        <v>30</v>
      </c>
      <c r="O23" s="33">
        <f t="shared" si="0"/>
        <v>32</v>
      </c>
      <c r="P23" s="33">
        <f t="shared" si="0"/>
        <v>62</v>
      </c>
      <c r="Q23" s="31">
        <f>COUNTIF(Q9,"E")+COUNTIF(Q11,"E")+COUNTIF(Q13,"E")+COUNTIF(Q15,"E")+COUNTIF(Q17:Q19,"E")+COUNTIF(Q21:Q22,"E")</f>
        <v>6</v>
      </c>
      <c r="R23" s="31">
        <f>COUNTIF(R9,"C")+COUNTIF(R11,"C")+COUNTIF(R13,"C")+COUNTIF(R15,"C")+COUNTIF(R17:R19,"C")+COUNTIF(R21:R22,"C")</f>
        <v>3</v>
      </c>
      <c r="S23" s="31">
        <f>COUNTIF(S9,"VP")+COUNTIF(S11,"VP")+COUNTIF(S13,"VP")+COUNTIF(S15,"VP")+COUNTIF(S17:S19,"VP")+COUNTIF(S21:S22,"VP")</f>
        <v>0</v>
      </c>
      <c r="T23" s="96"/>
      <c r="U23" s="92"/>
      <c r="V23" s="95"/>
      <c r="W23" s="95"/>
      <c r="X23" s="95"/>
      <c r="Y23" s="95"/>
      <c r="Z23" s="95"/>
    </row>
    <row r="24" spans="1:26">
      <c r="A24" s="180" t="s">
        <v>53</v>
      </c>
      <c r="B24" s="180"/>
      <c r="C24" s="180"/>
      <c r="D24" s="180"/>
      <c r="E24" s="180"/>
      <c r="F24" s="180"/>
      <c r="G24" s="180"/>
      <c r="H24" s="180"/>
      <c r="I24" s="180"/>
      <c r="J24" s="180"/>
      <c r="K24" s="91">
        <f t="shared" ref="K24:P24" si="1">SUM(K9,K11,K13,K15,K17,K18,K19)*14+SUM(K21,K22)*12</f>
        <v>166</v>
      </c>
      <c r="L24" s="91">
        <f t="shared" si="1"/>
        <v>166</v>
      </c>
      <c r="M24" s="91">
        <f t="shared" si="1"/>
        <v>78</v>
      </c>
      <c r="N24" s="91">
        <f t="shared" si="1"/>
        <v>410</v>
      </c>
      <c r="O24" s="91">
        <f t="shared" si="1"/>
        <v>442</v>
      </c>
      <c r="P24" s="91">
        <f t="shared" si="1"/>
        <v>852</v>
      </c>
      <c r="Q24" s="279" t="s">
        <v>114</v>
      </c>
      <c r="R24" s="280"/>
      <c r="S24" s="280"/>
      <c r="T24" s="280"/>
      <c r="U24" s="92"/>
      <c r="V24" s="95"/>
      <c r="W24" s="95"/>
      <c r="X24" s="95"/>
      <c r="Y24" s="95"/>
      <c r="Z24" s="95"/>
    </row>
    <row r="25" spans="1:26">
      <c r="A25" s="180"/>
      <c r="B25" s="180"/>
      <c r="C25" s="180"/>
      <c r="D25" s="180"/>
      <c r="E25" s="180"/>
      <c r="F25" s="180"/>
      <c r="G25" s="180"/>
      <c r="H25" s="180"/>
      <c r="I25" s="180"/>
      <c r="J25" s="180"/>
      <c r="K25" s="203">
        <f>SUM(K24:M24)</f>
        <v>410</v>
      </c>
      <c r="L25" s="203"/>
      <c r="M25" s="203"/>
      <c r="N25" s="203">
        <f>SUM(N24:O24)</f>
        <v>852</v>
      </c>
      <c r="O25" s="203"/>
      <c r="P25" s="203"/>
      <c r="Q25" s="280"/>
      <c r="R25" s="280"/>
      <c r="S25" s="280"/>
      <c r="T25" s="280"/>
      <c r="U25" s="92"/>
      <c r="V25" s="95"/>
      <c r="W25" s="95"/>
      <c r="X25" s="95"/>
      <c r="Y25" s="95"/>
      <c r="Z25" s="95"/>
    </row>
    <row r="26" spans="1:26">
      <c r="A26" s="84"/>
      <c r="B26" s="84"/>
      <c r="C26" s="84"/>
      <c r="D26" s="84"/>
      <c r="E26" s="84"/>
      <c r="F26" s="84"/>
      <c r="G26" s="84"/>
      <c r="H26" s="84"/>
      <c r="I26" s="84"/>
      <c r="J26" s="84"/>
      <c r="K26" s="85"/>
      <c r="L26" s="85"/>
      <c r="M26" s="85"/>
      <c r="N26" s="85"/>
      <c r="O26" s="85"/>
      <c r="P26" s="85"/>
      <c r="Q26" s="86"/>
      <c r="R26" s="86"/>
      <c r="S26" s="86"/>
      <c r="T26" s="86"/>
      <c r="U26" s="87"/>
      <c r="V26" s="82"/>
      <c r="W26" s="82"/>
      <c r="X26" s="82"/>
      <c r="Y26" s="82"/>
      <c r="Z26" s="82"/>
    </row>
    <row r="27" spans="1:26">
      <c r="A27" s="273" t="s">
        <v>115</v>
      </c>
      <c r="B27" s="274"/>
      <c r="C27" s="274"/>
      <c r="D27" s="274"/>
      <c r="E27" s="274"/>
      <c r="F27" s="274"/>
      <c r="G27" s="274"/>
      <c r="H27" s="274"/>
      <c r="I27" s="274"/>
      <c r="J27" s="274"/>
      <c r="K27" s="274"/>
      <c r="L27" s="274"/>
      <c r="M27" s="274"/>
      <c r="N27" s="274"/>
      <c r="O27" s="274"/>
      <c r="P27" s="274"/>
      <c r="Q27" s="274"/>
      <c r="R27" s="274"/>
      <c r="S27" s="274"/>
      <c r="T27" s="274"/>
      <c r="U27" s="87"/>
      <c r="V27" s="82"/>
      <c r="W27" s="82"/>
      <c r="X27" s="82"/>
      <c r="Y27" s="82"/>
      <c r="Z27" s="82"/>
    </row>
  </sheetData>
  <mergeCells count="39">
    <mergeCell ref="B17:I17"/>
    <mergeCell ref="A8:T8"/>
    <mergeCell ref="K25:M25"/>
    <mergeCell ref="N25:P25"/>
    <mergeCell ref="B21:I21"/>
    <mergeCell ref="Y17:Z17"/>
    <mergeCell ref="U18:X18"/>
    <mergeCell ref="Y18:Z18"/>
    <mergeCell ref="U19:X19"/>
    <mergeCell ref="Y19:Z19"/>
    <mergeCell ref="U20:X20"/>
    <mergeCell ref="B18:I18"/>
    <mergeCell ref="U17:X17"/>
    <mergeCell ref="A3:T3"/>
    <mergeCell ref="A5:T5"/>
    <mergeCell ref="B9:I9"/>
    <mergeCell ref="A10:T10"/>
    <mergeCell ref="B11:I11"/>
    <mergeCell ref="A12:T12"/>
    <mergeCell ref="U14:X15"/>
    <mergeCell ref="U16:X16"/>
    <mergeCell ref="B13:I13"/>
    <mergeCell ref="A14:T14"/>
    <mergeCell ref="B15:I15"/>
    <mergeCell ref="A16:T16"/>
    <mergeCell ref="J6:J7"/>
    <mergeCell ref="A27:T27"/>
    <mergeCell ref="B19:I19"/>
    <mergeCell ref="A20:T20"/>
    <mergeCell ref="B22:I22"/>
    <mergeCell ref="A23:I23"/>
    <mergeCell ref="A24:J25"/>
    <mergeCell ref="Q24:T25"/>
    <mergeCell ref="K6:M6"/>
    <mergeCell ref="N6:P6"/>
    <mergeCell ref="Q6:S6"/>
    <mergeCell ref="T6:T7"/>
    <mergeCell ref="A6:A7"/>
    <mergeCell ref="B6:I7"/>
  </mergeCells>
  <phoneticPr fontId="5" type="noConversion"/>
  <conditionalFormatting sqref="U20">
    <cfRule type="cellIs" dxfId="5" priority="4" operator="equal">
      <formula>"Ați dublat unele discipline"</formula>
    </cfRule>
    <cfRule type="cellIs" dxfId="4" priority="5" operator="equal">
      <formula>"Ați pierdut unele discipline"</formula>
    </cfRule>
    <cfRule type="cellIs" dxfId="3" priority="6" operator="equal">
      <formula>"Corect"</formula>
    </cfRule>
  </conditionalFormatting>
  <conditionalFormatting sqref="U19">
    <cfRule type="cellIs" dxfId="2" priority="1" operator="equal">
      <formula>"Ați dublat unele discipline"</formula>
    </cfRule>
    <cfRule type="cellIs" dxfId="1" priority="2" operator="equal">
      <formula>"Ați pierdut unele discipline"</formula>
    </cfRule>
    <cfRule type="cellIs" dxfId="0" priority="3" operator="equal">
      <formula>"Corect"</formula>
    </cfRule>
  </conditionalFormatting>
  <dataValidations disablePrompts="1" count="3">
    <dataValidation type="list" allowBlank="1" showInputMessage="1" showErrorMessage="1" sqref="S17:S19 S21:S22 S15 S11 S9 S13">
      <formula1>$S$39</formula1>
    </dataValidation>
    <dataValidation type="list" allowBlank="1" showInputMessage="1" showErrorMessage="1" sqref="Q21:Q22 Q17:Q19 Q15 Q11 Q9 Q13">
      <formula1>$Q$39</formula1>
    </dataValidation>
    <dataValidation type="list" allowBlank="1" showInputMessage="1" showErrorMessage="1" sqref="R21:R22 R17:R19 R15 R11 R9 R13">
      <formula1>$R$39</formula1>
    </dataValidation>
  </dataValidations>
  <pageMargins left="0.7" right="0.7" top="0.75" bottom="0.75" header="0.3" footer="0.3"/>
  <pageSetup paperSize="9" scale="69" orientation="landscape" r:id="rId1"/>
  <headerFooter>
    <oddFooter>&amp;LRECTOR,Acad.Prof.univ.dr. Ioan Aurel POP&amp;RDIRECTOR, Conf. univ. dr. Cătălin GLAVA</oddFooter>
  </headerFooter>
  <colBreaks count="1" manualBreakCount="1">
    <brk id="20" max="1048575" man="1"/>
  </colBreak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8.85546875" defaultRowHeight="1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E2F100BAAD154B946BFA08EDEEF246" ma:contentTypeVersion="0" ma:contentTypeDescription="Create a new document." ma:contentTypeScope="" ma:versionID="2159e31995da096ebf1b3f27d3835dd9">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73C7C93-0AEF-4722-8568-F76508A90313}">
  <ds:schemaRefs>
    <ds:schemaRef ds:uri="http://schemas.microsoft.com/office/2006/metadata/properties"/>
  </ds:schemaRefs>
</ds:datastoreItem>
</file>

<file path=customXml/itemProps2.xml><?xml version="1.0" encoding="utf-8"?>
<ds:datastoreItem xmlns:ds="http://schemas.openxmlformats.org/officeDocument/2006/customXml" ds:itemID="{6412578B-3AE6-4595-93C1-FFC8D1B96BD4}">
  <ds:schemaRefs>
    <ds:schemaRef ds:uri="http://schemas.microsoft.com/sharepoint/v3/contenttype/forms"/>
  </ds:schemaRefs>
</ds:datastoreItem>
</file>

<file path=customXml/itemProps3.xml><?xml version="1.0" encoding="utf-8"?>
<ds:datastoreItem xmlns:ds="http://schemas.openxmlformats.org/officeDocument/2006/customXml" ds:itemID="{7140B073-4F09-4E61-A867-33136B237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LICENTA</vt:lpstr>
      <vt:lpstr>DPPD</vt:lpstr>
      <vt:lpstr>Sheet3</vt:lpstr>
      <vt:lpstr>DPPD!Print_Area</vt:lpstr>
      <vt:lpstr>LICENTA!Print_Area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Carpaticus</cp:lastModifiedBy>
  <cp:lastPrinted>2018-03-02T08:39:52Z</cp:lastPrinted>
  <dcterms:created xsi:type="dcterms:W3CDTF">2013-06-27T08:19:59Z</dcterms:created>
  <dcterms:modified xsi:type="dcterms:W3CDTF">2018-05-03T21:16:35Z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0x0101006EE2F100BAAD154B946BFA08EDEEF246</vt:lpwstr>
  </property>
</Properties>
</file>