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0730" windowHeight="11730"/>
  </bookViews>
  <sheets>
    <sheet name="LicentaETM" sheetId="1" r:id="rId1"/>
    <sheet name="DPPD" sheetId="2" r:id="rId2"/>
    <sheet name="Sheet3" sheetId="3" r:id="rId3"/>
  </sheets>
  <definedNames>
    <definedName name="_xlnm.Print_Area" localSheetId="1">DPPD!$A$1:$T$25</definedName>
    <definedName name="_xlnm.Print_Area" localSheetId="0">LicentaETM!$A$1:$T$277</definedName>
  </definedNames>
  <calcPr calcId="125725" concurrentCalc="0"/>
</workbook>
</file>

<file path=xl/calcChain.xml><?xml version="1.0" encoding="utf-8"?>
<calcChain xmlns="http://schemas.openxmlformats.org/spreadsheetml/2006/main">
  <c r="J167" i="1"/>
  <c r="A229"/>
  <c r="M22" i="2"/>
  <c r="L22"/>
  <c r="K22"/>
  <c r="K23"/>
  <c r="S21"/>
  <c r="R21"/>
  <c r="Q21"/>
  <c r="M21"/>
  <c r="L21"/>
  <c r="K21"/>
  <c r="J21"/>
  <c r="P20"/>
  <c r="N20"/>
  <c r="O20"/>
  <c r="P19"/>
  <c r="N19"/>
  <c r="O19"/>
  <c r="P17"/>
  <c r="O17"/>
  <c r="N17"/>
  <c r="P16"/>
  <c r="N16"/>
  <c r="O16"/>
  <c r="P14"/>
  <c r="O14"/>
  <c r="N14"/>
  <c r="P12"/>
  <c r="N12"/>
  <c r="O12"/>
  <c r="P10"/>
  <c r="N10"/>
  <c r="N22"/>
  <c r="P8"/>
  <c r="O8"/>
  <c r="N8"/>
  <c r="P166" i="1"/>
  <c r="P165"/>
  <c r="L233"/>
  <c r="L234"/>
  <c r="L215"/>
  <c r="L216"/>
  <c r="L217"/>
  <c r="L218"/>
  <c r="L219"/>
  <c r="L220"/>
  <c r="L221"/>
  <c r="L222"/>
  <c r="L223"/>
  <c r="L224"/>
  <c r="L225"/>
  <c r="L226"/>
  <c r="L227"/>
  <c r="L228"/>
  <c r="L229"/>
  <c r="K215"/>
  <c r="K216"/>
  <c r="K217"/>
  <c r="K218"/>
  <c r="K219"/>
  <c r="K220"/>
  <c r="K221"/>
  <c r="K222"/>
  <c r="K223"/>
  <c r="K224"/>
  <c r="K225"/>
  <c r="K226"/>
  <c r="K227"/>
  <c r="K228"/>
  <c r="K229"/>
  <c r="K232"/>
  <c r="K233"/>
  <c r="K234"/>
  <c r="M215"/>
  <c r="M216"/>
  <c r="M217"/>
  <c r="M218"/>
  <c r="M219"/>
  <c r="M220"/>
  <c r="M221"/>
  <c r="M222"/>
  <c r="M223"/>
  <c r="M224"/>
  <c r="M225"/>
  <c r="M226"/>
  <c r="M227"/>
  <c r="M228"/>
  <c r="M229"/>
  <c r="M232"/>
  <c r="M233"/>
  <c r="M234"/>
  <c r="J246"/>
  <c r="J247"/>
  <c r="J248"/>
  <c r="J249"/>
  <c r="K246"/>
  <c r="K247"/>
  <c r="K248"/>
  <c r="K249"/>
  <c r="L246"/>
  <c r="L247"/>
  <c r="L248"/>
  <c r="L249"/>
  <c r="M246"/>
  <c r="M247"/>
  <c r="M248"/>
  <c r="M249"/>
  <c r="N45"/>
  <c r="N246"/>
  <c r="N46"/>
  <c r="N247"/>
  <c r="N62"/>
  <c r="N248"/>
  <c r="N63"/>
  <c r="N249"/>
  <c r="P45"/>
  <c r="P246"/>
  <c r="P46"/>
  <c r="O46"/>
  <c r="O247"/>
  <c r="P62"/>
  <c r="P248"/>
  <c r="P63"/>
  <c r="P249"/>
  <c r="Q246"/>
  <c r="Q247"/>
  <c r="Q248"/>
  <c r="Q249"/>
  <c r="R246"/>
  <c r="R247"/>
  <c r="R248"/>
  <c r="R249"/>
  <c r="S246"/>
  <c r="S247"/>
  <c r="S248"/>
  <c r="S249"/>
  <c r="T246"/>
  <c r="T247"/>
  <c r="T248"/>
  <c r="T249"/>
  <c r="A252"/>
  <c r="J252"/>
  <c r="J253"/>
  <c r="K252"/>
  <c r="K253"/>
  <c r="L252"/>
  <c r="L253"/>
  <c r="M252"/>
  <c r="N252"/>
  <c r="O252"/>
  <c r="O253"/>
  <c r="P252"/>
  <c r="P253"/>
  <c r="Q252"/>
  <c r="R252"/>
  <c r="R253"/>
  <c r="S252"/>
  <c r="S253"/>
  <c r="J234"/>
  <c r="A234"/>
  <c r="J233"/>
  <c r="A233"/>
  <c r="J232"/>
  <c r="A232"/>
  <c r="J229"/>
  <c r="J228"/>
  <c r="A228"/>
  <c r="J227"/>
  <c r="A227"/>
  <c r="J226"/>
  <c r="A226"/>
  <c r="J225"/>
  <c r="A225"/>
  <c r="J224"/>
  <c r="A224"/>
  <c r="J223"/>
  <c r="A223"/>
  <c r="J222"/>
  <c r="A222"/>
  <c r="J221"/>
  <c r="A221"/>
  <c r="J220"/>
  <c r="A220"/>
  <c r="J219"/>
  <c r="A219"/>
  <c r="J218"/>
  <c r="A218"/>
  <c r="J217"/>
  <c r="A217"/>
  <c r="J216"/>
  <c r="A216"/>
  <c r="J215"/>
  <c r="A215"/>
  <c r="A200"/>
  <c r="J200"/>
  <c r="K200"/>
  <c r="L200"/>
  <c r="A201"/>
  <c r="J201"/>
  <c r="K201"/>
  <c r="L201"/>
  <c r="A202"/>
  <c r="J202"/>
  <c r="K202"/>
  <c r="L202"/>
  <c r="A203"/>
  <c r="J203"/>
  <c r="K203"/>
  <c r="L203"/>
  <c r="T201"/>
  <c r="S201"/>
  <c r="R201"/>
  <c r="Q201"/>
  <c r="P126"/>
  <c r="P201"/>
  <c r="N126"/>
  <c r="N201"/>
  <c r="M201"/>
  <c r="M197"/>
  <c r="L197"/>
  <c r="K197"/>
  <c r="J197"/>
  <c r="A197"/>
  <c r="M196"/>
  <c r="L196"/>
  <c r="K196"/>
  <c r="J196"/>
  <c r="A196"/>
  <c r="M195"/>
  <c r="L195"/>
  <c r="K195"/>
  <c r="J195"/>
  <c r="A195"/>
  <c r="M194"/>
  <c r="L194"/>
  <c r="K194"/>
  <c r="J194"/>
  <c r="A194"/>
  <c r="M193"/>
  <c r="L193"/>
  <c r="K193"/>
  <c r="J193"/>
  <c r="A193"/>
  <c r="M192"/>
  <c r="L192"/>
  <c r="K192"/>
  <c r="J192"/>
  <c r="A192"/>
  <c r="M191"/>
  <c r="L191"/>
  <c r="K191"/>
  <c r="J191"/>
  <c r="A191"/>
  <c r="M190"/>
  <c r="L190"/>
  <c r="K190"/>
  <c r="J190"/>
  <c r="A190"/>
  <c r="M189"/>
  <c r="L189"/>
  <c r="K189"/>
  <c r="J189"/>
  <c r="A189"/>
  <c r="M188"/>
  <c r="L188"/>
  <c r="K188"/>
  <c r="J188"/>
  <c r="A188"/>
  <c r="M187"/>
  <c r="L187"/>
  <c r="K187"/>
  <c r="J187"/>
  <c r="A187"/>
  <c r="M186"/>
  <c r="L186"/>
  <c r="K186"/>
  <c r="J186"/>
  <c r="A186"/>
  <c r="M185"/>
  <c r="L185"/>
  <c r="K185"/>
  <c r="J185"/>
  <c r="A185"/>
  <c r="M184"/>
  <c r="L184"/>
  <c r="K184"/>
  <c r="J184"/>
  <c r="A184"/>
  <c r="M183"/>
  <c r="L183"/>
  <c r="K183"/>
  <c r="J183"/>
  <c r="A183"/>
  <c r="M182"/>
  <c r="L182"/>
  <c r="K182"/>
  <c r="J182"/>
  <c r="A182"/>
  <c r="M181"/>
  <c r="L181"/>
  <c r="K181"/>
  <c r="J181"/>
  <c r="A181"/>
  <c r="M180"/>
  <c r="L180"/>
  <c r="K180"/>
  <c r="J180"/>
  <c r="A180"/>
  <c r="M179"/>
  <c r="L179"/>
  <c r="K179"/>
  <c r="J179"/>
  <c r="A179"/>
  <c r="T184"/>
  <c r="S184"/>
  <c r="R184"/>
  <c r="Q184"/>
  <c r="P55"/>
  <c r="P184"/>
  <c r="N55"/>
  <c r="N184"/>
  <c r="T188"/>
  <c r="S188"/>
  <c r="R188"/>
  <c r="Q188"/>
  <c r="P75"/>
  <c r="P188"/>
  <c r="N75"/>
  <c r="N188"/>
  <c r="T187"/>
  <c r="S187"/>
  <c r="R187"/>
  <c r="Q187"/>
  <c r="P58"/>
  <c r="P187"/>
  <c r="N58"/>
  <c r="N187"/>
  <c r="T186"/>
  <c r="S186"/>
  <c r="R186"/>
  <c r="Q186"/>
  <c r="P57"/>
  <c r="P186"/>
  <c r="N57"/>
  <c r="N186"/>
  <c r="P144"/>
  <c r="P147"/>
  <c r="P150"/>
  <c r="P153"/>
  <c r="P156"/>
  <c r="P159"/>
  <c r="P162"/>
  <c r="N144"/>
  <c r="N147"/>
  <c r="N150"/>
  <c r="N153"/>
  <c r="N156"/>
  <c r="N159"/>
  <c r="N162"/>
  <c r="N165"/>
  <c r="M168"/>
  <c r="L168"/>
  <c r="K168"/>
  <c r="R167"/>
  <c r="T167"/>
  <c r="S167"/>
  <c r="Q167"/>
  <c r="K167"/>
  <c r="L167"/>
  <c r="M167"/>
  <c r="N145"/>
  <c r="P145"/>
  <c r="O145"/>
  <c r="P163"/>
  <c r="N163"/>
  <c r="N166"/>
  <c r="P160"/>
  <c r="N160"/>
  <c r="O163"/>
  <c r="P157"/>
  <c r="N157"/>
  <c r="P154"/>
  <c r="N154"/>
  <c r="P151"/>
  <c r="N151"/>
  <c r="P148"/>
  <c r="N148"/>
  <c r="O151"/>
  <c r="N59"/>
  <c r="P59"/>
  <c r="O59"/>
  <c r="O215"/>
  <c r="N60"/>
  <c r="P60"/>
  <c r="N90"/>
  <c r="N223"/>
  <c r="P90"/>
  <c r="P97"/>
  <c r="N97"/>
  <c r="N225"/>
  <c r="P96"/>
  <c r="N96"/>
  <c r="O96"/>
  <c r="O194"/>
  <c r="P95"/>
  <c r="N95"/>
  <c r="P94"/>
  <c r="N94"/>
  <c r="P93"/>
  <c r="N93"/>
  <c r="P92"/>
  <c r="N92"/>
  <c r="P91"/>
  <c r="N91"/>
  <c r="P81"/>
  <c r="P222"/>
  <c r="N81"/>
  <c r="P80"/>
  <c r="N80"/>
  <c r="P79"/>
  <c r="P220"/>
  <c r="N79"/>
  <c r="O79"/>
  <c r="O220"/>
  <c r="P78"/>
  <c r="N78"/>
  <c r="P77"/>
  <c r="N77"/>
  <c r="P76"/>
  <c r="N76"/>
  <c r="N218"/>
  <c r="P61"/>
  <c r="P217"/>
  <c r="N61"/>
  <c r="O61"/>
  <c r="O217"/>
  <c r="P56"/>
  <c r="N56"/>
  <c r="O56"/>
  <c r="P44"/>
  <c r="N44"/>
  <c r="P43"/>
  <c r="P182"/>
  <c r="N43"/>
  <c r="P42"/>
  <c r="N42"/>
  <c r="P41"/>
  <c r="N41"/>
  <c r="O41"/>
  <c r="O180"/>
  <c r="P40"/>
  <c r="N40"/>
  <c r="T234"/>
  <c r="S234"/>
  <c r="R234"/>
  <c r="Q234"/>
  <c r="P131"/>
  <c r="P234"/>
  <c r="N131"/>
  <c r="N234"/>
  <c r="T229"/>
  <c r="S229"/>
  <c r="R229"/>
  <c r="Q229"/>
  <c r="P116"/>
  <c r="P229"/>
  <c r="N116"/>
  <c r="N229"/>
  <c r="T228"/>
  <c r="S228"/>
  <c r="R228"/>
  <c r="Q228"/>
  <c r="P115"/>
  <c r="P228"/>
  <c r="N115"/>
  <c r="N228"/>
  <c r="T227"/>
  <c r="S227"/>
  <c r="R227"/>
  <c r="Q227"/>
  <c r="P114"/>
  <c r="P227"/>
  <c r="N114"/>
  <c r="N227"/>
  <c r="T226"/>
  <c r="S226"/>
  <c r="R226"/>
  <c r="Q226"/>
  <c r="P110"/>
  <c r="P226"/>
  <c r="N110"/>
  <c r="N226"/>
  <c r="T225"/>
  <c r="S225"/>
  <c r="R225"/>
  <c r="Q225"/>
  <c r="T224"/>
  <c r="S224"/>
  <c r="R224"/>
  <c r="Q224"/>
  <c r="P224"/>
  <c r="N224"/>
  <c r="T223"/>
  <c r="S223"/>
  <c r="R223"/>
  <c r="Q223"/>
  <c r="P223"/>
  <c r="T222"/>
  <c r="S222"/>
  <c r="R222"/>
  <c r="Q222"/>
  <c r="N222"/>
  <c r="T233"/>
  <c r="T232"/>
  <c r="T221"/>
  <c r="T220"/>
  <c r="T219"/>
  <c r="T218"/>
  <c r="T217"/>
  <c r="T216"/>
  <c r="T215"/>
  <c r="T203"/>
  <c r="T202"/>
  <c r="T200"/>
  <c r="T197"/>
  <c r="T196"/>
  <c r="T195"/>
  <c r="T194"/>
  <c r="T193"/>
  <c r="T192"/>
  <c r="T191"/>
  <c r="T190"/>
  <c r="T189"/>
  <c r="T185"/>
  <c r="T183"/>
  <c r="T182"/>
  <c r="T181"/>
  <c r="T180"/>
  <c r="T179"/>
  <c r="P130"/>
  <c r="P233"/>
  <c r="P129"/>
  <c r="P203"/>
  <c r="P128"/>
  <c r="P202"/>
  <c r="P127"/>
  <c r="P232"/>
  <c r="S197"/>
  <c r="R197"/>
  <c r="Q197"/>
  <c r="P113"/>
  <c r="N113"/>
  <c r="N197"/>
  <c r="S185"/>
  <c r="R185"/>
  <c r="Q185"/>
  <c r="P185"/>
  <c r="O185"/>
  <c r="N185"/>
  <c r="T98"/>
  <c r="T132"/>
  <c r="T117"/>
  <c r="T82"/>
  <c r="T64"/>
  <c r="T47"/>
  <c r="U30"/>
  <c r="S47"/>
  <c r="R47"/>
  <c r="Q47"/>
  <c r="S64"/>
  <c r="R64"/>
  <c r="Q64"/>
  <c r="U32"/>
  <c r="U31"/>
  <c r="A249"/>
  <c r="A248"/>
  <c r="A247"/>
  <c r="A246"/>
  <c r="S233"/>
  <c r="R233"/>
  <c r="Q233"/>
  <c r="S232"/>
  <c r="R232"/>
  <c r="Q232"/>
  <c r="N127"/>
  <c r="N232"/>
  <c r="S221"/>
  <c r="R221"/>
  <c r="Q221"/>
  <c r="S220"/>
  <c r="R220"/>
  <c r="Q220"/>
  <c r="S219"/>
  <c r="R219"/>
  <c r="Q219"/>
  <c r="P219"/>
  <c r="N219"/>
  <c r="S218"/>
  <c r="R218"/>
  <c r="Q218"/>
  <c r="P218"/>
  <c r="S217"/>
  <c r="R217"/>
  <c r="Q217"/>
  <c r="S216"/>
  <c r="R216"/>
  <c r="Q216"/>
  <c r="P216"/>
  <c r="N216"/>
  <c r="S215"/>
  <c r="R215"/>
  <c r="Q215"/>
  <c r="S203"/>
  <c r="R203"/>
  <c r="Q203"/>
  <c r="N129"/>
  <c r="N203"/>
  <c r="M203"/>
  <c r="S202"/>
  <c r="R202"/>
  <c r="Q202"/>
  <c r="N128"/>
  <c r="M202"/>
  <c r="S200"/>
  <c r="R200"/>
  <c r="Q200"/>
  <c r="M200"/>
  <c r="Q180"/>
  <c r="R179"/>
  <c r="S179"/>
  <c r="S196"/>
  <c r="R196"/>
  <c r="Q196"/>
  <c r="P112"/>
  <c r="P196"/>
  <c r="N112"/>
  <c r="N196"/>
  <c r="S195"/>
  <c r="R195"/>
  <c r="Q195"/>
  <c r="P111"/>
  <c r="P195"/>
  <c r="N111"/>
  <c r="N195"/>
  <c r="S194"/>
  <c r="R194"/>
  <c r="Q194"/>
  <c r="P194"/>
  <c r="S193"/>
  <c r="R193"/>
  <c r="Q193"/>
  <c r="P193"/>
  <c r="N193"/>
  <c r="S192"/>
  <c r="R192"/>
  <c r="Q192"/>
  <c r="P192"/>
  <c r="N192"/>
  <c r="S191"/>
  <c r="R191"/>
  <c r="Q191"/>
  <c r="P191"/>
  <c r="N191"/>
  <c r="S190"/>
  <c r="R190"/>
  <c r="Q190"/>
  <c r="P190"/>
  <c r="N190"/>
  <c r="S189"/>
  <c r="R189"/>
  <c r="Q189"/>
  <c r="P189"/>
  <c r="N189"/>
  <c r="S183"/>
  <c r="R183"/>
  <c r="Q183"/>
  <c r="P183"/>
  <c r="N183"/>
  <c r="S182"/>
  <c r="R182"/>
  <c r="Q182"/>
  <c r="S181"/>
  <c r="R181"/>
  <c r="Q181"/>
  <c r="P181"/>
  <c r="N181"/>
  <c r="S180"/>
  <c r="R180"/>
  <c r="Q179"/>
  <c r="Q253"/>
  <c r="M253"/>
  <c r="K204"/>
  <c r="J132"/>
  <c r="J117"/>
  <c r="K117"/>
  <c r="L117"/>
  <c r="M117"/>
  <c r="Q117"/>
  <c r="R117"/>
  <c r="S117"/>
  <c r="N125"/>
  <c r="N200"/>
  <c r="P125"/>
  <c r="O125"/>
  <c r="N130"/>
  <c r="N233"/>
  <c r="K132"/>
  <c r="L132"/>
  <c r="M132"/>
  <c r="Q132"/>
  <c r="R132"/>
  <c r="S132"/>
  <c r="S98"/>
  <c r="R98"/>
  <c r="Q98"/>
  <c r="M98"/>
  <c r="L98"/>
  <c r="K98"/>
  <c r="J98"/>
  <c r="S82"/>
  <c r="R82"/>
  <c r="Q82"/>
  <c r="U82"/>
  <c r="M82"/>
  <c r="L82"/>
  <c r="K82"/>
  <c r="J82"/>
  <c r="M64"/>
  <c r="L64"/>
  <c r="K64"/>
  <c r="J64"/>
  <c r="N215"/>
  <c r="K47"/>
  <c r="M47"/>
  <c r="L47"/>
  <c r="J47"/>
  <c r="N221"/>
  <c r="N253"/>
  <c r="N179"/>
  <c r="P180"/>
  <c r="P221"/>
  <c r="P179"/>
  <c r="N180"/>
  <c r="N98"/>
  <c r="R5"/>
  <c r="U6"/>
  <c r="O77"/>
  <c r="O189"/>
  <c r="O90"/>
  <c r="O10" i="2"/>
  <c r="O22"/>
  <c r="N23"/>
  <c r="N21"/>
  <c r="S263" i="1"/>
  <c r="S265"/>
  <c r="P21" i="2"/>
  <c r="P200" i="1"/>
  <c r="O91"/>
  <c r="O190"/>
  <c r="O95"/>
  <c r="O193"/>
  <c r="O157"/>
  <c r="P22" i="2"/>
  <c r="U98" i="1"/>
  <c r="P47"/>
  <c r="O156"/>
  <c r="N47"/>
  <c r="O4"/>
  <c r="U3"/>
  <c r="P98"/>
  <c r="K169"/>
  <c r="O160"/>
  <c r="N82"/>
  <c r="O5"/>
  <c r="U5"/>
  <c r="O80"/>
  <c r="O221"/>
  <c r="O144"/>
  <c r="O40"/>
  <c r="O179"/>
  <c r="N182"/>
  <c r="L235"/>
  <c r="P215"/>
  <c r="N64"/>
  <c r="R4"/>
  <c r="U4"/>
  <c r="P64"/>
  <c r="N220"/>
  <c r="P82"/>
  <c r="N217"/>
  <c r="N194"/>
  <c r="O44"/>
  <c r="O183"/>
  <c r="O97"/>
  <c r="O225"/>
  <c r="O150"/>
  <c r="O113"/>
  <c r="O197"/>
  <c r="O94"/>
  <c r="O192"/>
  <c r="O154"/>
  <c r="P167"/>
  <c r="O55"/>
  <c r="O184"/>
  <c r="O128"/>
  <c r="O202"/>
  <c r="O78"/>
  <c r="O219"/>
  <c r="O60"/>
  <c r="O216"/>
  <c r="P132"/>
  <c r="U132"/>
  <c r="T263"/>
  <c r="T265"/>
  <c r="U117"/>
  <c r="K170"/>
  <c r="P247"/>
  <c r="P250"/>
  <c r="P255"/>
  <c r="O129"/>
  <c r="O203"/>
  <c r="O147"/>
  <c r="O75"/>
  <c r="O188"/>
  <c r="O45"/>
  <c r="O246"/>
  <c r="O63"/>
  <c r="O249"/>
  <c r="O93"/>
  <c r="O191"/>
  <c r="N168"/>
  <c r="J264"/>
  <c r="U64"/>
  <c r="O116"/>
  <c r="O229"/>
  <c r="O42"/>
  <c r="O181"/>
  <c r="O81"/>
  <c r="O222"/>
  <c r="O148"/>
  <c r="O159"/>
  <c r="O58"/>
  <c r="O187"/>
  <c r="O162"/>
  <c r="O62"/>
  <c r="O248"/>
  <c r="O110"/>
  <c r="O226"/>
  <c r="O131"/>
  <c r="O234"/>
  <c r="R263"/>
  <c r="R265"/>
  <c r="O112"/>
  <c r="O196"/>
  <c r="U47"/>
  <c r="P197"/>
  <c r="P198"/>
  <c r="P225"/>
  <c r="O115"/>
  <c r="O228"/>
  <c r="O43"/>
  <c r="O182"/>
  <c r="O165"/>
  <c r="O76"/>
  <c r="O92"/>
  <c r="O224"/>
  <c r="O153"/>
  <c r="O166"/>
  <c r="O200"/>
  <c r="O223"/>
  <c r="S235"/>
  <c r="N167"/>
  <c r="N117"/>
  <c r="O127"/>
  <c r="O232"/>
  <c r="P168"/>
  <c r="N132"/>
  <c r="R6"/>
  <c r="U8"/>
  <c r="O111"/>
  <c r="N202"/>
  <c r="N204"/>
  <c r="O114"/>
  <c r="O227"/>
  <c r="O130"/>
  <c r="O233"/>
  <c r="O57"/>
  <c r="O126"/>
  <c r="O201"/>
  <c r="P117"/>
  <c r="R204"/>
  <c r="K198"/>
  <c r="K205"/>
  <c r="J204"/>
  <c r="K235"/>
  <c r="S230"/>
  <c r="T235"/>
  <c r="M204"/>
  <c r="R235"/>
  <c r="L198"/>
  <c r="Q204"/>
  <c r="L204"/>
  <c r="J235"/>
  <c r="R250"/>
  <c r="R254"/>
  <c r="M250"/>
  <c r="M255"/>
  <c r="M235"/>
  <c r="K250"/>
  <c r="K254"/>
  <c r="N235"/>
  <c r="P235"/>
  <c r="J198"/>
  <c r="M198"/>
  <c r="T204"/>
  <c r="J230"/>
  <c r="Q250"/>
  <c r="Q254"/>
  <c r="K230"/>
  <c r="N250"/>
  <c r="N255"/>
  <c r="R230"/>
  <c r="T230"/>
  <c r="T250"/>
  <c r="T254"/>
  <c r="K257"/>
  <c r="L250"/>
  <c r="L255"/>
  <c r="M230"/>
  <c r="M236"/>
  <c r="P204"/>
  <c r="R198"/>
  <c r="S204"/>
  <c r="Q230"/>
  <c r="Q235"/>
  <c r="S250"/>
  <c r="S254"/>
  <c r="J250"/>
  <c r="J254"/>
  <c r="L230"/>
  <c r="L237"/>
  <c r="S198"/>
  <c r="T198"/>
  <c r="Q198"/>
  <c r="O47"/>
  <c r="P230"/>
  <c r="P237"/>
  <c r="N198"/>
  <c r="N205"/>
  <c r="O21" i="2"/>
  <c r="N230" i="1"/>
  <c r="O250"/>
  <c r="O254"/>
  <c r="M254"/>
  <c r="O82"/>
  <c r="O167"/>
  <c r="S205"/>
  <c r="K236"/>
  <c r="O204"/>
  <c r="O218"/>
  <c r="O230"/>
  <c r="N254"/>
  <c r="M237"/>
  <c r="K255"/>
  <c r="K256"/>
  <c r="K258"/>
  <c r="O235"/>
  <c r="O168"/>
  <c r="L264"/>
  <c r="N264"/>
  <c r="Q205"/>
  <c r="K237"/>
  <c r="O98"/>
  <c r="R205"/>
  <c r="L205"/>
  <c r="O6"/>
  <c r="U7"/>
  <c r="J263"/>
  <c r="O132"/>
  <c r="O117"/>
  <c r="O195"/>
  <c r="L236"/>
  <c r="J205"/>
  <c r="O255"/>
  <c r="N256"/>
  <c r="P236"/>
  <c r="R236"/>
  <c r="S236"/>
  <c r="O64"/>
  <c r="O186"/>
  <c r="H264"/>
  <c r="P206"/>
  <c r="T236"/>
  <c r="K239"/>
  <c r="L206"/>
  <c r="K171"/>
  <c r="K206"/>
  <c r="P205"/>
  <c r="L254"/>
  <c r="M206"/>
  <c r="J236"/>
  <c r="N237"/>
  <c r="N236"/>
  <c r="Q236"/>
  <c r="P254"/>
  <c r="M205"/>
  <c r="N206"/>
  <c r="T205"/>
  <c r="K208"/>
  <c r="O198"/>
  <c r="U17" i="2"/>
  <c r="U19"/>
  <c r="W17"/>
  <c r="W19"/>
  <c r="K238" i="1"/>
  <c r="K240"/>
  <c r="O236"/>
  <c r="L263"/>
  <c r="L265"/>
  <c r="N169"/>
  <c r="O237"/>
  <c r="N238"/>
  <c r="K207"/>
  <c r="K209"/>
  <c r="O206"/>
  <c r="N207"/>
  <c r="O205"/>
  <c r="H263"/>
  <c r="J265"/>
  <c r="U264"/>
  <c r="N263"/>
  <c r="N265"/>
  <c r="W18" i="2"/>
  <c r="W20"/>
  <c r="U18"/>
  <c r="U20"/>
  <c r="H265" i="1"/>
  <c r="P264"/>
  <c r="P263"/>
  <c r="P265"/>
</calcChain>
</file>

<file path=xl/comments1.xml><?xml version="1.0" encoding="utf-8"?>
<comments xmlns="http://schemas.openxmlformats.org/spreadsheetml/2006/main">
  <authors>
    <author>Windows User</author>
    <author>Gelu Gherghin</author>
  </authors>
  <commentList>
    <comment ref="A4" authorId="0">
      <text>
        <r>
          <rPr>
            <b/>
            <sz val="9"/>
            <color indexed="81"/>
            <rFont val="Tahoma"/>
            <family val="2"/>
            <charset val="238"/>
          </rPr>
          <t xml:space="preserve">Gelu Gherghin:
</t>
        </r>
        <r>
          <rPr>
            <sz val="9"/>
            <color indexed="10"/>
            <rFont val="Tahoma"/>
            <family val="2"/>
            <charset val="238"/>
          </rPr>
          <t>Se introduce numele facultății</t>
        </r>
      </text>
    </comment>
    <comment ref="O4" authorId="1">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5"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6"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A15" author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6" authorId="0">
      <text>
        <r>
          <rPr>
            <b/>
            <sz val="9"/>
            <color indexed="81"/>
            <rFont val="Tahoma"/>
            <family val="2"/>
            <charset val="238"/>
          </rPr>
          <t>Gelu Gherghin:</t>
        </r>
        <r>
          <rPr>
            <b/>
            <sz val="9"/>
            <color indexed="10"/>
            <rFont val="Tahoma"/>
            <family val="2"/>
            <charset val="238"/>
          </rPr>
          <t xml:space="preserve">
</t>
        </r>
        <r>
          <rPr>
            <sz val="9"/>
            <color indexed="10"/>
            <rFont val="Tahoma"/>
            <family val="2"/>
            <charset val="238"/>
          </rPr>
          <t xml:space="preserve">
</t>
        </r>
        <r>
          <rPr>
            <b/>
            <sz val="9"/>
            <color indexed="10"/>
            <rFont val="Tahoma"/>
            <family val="2"/>
            <charset val="238"/>
          </rPr>
          <t>Alegeți o singură variantă: fie 6 credite - 2 semestre, fie 12 credite - 4 semestre alocate limbilor străine. Ștergeți cealaltă variantă!</t>
        </r>
        <r>
          <rPr>
            <sz val="9"/>
            <color indexed="10"/>
            <rFont val="Tahoma"/>
            <family val="2"/>
            <charset val="238"/>
          </rPr>
          <t xml:space="preserve">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18" author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7"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3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3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3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5"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4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48" authorId="1">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t>
        </r>
      </text>
    </comment>
    <comment ref="N5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2"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6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65" authorId="1">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t>
        </r>
      </text>
    </comment>
    <comment ref="N7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8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8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8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10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0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0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12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2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4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1"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41"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1"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1"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3"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68" authorId="1">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71" authorId="1">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208"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3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5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6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26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26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264"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4"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4"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într-o singură limbă de predare, din lista de didactici de mai jos. Vă rugăm să nu faceți alte modificări în tabel.</t>
        </r>
        <r>
          <rPr>
            <sz val="9"/>
            <color indexed="81"/>
            <rFont val="Tahoma"/>
            <family val="2"/>
            <charset val="238"/>
          </rPr>
          <t xml:space="preserve">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<sst xmlns="http://schemas.openxmlformats.org/spreadsheetml/2006/main" count="645" uniqueCount="248">
  <si>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</si>
  <si>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</si>
  <si>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</si>
  <si>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</si>
  <si>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</si>
  <si>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</si>
  <si>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</si>
  <si>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</si>
  <si>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</si>
  <si>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</si>
  <si>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</si>
  <si>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</si>
  <si>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</si>
  <si>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</si>
  <si>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</si>
  <si>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</si>
  <si>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</si>
  <si>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</si>
  <si>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</si>
  <si>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</si>
  <si>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</si>
  <si>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</si>
  <si>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</si>
  <si>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</si>
  <si>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</si>
  <si>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</si>
  <si>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</si>
  <si>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</si>
  <si>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</si>
  <si>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</si>
  <si>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</si>
  <si>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</si>
  <si>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</si>
  <si>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</si>
  <si>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</si>
  <si>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</si>
  <si>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</si>
  <si>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</si>
  <si>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</si>
  <si>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</si>
  <si>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</si>
  <si>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</si>
  <si>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</si>
  <si>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</si>
  <si>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</si>
  <si>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</si>
  <si>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</si>
  <si>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</si>
  <si>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</si>
  <si>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</si>
  <si>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</si>
  <si>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</si>
  <si>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</si>
  <si>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</si>
  <si>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An I, Semestrul 1</t>
  </si>
  <si>
    <t>An I, Semestrul 2</t>
  </si>
  <si>
    <t>An II, Semestrul 3</t>
  </si>
  <si>
    <t>An II, Semestrul 4</t>
  </si>
  <si>
    <t>An III, Semestrul 5</t>
  </si>
  <si>
    <t>An III, Semestrul 6</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</si>
  <si>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</si>
  <si>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</si>
  <si>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</si>
  <si>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</si>
  <si>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</si>
  <si>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</si>
  <si>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</si>
  <si>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</si>
  <si>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</si>
  <si>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</si>
  <si>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</si>
  <si>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</si>
  <si>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</si>
  <si>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</si>
  <si>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</si>
  <si>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</si>
  <si>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</si>
  <si>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</si>
  <si>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</si>
  <si>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</si>
  <si>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</si>
  <si>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</si>
  <si>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</si>
  <si>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</si>
  <si>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 xml:space="preserve">Pedagogie I: 
- Fundamentele pedagogiei 
- Teoria şi metodologia curriculumului
</t>
  </si>
  <si>
    <t xml:space="preserve">Pedagogie II:
- Teoria şi metodologia instruirii 
- Teoria şi metodologia evaluării
</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</si>
  <si>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</si>
  <si>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</si>
  <si>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</si>
  <si>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</si>
  <si>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</si>
  <si>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</si>
  <si>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</si>
  <si>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</si>
  <si>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</si>
  <si>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</si>
  <si>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t>MODUL PEDAGOCIC - Nivelul I: 30 de credite ECTS  + 5 credite ECTS aferente examenului de absolvire</t>
  </si>
  <si>
    <t>DPPF</t>
  </si>
  <si>
    <t>DPDPS</t>
  </si>
  <si>
    <t>YLU0011</t>
  </si>
  <si>
    <t>YLU0012</t>
  </si>
  <si>
    <t>Limba străină 1</t>
  </si>
  <si>
    <t>Limba străină 2</t>
  </si>
  <si>
    <t>PACHET OPȚIONAL 2 (An I, Semestrul 2)</t>
  </si>
  <si>
    <t>PACHET OPȚIONAL 3 (An II, Semestrul 3)</t>
  </si>
  <si>
    <t>UNIVERSITATEA BABEŞ-BOLYAI CLUJ-NAPOCA</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</si>
  <si>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</si>
  <si>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</si>
  <si>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</si>
  <si>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</si>
  <si>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</si>
  <si>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DD</t>
  </si>
  <si>
    <t>*</t>
  </si>
  <si>
    <t xml:space="preserve"> </t>
  </si>
  <si>
    <t>DPPF – Discipline de pregătire psihopedagogică fundamentală (obligatorii)                      DPDPS – Discipline de pregătire didactică şi practică de specialitate (obligatorii)</t>
  </si>
  <si>
    <t>Chei de verificare: Planul este corect dacă adunând procentele din toate tipurile de discipline  se obține 100%</t>
  </si>
  <si>
    <r>
      <rPr>
        <b/>
        <sz val="10"/>
        <color indexed="8"/>
        <rFont val="Times New Roman"/>
        <family val="1"/>
        <charset val="238"/>
      </rPr>
      <t>Domenii care au DD</t>
    </r>
    <r>
      <rPr>
        <sz val="10"/>
        <color indexed="8"/>
        <rFont val="Times New Roman"/>
        <family val="1"/>
      </rPr>
      <t xml:space="preserve">
DF+DD+DS+DC</t>
    </r>
  </si>
  <si>
    <r>
      <rPr>
        <b/>
        <sz val="10"/>
        <rFont val="Times New Roman"/>
        <family val="1"/>
        <charset val="238"/>
      </rPr>
      <t>Domenii fără DD</t>
    </r>
    <r>
      <rPr>
        <sz val="10"/>
        <color indexed="8"/>
        <rFont val="Times New Roman"/>
        <family val="1"/>
      </rPr>
      <t xml:space="preserve">
DF+DS+DC</t>
    </r>
  </si>
  <si>
    <t xml:space="preserve">Procent total discipline </t>
  </si>
  <si>
    <t>Procent total ore fizie</t>
  </si>
  <si>
    <t>Dacă domeniul dumneavoastră are Discipline în Domeniu (DD), atunci luați în considerare prima coloană a cheii de verificare.
Dacă domeniul dumneavoastră nu are Discipline în Domeniu (DD) și ați șters tabelul DD, atunci luați în considerare cea de-a doua coloană a cheii de verificare.</t>
  </si>
  <si>
    <t>ÎN TOATE TABELELE DIN ACEASTĂ MACHETĂ, TREBUIE SĂ INTRODUCEȚI  CONȚINUT NUMAI ÎN CELULELE MARCATE CU GALBEN. 
NICIO CELULĂ GALBENA NU TREBUIE SĂ RĂMÂNĂ  NECOMPLETATĂ.</t>
  </si>
  <si>
    <t>PLAN DE ÎNVĂŢĂMÂNT valabil începând din anul universitar 2018-2019</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</si>
  <si>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</si>
  <si>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FACULTATEA DE LITERE</t>
  </si>
  <si>
    <t>LLD1121</t>
  </si>
  <si>
    <t>Introducere în folclor: istorie, metode, terminologie</t>
  </si>
  <si>
    <t>LLD1122</t>
  </si>
  <si>
    <t>Introducere în etnografie: Istorie, metode, terminologie</t>
  </si>
  <si>
    <t>LLD1123</t>
  </si>
  <si>
    <t>Introducere în antropologia culturală şi socială</t>
  </si>
  <si>
    <t>LLD1124</t>
  </si>
  <si>
    <t xml:space="preserve">Istorie culturală: arta si civilizatie. </t>
  </si>
  <si>
    <t>LLD1125</t>
  </si>
  <si>
    <t>Metodologia cercetarii</t>
  </si>
  <si>
    <t>LLD1221</t>
  </si>
  <si>
    <t>Zone etno-culturale, diversitate etnoculturală</t>
  </si>
  <si>
    <t>LLD1222</t>
  </si>
  <si>
    <t>Simbolizatie arhetipala: cultură, religie şi politică în societatea umană</t>
  </si>
  <si>
    <t>LLD1223</t>
  </si>
  <si>
    <t>Introducere în sociologie</t>
  </si>
  <si>
    <t>LLD1224</t>
  </si>
  <si>
    <t>Metodologie: tehnici ale fotografiei etnografice</t>
  </si>
  <si>
    <t>LLD1225</t>
  </si>
  <si>
    <t>Practica profesionala*</t>
  </si>
  <si>
    <t>Curs optional 1.</t>
  </si>
  <si>
    <t>Curs optional 2.</t>
  </si>
  <si>
    <t>LLD2121</t>
  </si>
  <si>
    <t>Antropologia religiei, antropologia sacrului</t>
  </si>
  <si>
    <t>LLD2122</t>
  </si>
  <si>
    <t>Etnografie I. Vestimentaţia ca obiect şi mesaj</t>
  </si>
  <si>
    <t>LLD2123</t>
  </si>
  <si>
    <t>Antropologie I. Comunicaţie vizuală</t>
  </si>
  <si>
    <t>LLD2124</t>
  </si>
  <si>
    <t>Folclor I. Calendare, sărbători şi rituri</t>
  </si>
  <si>
    <t>LLD2125</t>
  </si>
  <si>
    <t>Folclor II. Folclor urban contemporan: mass media si viata cotidiana</t>
  </si>
  <si>
    <t>Curs optional 3.</t>
  </si>
  <si>
    <t>Curs optional 4.</t>
  </si>
  <si>
    <t>LLD2221</t>
  </si>
  <si>
    <t>Folclor III. Literatura populară: structuri narative şi cognitive cotidiene</t>
  </si>
  <si>
    <t>LLD2222</t>
  </si>
  <si>
    <t>Etnografie IV. Economie şi mod de viaţă</t>
  </si>
  <si>
    <t>LLD2223</t>
  </si>
  <si>
    <t>Etnosemiotica</t>
  </si>
  <si>
    <t>LLD2224</t>
  </si>
  <si>
    <t>Memoria culturala</t>
  </si>
  <si>
    <t>LLD2225</t>
  </si>
  <si>
    <t>LLD2226</t>
  </si>
  <si>
    <t>Muzeologie</t>
  </si>
  <si>
    <t>LLD2227</t>
  </si>
  <si>
    <t>Practica în muzeu*</t>
  </si>
  <si>
    <t>Curs optional 5.</t>
  </si>
  <si>
    <t>LLD3122</t>
  </si>
  <si>
    <t>LLD3123</t>
  </si>
  <si>
    <t>LLD3125</t>
  </si>
  <si>
    <t>Antropologia artei</t>
  </si>
  <si>
    <t>LLD3126</t>
  </si>
  <si>
    <t xml:space="preserve">Antropologie III. Antropologie socială </t>
  </si>
  <si>
    <t>LLD3127</t>
  </si>
  <si>
    <t>Meşteşug şi artă tradiţională II.: arhitectura rurală. Concepte generale şi zone arhitecturale</t>
  </si>
  <si>
    <t>Curs optional 6.</t>
  </si>
  <si>
    <t>Curs optional 7.</t>
  </si>
  <si>
    <t>LLD3222</t>
  </si>
  <si>
    <t>Etnografie V. Religiozitate populară: texte şi rituri în cultura ceangăilor din Moldova</t>
  </si>
  <si>
    <t>LLD3223</t>
  </si>
  <si>
    <t>Etnografie VI. Etnobotanică</t>
  </si>
  <si>
    <t>LLD3224</t>
  </si>
  <si>
    <t>Antropologie VI. Antropologia scrisului</t>
  </si>
  <si>
    <t>LLD3225</t>
  </si>
  <si>
    <t>Filmul antropologic si documentar</t>
  </si>
  <si>
    <t>LLD3226</t>
  </si>
  <si>
    <t>Antropologia dansului</t>
  </si>
  <si>
    <t>LLD3227</t>
  </si>
  <si>
    <t>Seminar de redactare a lucrării de licenţă</t>
  </si>
  <si>
    <t>Curs opţional 8.</t>
  </si>
  <si>
    <t>PACHET OPȚIONAL 1 (An I, Semestrul 2)</t>
  </si>
  <si>
    <t>LLD1226</t>
  </si>
  <si>
    <t>O tipologie a culturilor I.</t>
  </si>
  <si>
    <t>Se alege din oferta facultatii</t>
  </si>
  <si>
    <t>PACHET OPȚIONAL 4 (An II, Semestrul 3)</t>
  </si>
  <si>
    <t>PACHET OPȚIONAL 5 (An II, Semestrul 4)</t>
  </si>
  <si>
    <t>LLD2228</t>
  </si>
  <si>
    <t>O tipologie a culturilor II.</t>
  </si>
  <si>
    <t>PACHET OPȚIONAL 6 (An III, Semestrul 5)</t>
  </si>
  <si>
    <t>PACHET OPȚIONAL 7 (An III, Semestrul 5)</t>
  </si>
  <si>
    <t>PACHET OPȚIONAL 8 (An III, Semestrul 6)</t>
  </si>
  <si>
    <t>O tipologie a culturilor III</t>
  </si>
  <si>
    <t>Anexă la Planul de Învățământ specializarea / programul de studiu: Etnologie</t>
  </si>
  <si>
    <t>Didactica specialităţii: Didactica etnologiei (maghiară)</t>
  </si>
  <si>
    <r>
      <rPr>
        <b/>
        <sz val="10"/>
        <rFont val="Times New Roman"/>
        <family val="1"/>
      </rPr>
      <t xml:space="preserve">   156 </t>
    </r>
    <r>
      <rPr>
        <sz val="10"/>
        <rFont val="Times New Roman"/>
        <family val="1"/>
      </rPr>
      <t>de credite la disciplinele obligatorii;</t>
    </r>
  </si>
  <si>
    <r>
      <rPr>
        <sz val="10"/>
        <rFont val="Times New Roman"/>
        <family val="1"/>
      </rPr>
      <t xml:space="preserve">   </t>
    </r>
    <r>
      <rPr>
        <b/>
        <sz val="10"/>
        <rFont val="Times New Roman"/>
        <family val="1"/>
      </rPr>
      <t>24</t>
    </r>
    <r>
      <rPr>
        <sz val="10"/>
        <rFont val="Times New Roman"/>
        <family val="1"/>
      </rPr>
      <t xml:space="preserve"> credite la disciplinele opţionale;</t>
    </r>
    <r>
      <rPr>
        <b/>
        <sz val="10"/>
        <rFont val="Times New Roman"/>
        <family val="1"/>
      </rPr>
      <t xml:space="preserve"> </t>
    </r>
    <r>
      <rPr>
        <b/>
        <sz val="10"/>
        <color rgb="FFFF0000"/>
        <rFont val="Times New Roman"/>
        <family val="1"/>
      </rPr>
      <t/>
    </r>
  </si>
  <si>
    <r>
      <rPr>
        <b/>
        <sz val="10"/>
        <rFont val="Times New Roman"/>
        <family val="1"/>
      </rPr>
      <t>6</t>
    </r>
    <r>
      <rPr>
        <sz val="10"/>
        <rFont val="Times New Roman"/>
        <family val="1"/>
      </rPr>
      <t xml:space="preserve"> credite pentru o limbă străină (2 semestre)</t>
    </r>
  </si>
  <si>
    <t>Şi</t>
  </si>
  <si>
    <t>Mitologii istorice și contemporane: incursiuni în texte și contexte</t>
  </si>
  <si>
    <t>Folclor IV. Mentalităţi, credinţe şi practici populare</t>
  </si>
  <si>
    <r>
      <t xml:space="preserve">Domeniul: </t>
    </r>
    <r>
      <rPr>
        <b/>
        <sz val="10"/>
        <rFont val="Times New Roman"/>
        <family val="1"/>
        <charset val="238"/>
      </rPr>
      <t>STUDII CULTURALE</t>
    </r>
  </si>
  <si>
    <r>
      <t xml:space="preserve">Specializarea/Programul de studiu: </t>
    </r>
    <r>
      <rPr>
        <b/>
        <sz val="10"/>
        <color indexed="8"/>
        <rFont val="Times New Roman"/>
        <family val="1"/>
        <charset val="238"/>
      </rPr>
      <t>ETNOLOGIE</t>
    </r>
  </si>
  <si>
    <r>
      <t xml:space="preserve">Limba de predare: </t>
    </r>
    <r>
      <rPr>
        <sz val="10"/>
        <rFont val="Times New Roman"/>
        <family val="1"/>
        <charset val="238"/>
      </rPr>
      <t>MAGHIARĂ</t>
    </r>
  </si>
  <si>
    <r>
      <t xml:space="preserve">Titlul absolventului: </t>
    </r>
    <r>
      <rPr>
        <b/>
        <sz val="10"/>
        <color indexed="8"/>
        <rFont val="Times New Roman"/>
        <family val="1"/>
        <charset val="238"/>
      </rPr>
      <t>licenţiat în studii culturale</t>
    </r>
  </si>
  <si>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</si>
  <si>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t>Modul de alegere al optionalelor nu corespundea cu realitatea din tabele. Va rog sa completati dupa modelul scris de mine in semestrul 2</t>
  </si>
  <si>
    <r>
      <rPr>
        <b/>
        <sz val="10"/>
        <color indexed="8"/>
        <rFont val="Times New Roman"/>
        <family val="1"/>
      </rPr>
      <t xml:space="preserve">VI.  UNIVERSITĂŢI EUROPENE DE REFERINŢĂ: 
</t>
    </r>
    <r>
      <rPr>
        <sz val="10"/>
        <color indexed="8"/>
        <rFont val="Times New Roman"/>
        <family val="1"/>
        <charset val="238"/>
      </rPr>
      <t xml:space="preserve">Université Paris Ouest Nanterre La Défense, Universite de Strassburg, Universite de Montreal, Université de Nice Sophia-Antipolis
</t>
    </r>
  </si>
  <si>
    <t>Cred ca sunt numai 10 saptamani de vacanta, altfel anul ar avea 54 de saptamani, nu 52 cat are in realitate</t>
  </si>
  <si>
    <t xml:space="preserve">* LLU0011, Limba engleză - curs practic limbaj specializat; LLU0021, Limba franceză - curs practic limbaj specializat; LLU0031, Limba germană - curs practic limbaj specializat; LLU0041, Limba italiană - curs practic limbaj specializat; LLU0051 - Limba spaniolă - curs practic limbaj specializat; LLU0061 - Limba rusă - curs practic limbaj specializat.              </t>
  </si>
  <si>
    <t xml:space="preserve">** LLU0012, Limba engleză - curs practic limbaj specializat; LLU0022, Limba franceză - curs practic limbaj specializat; LLU0032, Limba germană - curs practic limbaj specializat; LLU0042, Limba italiană - curs practic limbaj specializat; LLU0052 - Limba spaniolă - curs practic limbaj specializat; LLU0062 - Limba rusă - curs practic limbaj specializat.           
                   </t>
  </si>
  <si>
    <t>**</t>
  </si>
  <si>
    <t>Codurile DLSS sunt unice pe UBB, nu se pot schimba. Va rog sa lasati toate cele 6 discipline din oferta DLSS si codurile date acestora</t>
  </si>
  <si>
    <t>Vă rog să introduceți codurile pachetelor in celula dedicata, asa cum era in macheta 2018 si cum am introdus, ca exemplu, pentru primele doua pachete</t>
  </si>
  <si>
    <t>Am pus formula in celula marcata cu rosu</t>
  </si>
  <si>
    <t>Mai urmează ceva dupa : în denumirea disciplinelor? Daca veti face modificari de denumire aici, treuie sa re-selectati disciplinele in tabelele de DF si DS, ca sa se preia corect datele</t>
  </si>
  <si>
    <t xml:space="preserve">Cam multe discipline din oferta facultatii. "În contul a cel mult 3 discipline opţionale generale, studentul are dreptul să aleagă 3 discipline de la alte specializări ale facultăţilor din Universitatea Babeş-Bolyai", cum scrie si pe pagian de garda. Si disciplinele de la aceeasi facultate intra tot in aceasta prevedere. </t>
  </si>
  <si>
    <t>Meşteşug şi artă tradiţională I.: semnificaţiile artefactului</t>
  </si>
  <si>
    <t>Antropologie II. Istoria antropologiei culturale şi sociale</t>
  </si>
  <si>
    <t>LLX1201</t>
  </si>
  <si>
    <t>LLX1202</t>
  </si>
  <si>
    <t>LLX2103</t>
  </si>
  <si>
    <t>LLX2104</t>
  </si>
  <si>
    <t>LLX2205</t>
  </si>
  <si>
    <t>LLX3106</t>
  </si>
  <si>
    <t>LLX3107</t>
  </si>
  <si>
    <t>LLX3208</t>
  </si>
  <si>
    <t>LLD1227</t>
  </si>
  <si>
    <t>Sem. 2: Se alege câte o disciplină (1 și 2) din pachetul opțional 1 (LLX1201) și 2 (LLX1202)</t>
  </si>
  <si>
    <t>Sem. 3: Se alege câte o disciplină (3 și 4) din pachetul opțional 3 (LLX2103) și 4 (LLX2104)</t>
  </si>
  <si>
    <t>Sem. 4: Se alege o disciplină din pachetul opţional 5 (LLX2205)</t>
  </si>
  <si>
    <t>Sem. 5: Se alege câte o disciplină (6 și 7) din pachetul opțional 6 (LLX3106) și 7 (LLX3107)</t>
  </si>
  <si>
    <t xml:space="preserve">Sem. 6: Se alege o disciplină (8) din pachetul opțional 8 (LLX3208) </t>
  </si>
</sst>
</file>

<file path=xl/styles.xml><?xml version="1.0" encoding="utf-8"?>
<styleSheet xmlns="http://schemas.openxmlformats.org/spreadsheetml/2006/main">
  <numFmts count="1">
    <numFmt numFmtId="164" formatCode="0;\-0;;@"/>
  </numFmts>
  <fonts count="24">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sz val="10"/>
      <name val="Times New Roman"/>
      <family val="1"/>
    </font>
    <font>
      <b/>
      <sz val="9"/>
      <color indexed="81"/>
      <name val="Tahoma"/>
      <family val="2"/>
      <charset val="238"/>
    </font>
    <font>
      <sz val="9"/>
      <color indexed="10"/>
      <name val="Tahoma"/>
      <family val="2"/>
      <charset val="238"/>
    </font>
    <font>
      <sz val="9"/>
      <color indexed="81"/>
      <name val="Tahoma"/>
      <family val="2"/>
      <charset val="238"/>
    </font>
    <font>
      <b/>
      <sz val="9"/>
      <color indexed="10"/>
      <name val="Tahoma"/>
      <family val="2"/>
      <charset val="238"/>
    </font>
    <font>
      <sz val="10"/>
      <color indexed="8"/>
      <name val="Times New Roman"/>
      <family val="1"/>
      <charset val="238"/>
    </font>
    <font>
      <i/>
      <sz val="9"/>
      <color indexed="10"/>
      <name val="Tahoma"/>
      <family val="2"/>
      <charset val="238"/>
    </font>
    <font>
      <b/>
      <sz val="10"/>
      <color rgb="FFFF0000"/>
      <name val="Times New Roman"/>
      <family val="1"/>
      <charset val="238"/>
    </font>
    <font>
      <b/>
      <sz val="10"/>
      <color indexed="8"/>
      <name val="Times New Roman"/>
      <family val="1"/>
      <charset val="238"/>
    </font>
    <font>
      <b/>
      <sz val="10"/>
      <name val="Times New Roman"/>
      <family val="1"/>
      <charset val="238"/>
    </font>
    <font>
      <sz val="9"/>
      <name val="Times New Roman"/>
      <family val="1"/>
    </font>
    <font>
      <b/>
      <sz val="10"/>
      <name val="Times New Roman"/>
      <family val="1"/>
    </font>
    <font>
      <sz val="10"/>
      <name val="Times New Roman"/>
      <family val="1"/>
      <charset val="238"/>
    </font>
    <font>
      <sz val="10"/>
      <color rgb="FFFF0000"/>
      <name val="Times New Roman"/>
      <family val="1"/>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8"/>
      </right>
      <top style="thin">
        <color indexed="64"/>
      </top>
      <bottom style="thin">
        <color indexed="64"/>
      </bottom>
      <diagonal/>
    </border>
  </borders>
  <cellStyleXfs count="1">
    <xf numFmtId="0" fontId="0" fillId="0" borderId="0"/>
  </cellStyleXfs>
  <cellXfs count="349">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9" fillId="0" borderId="1" xfId="0" applyFont="1" applyBorder="1" applyAlignment="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1" fillId="0" borderId="1" xfId="0" applyFont="1"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2"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0" fillId="0" borderId="0" xfId="0" applyFont="1" applyFill="1" applyBorder="1" applyAlignment="1" applyProtection="1">
      <alignment vertical="top" wrapText="1"/>
      <protection locked="0"/>
    </xf>
    <xf numFmtId="0" fontId="1" fillId="0" borderId="1" xfId="0" applyFont="1" applyFill="1" applyBorder="1" applyAlignment="1" applyProtection="1">
      <alignment horizontal="center"/>
      <protection locked="0"/>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0" fillId="0" borderId="0" xfId="0" applyAlignment="1">
      <alignment wrapText="1"/>
    </xf>
    <xf numFmtId="0" fontId="0" fillId="0" borderId="0" xfId="0" applyAlignment="1">
      <alignment vertical="top" wrapText="1"/>
    </xf>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Border="1" applyAlignment="1" applyProtection="1">
      <alignment vertical="center" wrapText="1"/>
      <protection locked="0"/>
    </xf>
    <xf numFmtId="0" fontId="0" fillId="0" borderId="0" xfId="0" applyAlignment="1">
      <alignment vertical="center" wrapText="1"/>
    </xf>
    <xf numFmtId="0" fontId="19" fillId="0" borderId="0" xfId="0" applyFont="1" applyBorder="1" applyAlignment="1" applyProtection="1">
      <alignment vertical="center" wrapText="1"/>
      <protection locked="0"/>
    </xf>
    <xf numFmtId="0" fontId="19" fillId="0" borderId="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9" fontId="1" fillId="0" borderId="0" xfId="0" applyNumberFormat="1" applyFont="1" applyAlignment="1" applyProtection="1">
      <alignment vertical="center" wrapText="1"/>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0" fillId="0" borderId="0" xfId="0" applyBorder="1" applyAlignment="1">
      <alignment wrapText="1"/>
    </xf>
    <xf numFmtId="0" fontId="2" fillId="4" borderId="2" xfId="0" applyFont="1" applyFill="1" applyBorder="1" applyAlignment="1" applyProtection="1">
      <alignment horizontal="center" vertical="center"/>
      <protection locked="0"/>
    </xf>
    <xf numFmtId="0" fontId="1" fillId="0" borderId="0" xfId="0" applyFont="1" applyProtection="1">
      <protection locked="0"/>
    </xf>
    <xf numFmtId="1" fontId="2" fillId="0" borderId="1" xfId="0" applyNumberFormat="1" applyFont="1" applyBorder="1" applyAlignment="1" applyProtection="1">
      <alignment horizontal="center" vertical="center"/>
    </xf>
    <xf numFmtId="0" fontId="1" fillId="0" borderId="0" xfId="0" applyFont="1" applyFill="1" applyBorder="1" applyAlignment="1" applyProtection="1">
      <alignment vertical="center" wrapText="1"/>
      <protection locked="0"/>
    </xf>
    <xf numFmtId="0" fontId="10" fillId="9" borderId="1" xfId="0" applyFont="1" applyFill="1" applyBorder="1" applyAlignment="1" applyProtection="1">
      <alignment horizontal="center" vertical="center" wrapText="1"/>
      <protection locked="0"/>
    </xf>
    <xf numFmtId="0" fontId="10" fillId="9" borderId="1" xfId="0" applyFont="1" applyFill="1" applyBorder="1" applyAlignment="1">
      <alignment horizontal="center" vertical="center"/>
    </xf>
    <xf numFmtId="0" fontId="10" fillId="9" borderId="6" xfId="0" applyFont="1" applyFill="1" applyBorder="1" applyAlignment="1" applyProtection="1">
      <alignment horizontal="center" vertical="center"/>
      <protection locked="0"/>
    </xf>
    <xf numFmtId="0" fontId="10" fillId="9" borderId="1" xfId="0" applyFont="1" applyFill="1" applyBorder="1" applyAlignment="1" applyProtection="1">
      <alignment horizontal="center" vertical="center"/>
    </xf>
    <xf numFmtId="1" fontId="10" fillId="9" borderId="1" xfId="0" applyNumberFormat="1" applyFont="1" applyFill="1" applyBorder="1" applyAlignment="1" applyProtection="1">
      <alignment horizontal="center" vertical="center"/>
    </xf>
    <xf numFmtId="2" fontId="10" fillId="9" borderId="1" xfId="0" applyNumberFormat="1" applyFont="1" applyFill="1" applyBorder="1" applyAlignment="1" applyProtection="1">
      <alignment horizontal="center" vertical="center"/>
      <protection locked="0"/>
    </xf>
    <xf numFmtId="0" fontId="10" fillId="9"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10" fillId="9" borderId="1" xfId="0" applyFont="1" applyFill="1" applyBorder="1" applyAlignment="1" applyProtection="1">
      <alignment horizontal="center"/>
      <protection locked="0"/>
    </xf>
    <xf numFmtId="0" fontId="10" fillId="9" borderId="1" xfId="0" applyFont="1" applyFill="1" applyBorder="1" applyAlignment="1" applyProtection="1">
      <alignment horizontal="center" vertical="center"/>
      <protection locked="0"/>
    </xf>
    <xf numFmtId="1" fontId="10" fillId="9" borderId="6" xfId="0" applyNumberFormat="1" applyFont="1" applyFill="1" applyBorder="1" applyAlignment="1" applyProtection="1">
      <alignment horizontal="center" vertical="center"/>
      <protection locked="0"/>
    </xf>
    <xf numFmtId="0" fontId="20" fillId="9" borderId="1" xfId="0" applyFont="1" applyFill="1" applyBorder="1" applyAlignment="1" applyProtection="1">
      <alignment horizontal="center" vertical="center"/>
      <protection locked="0"/>
    </xf>
    <xf numFmtId="1" fontId="10" fillId="9" borderId="1" xfId="0" applyNumberFormat="1" applyFont="1" applyFill="1" applyBorder="1" applyAlignment="1" applyProtection="1">
      <alignment horizontal="left" vertical="center"/>
      <protection locked="0"/>
    </xf>
    <xf numFmtId="1" fontId="10" fillId="9" borderId="1" xfId="0" applyNumberFormat="1" applyFont="1" applyFill="1" applyBorder="1" applyAlignment="1" applyProtection="1">
      <alignment horizontal="center" vertical="center"/>
      <protection locked="0"/>
    </xf>
    <xf numFmtId="1" fontId="10" fillId="9" borderId="1" xfId="0" applyNumberFormat="1" applyFont="1" applyFill="1" applyBorder="1" applyAlignment="1" applyProtection="1">
      <alignment horizontal="center" vertical="center" wrapText="1"/>
      <protection locked="0"/>
    </xf>
    <xf numFmtId="0" fontId="10" fillId="9" borderId="1"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2" fillId="0" borderId="1" xfId="0" applyFont="1" applyFill="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Alignment="1" applyProtection="1">
      <alignment wrapText="1"/>
    </xf>
    <xf numFmtId="1" fontId="1" fillId="4" borderId="1" xfId="0" applyNumberFormat="1" applyFont="1" applyFill="1" applyBorder="1" applyAlignment="1" applyProtection="1">
      <alignment horizontal="left" vertical="center" wrapText="1"/>
      <protection locked="0"/>
    </xf>
    <xf numFmtId="1" fontId="1" fillId="4" borderId="1" xfId="0" applyNumberFormat="1" applyFont="1" applyFill="1" applyBorder="1" applyAlignment="1" applyProtection="1">
      <alignment horizontal="center" vertical="center" wrapText="1"/>
    </xf>
    <xf numFmtId="0" fontId="9" fillId="0" borderId="1" xfId="0" applyFont="1" applyBorder="1" applyAlignment="1">
      <alignment horizontal="center" vertical="center" wrapText="1"/>
    </xf>
    <xf numFmtId="0" fontId="1" fillId="0" borderId="4" xfId="0" applyFont="1" applyBorder="1" applyAlignment="1" applyProtection="1">
      <alignment horizontal="center" vertical="center" wrapText="1"/>
      <protection locked="0"/>
    </xf>
    <xf numFmtId="0" fontId="10" fillId="9" borderId="1" xfId="0" applyNumberFormat="1" applyFont="1" applyFill="1" applyBorder="1" applyAlignment="1" applyProtection="1">
      <alignment horizontal="center" vertical="center" wrapText="1"/>
      <protection locked="0"/>
    </xf>
    <xf numFmtId="0" fontId="23" fillId="9" borderId="1" xfId="0" applyFont="1" applyFill="1" applyBorder="1" applyAlignment="1" applyProtection="1">
      <alignment horizontal="center" vertical="center" wrapText="1"/>
      <protection locked="0"/>
    </xf>
    <xf numFmtId="0" fontId="23" fillId="9" borderId="1" xfId="0" applyNumberFormat="1" applyFont="1" applyFill="1" applyBorder="1" applyAlignment="1" applyProtection="1">
      <alignment horizontal="center" vertical="center" wrapText="1"/>
      <protection locked="0"/>
    </xf>
    <xf numFmtId="0" fontId="17" fillId="7" borderId="0" xfId="0" applyFont="1" applyFill="1" applyProtection="1">
      <protection locked="0"/>
    </xf>
    <xf numFmtId="0" fontId="2" fillId="0" borderId="4" xfId="0" applyFont="1" applyBorder="1" applyAlignment="1" applyProtection="1">
      <alignment vertical="center"/>
      <protection locked="0"/>
    </xf>
    <xf numFmtId="0" fontId="10" fillId="9" borderId="4" xfId="0" applyFont="1" applyFill="1" applyBorder="1" applyAlignment="1" applyProtection="1">
      <alignment horizontal="center" vertical="center" wrapText="1"/>
      <protection locked="0"/>
    </xf>
    <xf numFmtId="0" fontId="23" fillId="9" borderId="0" xfId="0" applyNumberFormat="1" applyFont="1" applyFill="1" applyBorder="1" applyAlignment="1" applyProtection="1">
      <alignment horizontal="center" vertical="center" wrapText="1"/>
      <protection locked="0"/>
    </xf>
    <xf numFmtId="0" fontId="10" fillId="9" borderId="0" xfId="0" applyFont="1" applyFill="1" applyBorder="1" applyAlignment="1" applyProtection="1">
      <alignment horizontal="center" vertical="center" wrapText="1"/>
      <protection locked="0"/>
    </xf>
    <xf numFmtId="0" fontId="23" fillId="0" borderId="0" xfId="0" applyFont="1" applyBorder="1" applyAlignment="1" applyProtection="1">
      <alignment horizontal="left" vertical="top" wrapText="1"/>
    </xf>
    <xf numFmtId="0" fontId="23" fillId="9" borderId="1" xfId="0" applyFont="1" applyFill="1" applyBorder="1" applyAlignment="1" applyProtection="1">
      <alignment horizontal="left" vertical="center"/>
    </xf>
    <xf numFmtId="0" fontId="17" fillId="7" borderId="0" xfId="0" applyFont="1" applyFill="1" applyBorder="1" applyAlignment="1"/>
    <xf numFmtId="0" fontId="17" fillId="7" borderId="0" xfId="0" applyFont="1" applyFill="1" applyAlignment="1"/>
    <xf numFmtId="1" fontId="10" fillId="9" borderId="1" xfId="0" applyNumberFormat="1" applyFont="1" applyFill="1" applyBorder="1" applyAlignment="1" applyProtection="1">
      <alignment horizontal="left" vertical="center"/>
      <protection locked="0"/>
    </xf>
    <xf numFmtId="1" fontId="10" fillId="9" borderId="1" xfId="0" applyNumberFormat="1" applyFont="1" applyFill="1" applyBorder="1" applyAlignment="1" applyProtection="1">
      <alignment horizontal="left" vertical="center"/>
      <protection locked="0"/>
    </xf>
    <xf numFmtId="1" fontId="21" fillId="9" borderId="2" xfId="0" applyNumberFormat="1" applyFont="1" applyFill="1" applyBorder="1" applyAlignment="1" applyProtection="1">
      <alignment vertical="center"/>
      <protection locked="0"/>
    </xf>
    <xf numFmtId="0" fontId="21" fillId="0" borderId="1" xfId="0" applyNumberFormat="1" applyFont="1" applyFill="1" applyBorder="1" applyAlignment="1" applyProtection="1">
      <alignment horizontal="lef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vertical="center" wrapText="1"/>
      <protection locked="0"/>
    </xf>
    <xf numFmtId="1" fontId="21" fillId="9" borderId="2" xfId="0" applyNumberFormat="1" applyFont="1" applyFill="1" applyBorder="1" applyAlignment="1" applyProtection="1">
      <alignment horizontal="center" vertical="center"/>
      <protection locked="0"/>
    </xf>
    <xf numFmtId="1" fontId="21" fillId="9" borderId="5" xfId="0" applyNumberFormat="1" applyFont="1" applyFill="1" applyBorder="1" applyAlignment="1" applyProtection="1">
      <alignment horizontal="center" vertical="center"/>
      <protection locked="0"/>
    </xf>
    <xf numFmtId="1" fontId="21" fillId="9" borderId="6" xfId="0" applyNumberFormat="1"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0" fillId="9" borderId="1" xfId="0" applyFont="1" applyFill="1" applyBorder="1" applyAlignment="1" applyProtection="1">
      <alignment horizontal="left" vertical="center"/>
      <protection locked="0"/>
    </xf>
    <xf numFmtId="0" fontId="17" fillId="7" borderId="14" xfId="0" applyFont="1" applyFill="1" applyBorder="1" applyAlignment="1" applyProtection="1">
      <alignment horizontal="left" vertical="top" wrapText="1"/>
      <protection locked="0"/>
    </xf>
    <xf numFmtId="0" fontId="17" fillId="7" borderId="0" xfId="0" applyFont="1" applyFill="1" applyBorder="1" applyAlignment="1" applyProtection="1">
      <alignment horizontal="left" vertical="top" wrapText="1"/>
      <protection locked="0"/>
    </xf>
    <xf numFmtId="0" fontId="17" fillId="7" borderId="14" xfId="0" applyFont="1" applyFill="1" applyBorder="1" applyAlignment="1" applyProtection="1">
      <alignment horizontal="left" vertical="center" wrapText="1"/>
      <protection locked="0"/>
    </xf>
    <xf numFmtId="0" fontId="17" fillId="7"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top" wrapText="1"/>
      <protection locked="0"/>
    </xf>
    <xf numFmtId="0" fontId="23" fillId="0" borderId="4"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17" fillId="7" borderId="0" xfId="0" applyFont="1" applyFill="1" applyAlignment="1" applyProtection="1">
      <alignment horizontal="left" vertical="center" wrapText="1"/>
      <protection locked="0"/>
    </xf>
    <xf numFmtId="0" fontId="2" fillId="0" borderId="0" xfId="0" applyFont="1" applyAlignment="1" applyProtection="1">
      <alignment vertical="center"/>
      <protection locked="0"/>
    </xf>
    <xf numFmtId="0" fontId="21" fillId="0" borderId="0" xfId="0" applyFont="1" applyAlignment="1" applyProtection="1">
      <alignment vertical="center"/>
      <protection locked="0"/>
    </xf>
    <xf numFmtId="0" fontId="10" fillId="0" borderId="0" xfId="0" applyFont="1" applyAlignment="1" applyProtection="1">
      <alignment vertical="center"/>
      <protection locked="0"/>
    </xf>
    <xf numFmtId="0" fontId="10" fillId="9" borderId="2" xfId="0" applyFont="1" applyFill="1" applyBorder="1" applyAlignment="1" applyProtection="1">
      <alignment horizontal="left" vertical="center"/>
      <protection locked="0"/>
    </xf>
    <xf numFmtId="0" fontId="10" fillId="9" borderId="5" xfId="0" applyFont="1" applyFill="1" applyBorder="1" applyAlignment="1" applyProtection="1">
      <alignment horizontal="left" vertical="center"/>
      <protection locked="0"/>
    </xf>
    <xf numFmtId="0" fontId="10" fillId="9" borderId="15" xfId="0" applyFont="1" applyFill="1" applyBorder="1" applyAlignment="1" applyProtection="1">
      <alignment horizontal="left" vertical="center"/>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1" fillId="0" borderId="0" xfId="0" applyFont="1" applyAlignment="1" applyProtection="1">
      <alignment vertical="center"/>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0" fillId="9" borderId="6"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1" fontId="10" fillId="9" borderId="2" xfId="0" applyNumberFormat="1" applyFont="1" applyFill="1" applyBorder="1" applyAlignment="1" applyProtection="1">
      <alignment horizontal="left" vertical="center"/>
      <protection locked="0"/>
    </xf>
    <xf numFmtId="1" fontId="10" fillId="9" borderId="5" xfId="0" applyNumberFormat="1" applyFont="1" applyFill="1" applyBorder="1" applyAlignment="1" applyProtection="1">
      <alignment horizontal="left" vertical="center"/>
      <protection locked="0"/>
    </xf>
    <xf numFmtId="1" fontId="10" fillId="9" borderId="6" xfId="0" applyNumberFormat="1"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xf>
    <xf numFmtId="1" fontId="2" fillId="0" borderId="1" xfId="0" applyNumberFormat="1" applyFont="1" applyBorder="1" applyAlignment="1" applyProtection="1">
      <alignment horizontal="center" vertical="center"/>
    </xf>
    <xf numFmtId="0" fontId="1" fillId="0" borderId="1" xfId="0" applyFont="1" applyBorder="1" applyAlignment="1" applyProtection="1">
      <alignment horizontal="left" vertical="top"/>
    </xf>
    <xf numFmtId="10" fontId="2" fillId="0" borderId="1" xfId="0" applyNumberFormat="1" applyFont="1" applyBorder="1" applyAlignment="1" applyProtection="1">
      <alignment horizontal="center" vertical="center"/>
      <protection locked="0"/>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2" fontId="1" fillId="0" borderId="1" xfId="0" applyNumberFormat="1" applyFont="1" applyBorder="1" applyAlignment="1" applyProtection="1">
      <alignment horizontal="center" vertical="center"/>
    </xf>
    <xf numFmtId="0" fontId="2" fillId="0" borderId="1" xfId="0" applyFont="1" applyBorder="1" applyAlignment="1" applyProtection="1">
      <alignment horizontal="left" vertical="center" wrapText="1"/>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0" fillId="9" borderId="1"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xf>
    <xf numFmtId="0" fontId="1" fillId="2" borderId="1" xfId="0" applyFont="1" applyFill="1" applyBorder="1" applyAlignment="1" applyProtection="1">
      <alignment horizontal="left" vertical="center"/>
      <protection locked="0"/>
    </xf>
    <xf numFmtId="0" fontId="1" fillId="0" borderId="14" xfId="0" applyFont="1" applyBorder="1" applyProtection="1">
      <protection locked="0"/>
    </xf>
    <xf numFmtId="0" fontId="1" fillId="0" borderId="0" xfId="0" applyFont="1" applyProtection="1">
      <protection locked="0"/>
    </xf>
    <xf numFmtId="0" fontId="1" fillId="0" borderId="1" xfId="0" applyFont="1" applyBorder="1" applyAlignment="1" applyProtection="1">
      <alignment horizontal="center" vertical="center"/>
    </xf>
    <xf numFmtId="2" fontId="1" fillId="0" borderId="1" xfId="0" applyNumberFormat="1" applyFont="1" applyBorder="1" applyAlignment="1" applyProtection="1">
      <alignment horizontal="center" vertical="center" wrapText="1"/>
    </xf>
    <xf numFmtId="0" fontId="2" fillId="0" borderId="1" xfId="0" applyFont="1" applyBorder="1" applyAlignment="1" applyProtection="1">
      <alignment horizontal="left" vertical="center" wrapText="1"/>
      <protection locked="0"/>
    </xf>
    <xf numFmtId="10" fontId="2" fillId="0" borderId="1" xfId="0" applyNumberFormat="1" applyFont="1" applyBorder="1" applyAlignment="1" applyProtection="1">
      <alignment horizontal="left" vertical="center"/>
      <protection locked="0"/>
    </xf>
    <xf numFmtId="0" fontId="1" fillId="0" borderId="1" xfId="0" applyFont="1" applyBorder="1" applyProtection="1">
      <protection locked="0"/>
    </xf>
    <xf numFmtId="0" fontId="1" fillId="0" borderId="0" xfId="0" applyFont="1" applyBorder="1" applyProtection="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0" fillId="9" borderId="2" xfId="0" applyFont="1" applyFill="1" applyBorder="1" applyAlignment="1" applyProtection="1">
      <alignment horizontal="left" vertical="center" wrapText="1"/>
      <protection locked="0"/>
    </xf>
    <xf numFmtId="0" fontId="10" fillId="9" borderId="5" xfId="0" applyFont="1" applyFill="1" applyBorder="1" applyAlignment="1" applyProtection="1">
      <alignment horizontal="left" vertical="center" wrapText="1"/>
      <protection locked="0"/>
    </xf>
    <xf numFmtId="0" fontId="10" fillId="9" borderId="6"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1" fontId="10" fillId="9" borderId="1" xfId="0" applyNumberFormat="1"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0" fillId="9" borderId="5" xfId="0" applyFont="1" applyFill="1" applyBorder="1" applyAlignment="1">
      <alignment horizontal="left" vertical="center"/>
    </xf>
    <xf numFmtId="0" fontId="10" fillId="9" borderId="6" xfId="0" applyFont="1" applyFill="1" applyBorder="1" applyAlignment="1">
      <alignment horizontal="left" vertical="center"/>
    </xf>
    <xf numFmtId="0" fontId="10" fillId="9" borderId="15" xfId="0" applyFont="1" applyFill="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1" fontId="10" fillId="9" borderId="2" xfId="0" applyNumberFormat="1" applyFont="1" applyFill="1" applyBorder="1" applyAlignment="1" applyProtection="1">
      <alignment horizontal="left" vertical="center" wrapText="1"/>
      <protection locked="0"/>
    </xf>
    <xf numFmtId="1" fontId="10" fillId="9" borderId="5" xfId="0" applyNumberFormat="1" applyFont="1" applyFill="1" applyBorder="1" applyAlignment="1" applyProtection="1">
      <alignment horizontal="left" vertical="center" wrapText="1"/>
      <protection locked="0"/>
    </xf>
    <xf numFmtId="1" fontId="10" fillId="9" borderId="6" xfId="0" applyNumberFormat="1" applyFont="1" applyFill="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7" xfId="0" applyFont="1" applyBorder="1" applyProtection="1">
      <protection locked="0"/>
    </xf>
    <xf numFmtId="0" fontId="1" fillId="0" borderId="0" xfId="0" applyFont="1" applyAlignment="1" applyProtection="1">
      <alignment horizontal="center" vertical="center"/>
      <protection locked="0"/>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2" fillId="0" borderId="1" xfId="0" applyFont="1" applyBorder="1" applyAlignment="1" applyProtection="1">
      <alignment horizontal="left" vertical="center"/>
      <protection locked="0"/>
    </xf>
    <xf numFmtId="0" fontId="1" fillId="0" borderId="0" xfId="0" applyFont="1" applyAlignment="1" applyProtection="1">
      <alignment wrapText="1"/>
    </xf>
    <xf numFmtId="0" fontId="2" fillId="5" borderId="0" xfId="0" applyFont="1" applyFill="1" applyAlignment="1" applyProtection="1">
      <alignment horizontal="left" vertical="top" wrapText="1"/>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1" fillId="0" borderId="2"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6" xfId="0" applyFont="1" applyBorder="1" applyAlignment="1" applyProtection="1">
      <alignment horizontal="left" vertical="top"/>
    </xf>
    <xf numFmtId="2" fontId="1" fillId="4" borderId="1" xfId="0" applyNumberFormat="1" applyFont="1" applyFill="1" applyBorder="1" applyAlignment="1" applyProtection="1">
      <alignment horizontal="center" vertical="center"/>
    </xf>
    <xf numFmtId="2" fontId="1" fillId="4" borderId="2"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6" xfId="0" applyNumberFormat="1" applyFont="1" applyFill="1" applyBorder="1" applyAlignment="1" applyProtection="1">
      <alignment horizontal="center" vertical="center"/>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1" fontId="1" fillId="4" borderId="2" xfId="0" applyNumberFormat="1" applyFont="1" applyFill="1" applyBorder="1" applyAlignment="1" applyProtection="1">
      <alignment horizontal="left" vertical="center" wrapText="1"/>
      <protection locked="0"/>
    </xf>
    <xf numFmtId="1" fontId="1" fillId="4" borderId="5" xfId="0" applyNumberFormat="1" applyFont="1" applyFill="1" applyBorder="1" applyAlignment="1" applyProtection="1">
      <alignment horizontal="left" vertical="center" wrapText="1"/>
      <protection locked="0"/>
    </xf>
    <xf numFmtId="1" fontId="1" fillId="4" borderId="6" xfId="0" applyNumberFormat="1" applyFont="1" applyFill="1" applyBorder="1" applyAlignment="1" applyProtection="1">
      <alignment horizontal="left" vertical="center" wrapText="1"/>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left" vertical="center"/>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1" fontId="1" fillId="4" borderId="2" xfId="0" applyNumberFormat="1" applyFont="1" applyFill="1" applyBorder="1" applyAlignment="1" applyProtection="1">
      <alignment horizontal="left" vertical="top" wrapText="1"/>
      <protection locked="0"/>
    </xf>
    <xf numFmtId="1" fontId="1" fillId="4" borderId="5" xfId="0" applyNumberFormat="1" applyFont="1" applyFill="1" applyBorder="1" applyAlignment="1" applyProtection="1">
      <alignment horizontal="left" vertical="top" wrapText="1"/>
      <protection locked="0"/>
    </xf>
    <xf numFmtId="1" fontId="1" fillId="4" borderId="6" xfId="0" applyNumberFormat="1" applyFont="1" applyFill="1" applyBorder="1" applyAlignment="1" applyProtection="1">
      <alignment horizontal="left" vertical="top" wrapText="1"/>
      <protection locked="0"/>
    </xf>
    <xf numFmtId="1" fontId="2" fillId="0" borderId="2" xfId="0" applyNumberFormat="1" applyFont="1" applyBorder="1" applyAlignment="1" applyProtection="1">
      <alignment horizontal="center" vertical="center" wrapText="1"/>
      <protection locked="0"/>
    </xf>
    <xf numFmtId="1" fontId="1" fillId="0" borderId="5" xfId="0" applyNumberFormat="1" applyFont="1" applyBorder="1" applyAlignment="1" applyProtection="1">
      <alignment horizontal="center" vertical="center" wrapText="1"/>
      <protection locked="0"/>
    </xf>
    <xf numFmtId="1" fontId="1" fillId="0" borderId="6" xfId="0" applyNumberFormat="1" applyFont="1" applyBorder="1" applyAlignment="1" applyProtection="1">
      <alignment horizontal="center" vertical="center" wrapText="1"/>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1" fontId="2" fillId="4" borderId="2" xfId="0" applyNumberFormat="1" applyFont="1" applyFill="1" applyBorder="1" applyAlignment="1" applyProtection="1">
      <alignment horizontal="center" vertical="center" wrapText="1"/>
      <protection locked="0"/>
    </xf>
    <xf numFmtId="1" fontId="2" fillId="4" borderId="5" xfId="0" applyNumberFormat="1" applyFont="1" applyFill="1" applyBorder="1" applyAlignment="1" applyProtection="1">
      <alignment horizontal="center" vertical="center" wrapText="1"/>
      <protection locked="0"/>
    </xf>
    <xf numFmtId="1" fontId="2" fillId="4" borderId="6" xfId="0" applyNumberFormat="1" applyFont="1" applyFill="1" applyBorder="1" applyAlignment="1" applyProtection="1">
      <alignment horizontal="center" vertical="center" wrapText="1"/>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0" fontId="15" fillId="8" borderId="1" xfId="0" applyFont="1" applyFill="1" applyBorder="1" applyAlignment="1" applyProtection="1">
      <alignment horizontal="left" vertical="top" wrapText="1"/>
      <protection locked="0"/>
    </xf>
    <xf numFmtId="0" fontId="17" fillId="7" borderId="1" xfId="0" applyFont="1" applyFill="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wrapText="1"/>
      <protection locked="0"/>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15" fillId="8"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8" borderId="3" xfId="0" applyFont="1" applyFill="1" applyBorder="1" applyAlignment="1" applyProtection="1">
      <alignment horizontal="center" vertical="center" wrapText="1"/>
      <protection locked="0"/>
    </xf>
  </cellXfs>
  <cellStyles count="1">
    <cellStyle name="Normal" xfId="0" builtinId="0"/>
  </cellStyles>
  <dxfs count="3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B277"/>
  <sheetViews>
    <sheetView tabSelected="1" showRuler="0" view="pageLayout" topLeftCell="A158" zoomScaleNormal="100" workbookViewId="0">
      <selection activeCell="B158" sqref="B158:T158"/>
    </sheetView>
  </sheetViews>
  <sheetFormatPr defaultColWidth="9.140625" defaultRowHeight="12.75"/>
  <cols>
    <col min="1" max="1" width="9.28515625" style="1" customWidth="1"/>
    <col min="2" max="2" width="7.140625" style="1" customWidth="1"/>
    <col min="3" max="3" width="7.28515625" style="1" customWidth="1"/>
    <col min="4" max="5" width="4.7109375" style="1" customWidth="1"/>
    <col min="6" max="6" width="4.42578125" style="1" customWidth="1"/>
    <col min="7" max="7" width="8.140625" style="1" customWidth="1"/>
    <col min="8" max="8" width="8.28515625" style="1" customWidth="1"/>
    <col min="9" max="9" width="6.7109375" style="1" customWidth="1"/>
    <col min="10" max="10" width="7.28515625" style="1" customWidth="1"/>
    <col min="11" max="11" width="5.7109375" style="1" customWidth="1"/>
    <col min="12" max="12" width="6.140625" style="1" customWidth="1"/>
    <col min="13" max="13" width="5.42578125" style="1" customWidth="1"/>
    <col min="14" max="18" width="6" style="1" customWidth="1"/>
    <col min="19" max="19" width="6.140625" style="1" customWidth="1"/>
    <col min="20" max="20" width="9"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ht="15.75" customHeight="1">
      <c r="A1" s="262" t="s">
        <v>122</v>
      </c>
      <c r="B1" s="262"/>
      <c r="C1" s="262"/>
      <c r="D1" s="262"/>
      <c r="E1" s="262"/>
      <c r="F1" s="262"/>
      <c r="G1" s="262"/>
      <c r="H1" s="262"/>
      <c r="I1" s="262"/>
      <c r="J1" s="262"/>
      <c r="K1" s="262"/>
      <c r="M1" s="274" t="s">
        <v>22</v>
      </c>
      <c r="N1" s="274"/>
      <c r="O1" s="274"/>
      <c r="P1" s="274"/>
      <c r="Q1" s="274"/>
      <c r="R1" s="274"/>
      <c r="S1" s="274"/>
      <c r="T1" s="274"/>
      <c r="Y1" s="48"/>
      <c r="Z1" s="48"/>
    </row>
    <row r="2" spans="1:28" ht="6.75" customHeight="1">
      <c r="A2" s="262"/>
      <c r="B2" s="262"/>
      <c r="C2" s="262"/>
      <c r="D2" s="262"/>
      <c r="E2" s="262"/>
      <c r="F2" s="262"/>
      <c r="G2" s="262"/>
      <c r="H2" s="262"/>
      <c r="I2" s="262"/>
      <c r="J2" s="262"/>
      <c r="K2" s="262"/>
      <c r="Y2" s="63"/>
      <c r="Z2" s="64"/>
      <c r="AA2" s="48"/>
      <c r="AB2" s="48"/>
    </row>
    <row r="3" spans="1:28" ht="18" customHeight="1">
      <c r="A3" s="273" t="s">
        <v>105</v>
      </c>
      <c r="B3" s="273"/>
      <c r="C3" s="273"/>
      <c r="D3" s="273"/>
      <c r="E3" s="273"/>
      <c r="F3" s="273"/>
      <c r="G3" s="273"/>
      <c r="H3" s="273"/>
      <c r="I3" s="273"/>
      <c r="J3" s="273"/>
      <c r="K3" s="273"/>
      <c r="M3" s="277"/>
      <c r="N3" s="278"/>
      <c r="O3" s="190" t="s">
        <v>38</v>
      </c>
      <c r="P3" s="191"/>
      <c r="Q3" s="192"/>
      <c r="R3" s="190" t="s">
        <v>39</v>
      </c>
      <c r="S3" s="191"/>
      <c r="T3" s="192"/>
      <c r="U3" s="289" t="str">
        <f>IF(O4&gt;=22,"Corect","Trebuie alocate cel puțin 22 de ore pe săptămână")</f>
        <v>Corect</v>
      </c>
      <c r="V3" s="290"/>
      <c r="W3" s="290"/>
      <c r="X3" s="290"/>
      <c r="Y3" s="64"/>
      <c r="Z3" s="64"/>
      <c r="AA3" s="48"/>
    </row>
    <row r="4" spans="1:28" ht="17.25" customHeight="1">
      <c r="A4" s="273" t="s">
        <v>124</v>
      </c>
      <c r="B4" s="273"/>
      <c r="C4" s="273"/>
      <c r="D4" s="273"/>
      <c r="E4" s="273"/>
      <c r="F4" s="273"/>
      <c r="G4" s="273"/>
      <c r="H4" s="273"/>
      <c r="I4" s="273"/>
      <c r="J4" s="273"/>
      <c r="K4" s="273"/>
      <c r="M4" s="244" t="s">
        <v>15</v>
      </c>
      <c r="N4" s="246"/>
      <c r="O4" s="264">
        <f>N47</f>
        <v>23</v>
      </c>
      <c r="P4" s="265"/>
      <c r="Q4" s="266"/>
      <c r="R4" s="264">
        <f>N64</f>
        <v>24</v>
      </c>
      <c r="S4" s="265"/>
      <c r="T4" s="266"/>
      <c r="U4" s="289" t="str">
        <f>IF(R4&gt;=22,"Corect","Trebuie alocate cel puțin 22 de ore pe săptămână")</f>
        <v>Corect</v>
      </c>
      <c r="V4" s="290"/>
      <c r="W4" s="290"/>
      <c r="X4" s="290"/>
      <c r="Y4" s="64"/>
      <c r="Z4" s="64"/>
      <c r="AA4" s="48"/>
      <c r="AB4" s="48"/>
    </row>
    <row r="5" spans="1:28" ht="16.5" customHeight="1">
      <c r="A5" s="273"/>
      <c r="B5" s="273"/>
      <c r="C5" s="273"/>
      <c r="D5" s="273"/>
      <c r="E5" s="273"/>
      <c r="F5" s="273"/>
      <c r="G5" s="273"/>
      <c r="H5" s="273"/>
      <c r="I5" s="273"/>
      <c r="J5" s="273"/>
      <c r="K5" s="273"/>
      <c r="M5" s="244" t="s">
        <v>16</v>
      </c>
      <c r="N5" s="246"/>
      <c r="O5" s="264">
        <f>N82</f>
        <v>23</v>
      </c>
      <c r="P5" s="265"/>
      <c r="Q5" s="266"/>
      <c r="R5" s="264">
        <f>N98</f>
        <v>25</v>
      </c>
      <c r="S5" s="265"/>
      <c r="T5" s="266"/>
      <c r="U5" s="289" t="str">
        <f>IF(O5&gt;=22,"Corect","Trebuie alocate cel puțin 22 de ore pe săptămână")</f>
        <v>Corect</v>
      </c>
      <c r="V5" s="290"/>
      <c r="W5" s="290"/>
      <c r="X5" s="290"/>
      <c r="Y5" s="64"/>
      <c r="Z5" s="64"/>
      <c r="AA5" s="48"/>
    </row>
    <row r="6" spans="1:28" ht="15" customHeight="1">
      <c r="A6" s="263" t="s">
        <v>216</v>
      </c>
      <c r="B6" s="263"/>
      <c r="C6" s="263"/>
      <c r="D6" s="263"/>
      <c r="E6" s="263"/>
      <c r="F6" s="263"/>
      <c r="G6" s="263"/>
      <c r="H6" s="263"/>
      <c r="I6" s="263"/>
      <c r="J6" s="263"/>
      <c r="K6" s="263"/>
      <c r="M6" s="244" t="s">
        <v>17</v>
      </c>
      <c r="N6" s="246"/>
      <c r="O6" s="264">
        <f>N117</f>
        <v>22</v>
      </c>
      <c r="P6" s="265"/>
      <c r="Q6" s="266"/>
      <c r="R6" s="264">
        <f>N132</f>
        <v>22</v>
      </c>
      <c r="S6" s="265"/>
      <c r="T6" s="266"/>
      <c r="U6" s="289" t="str">
        <f>IF(R5&gt;=22,"Corect","Trebuie alocate cel puțin 22 de ore pe săptămână")</f>
        <v>Corect</v>
      </c>
      <c r="V6" s="290"/>
      <c r="W6" s="290"/>
      <c r="X6" s="290"/>
      <c r="Y6" s="64"/>
      <c r="Z6" s="64"/>
      <c r="AA6" s="48"/>
    </row>
    <row r="7" spans="1:28" ht="18" customHeight="1">
      <c r="A7" s="139" t="s">
        <v>217</v>
      </c>
      <c r="B7" s="139"/>
      <c r="C7" s="139"/>
      <c r="D7" s="139"/>
      <c r="E7" s="139"/>
      <c r="F7" s="139"/>
      <c r="G7" s="139"/>
      <c r="H7" s="139"/>
      <c r="I7" s="139"/>
      <c r="J7" s="139"/>
      <c r="K7" s="139"/>
      <c r="M7" s="267" t="s">
        <v>220</v>
      </c>
      <c r="N7" s="267"/>
      <c r="O7" s="267"/>
      <c r="P7" s="267"/>
      <c r="Q7" s="267"/>
      <c r="R7" s="267"/>
      <c r="S7" s="267"/>
      <c r="T7" s="267"/>
      <c r="U7" s="289" t="str">
        <f>IF(O6&gt;=22,"Corect","Trebuie alocate cel puțin 22 de ore pe săptămână")</f>
        <v>Corect</v>
      </c>
      <c r="V7" s="290"/>
      <c r="W7" s="290"/>
      <c r="X7" s="290"/>
      <c r="Y7" s="64"/>
      <c r="Z7" s="64"/>
      <c r="AA7" s="48"/>
    </row>
    <row r="8" spans="1:28" ht="18.75" customHeight="1">
      <c r="A8" s="170" t="s">
        <v>218</v>
      </c>
      <c r="B8" s="170"/>
      <c r="C8" s="170"/>
      <c r="D8" s="170"/>
      <c r="E8" s="170"/>
      <c r="F8" s="170"/>
      <c r="G8" s="170"/>
      <c r="H8" s="170"/>
      <c r="I8" s="170"/>
      <c r="J8" s="170"/>
      <c r="K8" s="170"/>
      <c r="M8" s="268"/>
      <c r="N8" s="268"/>
      <c r="O8" s="268"/>
      <c r="P8" s="268"/>
      <c r="Q8" s="268"/>
      <c r="R8" s="268"/>
      <c r="S8" s="268"/>
      <c r="T8" s="268"/>
      <c r="U8" s="289" t="str">
        <f>IF(R6&gt;=22,"Corect","Trebuie alocate cel puțin 22 de ore pe săptămână")</f>
        <v>Corect</v>
      </c>
      <c r="V8" s="290"/>
      <c r="W8" s="290"/>
      <c r="X8" s="290"/>
      <c r="Y8" s="64"/>
      <c r="Z8" s="64"/>
      <c r="AA8" s="48"/>
    </row>
    <row r="9" spans="1:28" ht="15" customHeight="1">
      <c r="A9" s="170" t="s">
        <v>219</v>
      </c>
      <c r="B9" s="170"/>
      <c r="C9" s="170"/>
      <c r="D9" s="170"/>
      <c r="E9" s="170"/>
      <c r="F9" s="170"/>
      <c r="G9" s="170"/>
      <c r="H9" s="170"/>
      <c r="I9" s="170"/>
      <c r="J9" s="170"/>
      <c r="K9" s="170"/>
      <c r="M9" s="268"/>
      <c r="N9" s="268"/>
      <c r="O9" s="268"/>
      <c r="P9" s="268"/>
      <c r="Q9" s="268"/>
      <c r="R9" s="268"/>
      <c r="S9" s="268"/>
      <c r="T9" s="268"/>
      <c r="Y9" s="64"/>
      <c r="Z9" s="64"/>
    </row>
    <row r="10" spans="1:28" ht="16.5" customHeight="1">
      <c r="A10" s="170" t="s">
        <v>19</v>
      </c>
      <c r="B10" s="170"/>
      <c r="C10" s="170"/>
      <c r="D10" s="170"/>
      <c r="E10" s="170"/>
      <c r="F10" s="170"/>
      <c r="G10" s="170"/>
      <c r="H10" s="170"/>
      <c r="I10" s="170"/>
      <c r="J10" s="170"/>
      <c r="K10" s="170"/>
      <c r="M10" s="268"/>
      <c r="N10" s="268"/>
      <c r="O10" s="268"/>
      <c r="P10" s="268"/>
      <c r="Q10" s="268"/>
      <c r="R10" s="268"/>
      <c r="S10" s="268"/>
      <c r="T10" s="268"/>
      <c r="U10" s="293" t="s">
        <v>121</v>
      </c>
      <c r="V10" s="293"/>
      <c r="W10" s="293"/>
      <c r="X10" s="293"/>
      <c r="Y10" s="64"/>
      <c r="Z10" s="64"/>
    </row>
    <row r="11" spans="1:28" ht="15">
      <c r="A11" s="170" t="s">
        <v>20</v>
      </c>
      <c r="B11" s="170"/>
      <c r="C11" s="170"/>
      <c r="D11" s="170"/>
      <c r="E11" s="170"/>
      <c r="F11" s="170"/>
      <c r="G11" s="170"/>
      <c r="H11" s="170"/>
      <c r="I11" s="170"/>
      <c r="J11" s="170"/>
      <c r="K11" s="170"/>
      <c r="M11" s="269" t="s">
        <v>23</v>
      </c>
      <c r="N11" s="269"/>
      <c r="O11" s="269"/>
      <c r="P11" s="269"/>
      <c r="Q11" s="269"/>
      <c r="R11" s="269"/>
      <c r="S11" s="269"/>
      <c r="T11" s="269"/>
      <c r="U11" s="293"/>
      <c r="V11" s="293"/>
      <c r="W11" s="293"/>
      <c r="X11" s="293"/>
      <c r="Y11" s="64"/>
      <c r="Z11" s="64"/>
    </row>
    <row r="12" spans="1:28" ht="15" customHeight="1">
      <c r="A12" s="170"/>
      <c r="B12" s="170"/>
      <c r="C12" s="170"/>
      <c r="D12" s="170"/>
      <c r="E12" s="170"/>
      <c r="F12" s="170"/>
      <c r="G12" s="170"/>
      <c r="H12" s="170"/>
      <c r="I12" s="170"/>
      <c r="J12" s="170"/>
      <c r="K12" s="170"/>
      <c r="M12" s="151" t="s">
        <v>243</v>
      </c>
      <c r="N12" s="151"/>
      <c r="O12" s="151"/>
      <c r="P12" s="151"/>
      <c r="Q12" s="151"/>
      <c r="R12" s="151"/>
      <c r="S12" s="151"/>
      <c r="T12" s="151"/>
      <c r="U12" s="293"/>
      <c r="V12" s="293"/>
      <c r="W12" s="293"/>
      <c r="X12" s="293"/>
      <c r="Y12" s="64"/>
      <c r="Z12" s="64"/>
    </row>
    <row r="13" spans="1:28" ht="15">
      <c r="A13" s="157" t="s">
        <v>0</v>
      </c>
      <c r="B13" s="157"/>
      <c r="C13" s="157"/>
      <c r="D13" s="157"/>
      <c r="E13" s="157"/>
      <c r="F13" s="157"/>
      <c r="G13" s="157"/>
      <c r="H13" s="157"/>
      <c r="I13" s="157"/>
      <c r="J13" s="157"/>
      <c r="K13" s="157"/>
      <c r="M13" s="151"/>
      <c r="N13" s="151"/>
      <c r="O13" s="151"/>
      <c r="P13" s="151"/>
      <c r="Q13" s="151"/>
      <c r="R13" s="151"/>
      <c r="S13" s="151"/>
      <c r="T13" s="151"/>
      <c r="U13" s="293"/>
      <c r="V13" s="293"/>
      <c r="W13" s="293"/>
      <c r="X13" s="293"/>
      <c r="Y13" s="64"/>
      <c r="Z13" s="64"/>
    </row>
    <row r="14" spans="1:28" ht="12.75" customHeight="1">
      <c r="A14" s="158" t="s">
        <v>1</v>
      </c>
      <c r="B14" s="158"/>
      <c r="C14" s="158"/>
      <c r="D14" s="158"/>
      <c r="E14" s="158"/>
      <c r="F14" s="158"/>
      <c r="G14" s="158"/>
      <c r="H14" s="158"/>
      <c r="I14" s="158"/>
      <c r="J14" s="158"/>
      <c r="K14" s="158"/>
      <c r="M14" s="152" t="s">
        <v>244</v>
      </c>
      <c r="N14" s="152"/>
      <c r="O14" s="152"/>
      <c r="P14" s="152"/>
      <c r="Q14" s="152"/>
      <c r="R14" s="152"/>
      <c r="S14" s="152"/>
      <c r="T14" s="152"/>
      <c r="U14" s="293"/>
      <c r="V14" s="293"/>
      <c r="W14" s="293"/>
      <c r="X14" s="293"/>
      <c r="Y14" s="64"/>
      <c r="Z14" s="64"/>
    </row>
    <row r="15" spans="1:28" ht="15" customHeight="1">
      <c r="A15" s="159" t="s">
        <v>210</v>
      </c>
      <c r="B15" s="159"/>
      <c r="C15" s="159"/>
      <c r="D15" s="159"/>
      <c r="E15" s="159"/>
      <c r="F15" s="159"/>
      <c r="G15" s="159"/>
      <c r="H15" s="159"/>
      <c r="I15" s="159"/>
      <c r="J15" s="159"/>
      <c r="K15" s="159"/>
      <c r="M15" s="152"/>
      <c r="N15" s="152"/>
      <c r="O15" s="152"/>
      <c r="P15" s="152"/>
      <c r="Q15" s="152"/>
      <c r="R15" s="152"/>
      <c r="S15" s="152"/>
      <c r="T15" s="152"/>
      <c r="U15" s="293"/>
      <c r="V15" s="293"/>
      <c r="W15" s="293"/>
      <c r="X15" s="293"/>
      <c r="Y15" s="49"/>
      <c r="Z15" s="49"/>
    </row>
    <row r="16" spans="1:28" ht="15" customHeight="1">
      <c r="A16" s="158" t="s">
        <v>211</v>
      </c>
      <c r="B16" s="159"/>
      <c r="C16" s="159"/>
      <c r="D16" s="159"/>
      <c r="E16" s="159"/>
      <c r="F16" s="159"/>
      <c r="G16" s="159"/>
      <c r="H16" s="159"/>
      <c r="I16" s="159"/>
      <c r="J16" s="159"/>
      <c r="K16" s="159"/>
      <c r="M16" s="152" t="s">
        <v>245</v>
      </c>
      <c r="N16" s="152"/>
      <c r="O16" s="152"/>
      <c r="P16" s="152"/>
      <c r="Q16" s="152"/>
      <c r="R16" s="152"/>
      <c r="S16" s="152"/>
      <c r="T16" s="152"/>
      <c r="U16" s="49"/>
      <c r="V16" s="49"/>
      <c r="W16" s="49"/>
      <c r="X16" s="49"/>
      <c r="Y16" s="49"/>
      <c r="Z16" s="49"/>
    </row>
    <row r="17" spans="1:28" ht="15" customHeight="1">
      <c r="A17" s="159" t="s">
        <v>213</v>
      </c>
      <c r="B17" s="159"/>
      <c r="C17" s="159"/>
      <c r="D17" s="159"/>
      <c r="E17" s="159"/>
      <c r="F17" s="159"/>
      <c r="G17" s="159"/>
      <c r="H17" s="159"/>
      <c r="I17" s="159"/>
      <c r="J17" s="159"/>
      <c r="K17" s="159"/>
      <c r="M17" s="152"/>
      <c r="N17" s="152"/>
      <c r="O17" s="152"/>
      <c r="P17" s="152"/>
      <c r="Q17" s="152"/>
      <c r="R17" s="152"/>
      <c r="S17" s="152"/>
      <c r="T17" s="152"/>
      <c r="U17" s="150" t="s">
        <v>221</v>
      </c>
      <c r="V17" s="150"/>
      <c r="W17" s="150"/>
      <c r="X17" s="150"/>
      <c r="Y17" s="49"/>
      <c r="Z17" s="49"/>
    </row>
    <row r="18" spans="1:28" ht="14.25" customHeight="1">
      <c r="A18" s="159" t="s">
        <v>212</v>
      </c>
      <c r="B18" s="159"/>
      <c r="C18" s="159"/>
      <c r="D18" s="159"/>
      <c r="E18" s="159"/>
      <c r="F18" s="159"/>
      <c r="G18" s="159"/>
      <c r="H18" s="159"/>
      <c r="I18" s="159"/>
      <c r="J18" s="159"/>
      <c r="K18" s="159"/>
      <c r="M18" s="152" t="s">
        <v>246</v>
      </c>
      <c r="N18" s="152"/>
      <c r="O18" s="152"/>
      <c r="P18" s="152"/>
      <c r="Q18" s="152"/>
      <c r="R18" s="152"/>
      <c r="S18" s="152"/>
      <c r="T18" s="152"/>
      <c r="U18" s="150"/>
      <c r="V18" s="150"/>
      <c r="W18" s="150"/>
      <c r="X18" s="150"/>
      <c r="Y18" s="49"/>
      <c r="Z18" s="49"/>
    </row>
    <row r="19" spans="1:28" ht="15" customHeight="1">
      <c r="A19" s="170" t="s">
        <v>106</v>
      </c>
      <c r="B19" s="170"/>
      <c r="C19" s="170"/>
      <c r="D19" s="170"/>
      <c r="E19" s="170"/>
      <c r="F19" s="170"/>
      <c r="G19" s="170"/>
      <c r="H19" s="170"/>
      <c r="I19" s="170"/>
      <c r="J19" s="170"/>
      <c r="K19" s="170"/>
      <c r="M19" s="152"/>
      <c r="N19" s="152"/>
      <c r="O19" s="152"/>
      <c r="P19" s="152"/>
      <c r="Q19" s="152"/>
      <c r="R19" s="152"/>
      <c r="S19" s="152"/>
      <c r="T19" s="152"/>
      <c r="U19" s="150"/>
      <c r="V19" s="150"/>
      <c r="W19" s="150"/>
      <c r="X19" s="150"/>
      <c r="Y19" s="49"/>
      <c r="Z19" s="49"/>
    </row>
    <row r="20" spans="1:28" s="42" customFormat="1" ht="15" customHeight="1">
      <c r="A20" s="170" t="s">
        <v>2</v>
      </c>
      <c r="B20" s="170"/>
      <c r="C20" s="170"/>
      <c r="D20" s="170"/>
      <c r="E20" s="170"/>
      <c r="F20" s="170"/>
      <c r="G20" s="170"/>
      <c r="H20" s="170"/>
      <c r="I20" s="170"/>
      <c r="J20" s="170"/>
      <c r="K20" s="170"/>
      <c r="M20" s="153" t="s">
        <v>247</v>
      </c>
      <c r="N20" s="153"/>
      <c r="O20" s="153"/>
      <c r="P20" s="153"/>
      <c r="Q20" s="153"/>
      <c r="R20" s="153"/>
      <c r="S20" s="153"/>
      <c r="T20" s="153"/>
      <c r="U20" s="150"/>
      <c r="V20" s="150"/>
      <c r="W20" s="150"/>
      <c r="X20" s="150"/>
      <c r="Y20" s="49"/>
      <c r="Z20" s="49"/>
    </row>
    <row r="21" spans="1:28" s="28" customFormat="1" ht="6.75" customHeight="1">
      <c r="A21" s="27"/>
      <c r="B21" s="27"/>
      <c r="C21" s="27"/>
      <c r="D21" s="27"/>
      <c r="E21" s="27"/>
      <c r="F21" s="27"/>
      <c r="G21" s="27"/>
      <c r="H21" s="27"/>
      <c r="I21" s="27"/>
      <c r="J21" s="27"/>
      <c r="K21" s="27"/>
      <c r="M21" s="263" t="s">
        <v>123</v>
      </c>
      <c r="N21" s="263"/>
      <c r="O21" s="263"/>
      <c r="P21" s="263"/>
      <c r="Q21" s="263"/>
      <c r="R21" s="263"/>
      <c r="S21" s="263"/>
      <c r="T21" s="263"/>
      <c r="U21" s="49"/>
      <c r="V21" s="49"/>
      <c r="W21" s="49"/>
      <c r="X21" s="49"/>
      <c r="Y21" s="49"/>
      <c r="Z21" s="49"/>
    </row>
    <row r="22" spans="1:28" ht="7.5" customHeight="1">
      <c r="A22" s="139" t="s">
        <v>78</v>
      </c>
      <c r="B22" s="139"/>
      <c r="C22" s="139"/>
      <c r="D22" s="139"/>
      <c r="E22" s="139"/>
      <c r="F22" s="139"/>
      <c r="G22" s="139"/>
      <c r="H22" s="139"/>
      <c r="I22" s="139"/>
      <c r="J22" s="139"/>
      <c r="K22" s="139"/>
      <c r="M22" s="263"/>
      <c r="N22" s="263"/>
      <c r="O22" s="263"/>
      <c r="P22" s="263"/>
      <c r="Q22" s="263"/>
      <c r="R22" s="263"/>
      <c r="S22" s="263"/>
      <c r="T22" s="263"/>
      <c r="U22" s="49"/>
      <c r="V22" s="49"/>
      <c r="W22" s="49"/>
      <c r="X22" s="49"/>
      <c r="Y22" s="49"/>
      <c r="Z22" s="49"/>
    </row>
    <row r="23" spans="1:28" ht="15" customHeight="1">
      <c r="A23" s="139"/>
      <c r="B23" s="139"/>
      <c r="C23" s="139"/>
      <c r="D23" s="139"/>
      <c r="E23" s="139"/>
      <c r="F23" s="139"/>
      <c r="G23" s="139"/>
      <c r="H23" s="139"/>
      <c r="I23" s="139"/>
      <c r="J23" s="139"/>
      <c r="K23" s="139"/>
      <c r="M23" s="263"/>
      <c r="N23" s="263"/>
      <c r="O23" s="263"/>
      <c r="P23" s="263"/>
      <c r="Q23" s="263"/>
      <c r="R23" s="263"/>
      <c r="S23" s="263"/>
      <c r="T23" s="263"/>
      <c r="U23" s="49"/>
      <c r="V23" s="49"/>
      <c r="W23" s="49"/>
      <c r="X23" s="49"/>
      <c r="Y23" s="49"/>
      <c r="Z23" s="49"/>
    </row>
    <row r="24" spans="1:28" ht="15" customHeight="1">
      <c r="A24" s="139"/>
      <c r="B24" s="139"/>
      <c r="C24" s="139"/>
      <c r="D24" s="139"/>
      <c r="E24" s="139"/>
      <c r="F24" s="139"/>
      <c r="G24" s="139"/>
      <c r="H24" s="139"/>
      <c r="I24" s="139"/>
      <c r="J24" s="139"/>
      <c r="K24" s="139"/>
      <c r="M24" s="263"/>
      <c r="N24" s="263"/>
      <c r="O24" s="263"/>
      <c r="P24" s="263"/>
      <c r="Q24" s="263"/>
      <c r="R24" s="263"/>
      <c r="S24" s="263"/>
      <c r="T24" s="263"/>
      <c r="U24" s="49"/>
      <c r="V24" s="49"/>
      <c r="W24" s="49"/>
      <c r="X24" s="49"/>
      <c r="Y24" s="49"/>
      <c r="Z24" s="49"/>
    </row>
    <row r="25" spans="1:28" ht="17.25" customHeight="1">
      <c r="A25" s="139"/>
      <c r="B25" s="139"/>
      <c r="C25" s="139"/>
      <c r="D25" s="139"/>
      <c r="E25" s="139"/>
      <c r="F25" s="139"/>
      <c r="G25" s="139"/>
      <c r="H25" s="139"/>
      <c r="I25" s="139"/>
      <c r="J25" s="139"/>
      <c r="K25" s="139"/>
      <c r="M25" s="263"/>
      <c r="N25" s="263"/>
      <c r="O25" s="263"/>
      <c r="P25" s="263"/>
      <c r="Q25" s="263"/>
      <c r="R25" s="263"/>
      <c r="S25" s="263"/>
      <c r="T25" s="263"/>
      <c r="U25" s="49"/>
      <c r="V25" s="49"/>
      <c r="W25" s="49"/>
      <c r="X25" s="49"/>
      <c r="Y25" s="49"/>
      <c r="Z25" s="49"/>
    </row>
    <row r="26" spans="1:28" ht="6" customHeight="1">
      <c r="A26" s="2"/>
      <c r="B26" s="2"/>
      <c r="C26" s="2"/>
      <c r="D26" s="2"/>
      <c r="E26" s="2"/>
      <c r="F26" s="2"/>
      <c r="G26" s="2"/>
      <c r="H26" s="2"/>
      <c r="I26" s="2"/>
      <c r="J26" s="2"/>
      <c r="K26" s="2"/>
      <c r="M26" s="3"/>
      <c r="N26" s="3"/>
      <c r="O26" s="3"/>
      <c r="P26" s="3"/>
      <c r="Q26" s="3"/>
      <c r="R26" s="3"/>
      <c r="U26" s="49"/>
      <c r="V26" s="49"/>
      <c r="W26" s="49"/>
      <c r="X26" s="49"/>
      <c r="Y26" s="49"/>
      <c r="Z26" s="49"/>
    </row>
    <row r="27" spans="1:28">
      <c r="A27" s="279" t="s">
        <v>18</v>
      </c>
      <c r="B27" s="279"/>
      <c r="C27" s="279"/>
      <c r="D27" s="279"/>
      <c r="E27" s="279"/>
      <c r="F27" s="279"/>
      <c r="G27" s="279"/>
      <c r="M27" s="138" t="s">
        <v>222</v>
      </c>
      <c r="N27" s="138"/>
      <c r="O27" s="138"/>
      <c r="P27" s="138"/>
      <c r="Q27" s="138"/>
      <c r="R27" s="138"/>
      <c r="S27" s="138"/>
      <c r="T27" s="138"/>
      <c r="U27" s="49"/>
      <c r="V27" s="49"/>
      <c r="W27" s="49"/>
      <c r="X27" s="49"/>
      <c r="Y27" s="49"/>
      <c r="Z27" s="49"/>
    </row>
    <row r="28" spans="1:28" ht="26.25" customHeight="1">
      <c r="A28" s="4"/>
      <c r="B28" s="190" t="s">
        <v>3</v>
      </c>
      <c r="C28" s="192"/>
      <c r="D28" s="190" t="s">
        <v>4</v>
      </c>
      <c r="E28" s="191"/>
      <c r="F28" s="192"/>
      <c r="G28" s="187" t="s">
        <v>21</v>
      </c>
      <c r="H28" s="187" t="s">
        <v>11</v>
      </c>
      <c r="I28" s="190" t="s">
        <v>5</v>
      </c>
      <c r="J28" s="191"/>
      <c r="K28" s="192"/>
      <c r="M28" s="138"/>
      <c r="N28" s="138"/>
      <c r="O28" s="138"/>
      <c r="P28" s="138"/>
      <c r="Q28" s="138"/>
      <c r="R28" s="138"/>
      <c r="S28" s="138"/>
      <c r="T28" s="138"/>
    </row>
    <row r="29" spans="1:28" ht="14.25" customHeight="1">
      <c r="A29" s="4"/>
      <c r="B29" s="38" t="s">
        <v>6</v>
      </c>
      <c r="C29" s="38" t="s">
        <v>7</v>
      </c>
      <c r="D29" s="38" t="s">
        <v>8</v>
      </c>
      <c r="E29" s="38" t="s">
        <v>9</v>
      </c>
      <c r="F29" s="38" t="s">
        <v>10</v>
      </c>
      <c r="G29" s="167"/>
      <c r="H29" s="167"/>
      <c r="I29" s="38" t="s">
        <v>12</v>
      </c>
      <c r="J29" s="38" t="s">
        <v>13</v>
      </c>
      <c r="K29" s="38" t="s">
        <v>14</v>
      </c>
      <c r="M29" s="138"/>
      <c r="N29" s="138"/>
      <c r="O29" s="138"/>
      <c r="P29" s="138"/>
      <c r="Q29" s="138"/>
      <c r="R29" s="138"/>
      <c r="S29" s="138"/>
      <c r="T29" s="138"/>
      <c r="U29" s="125" t="s">
        <v>223</v>
      </c>
      <c r="V29" s="125"/>
      <c r="W29" s="125"/>
      <c r="X29" s="125"/>
      <c r="Y29" s="125"/>
      <c r="Z29" s="125"/>
      <c r="AA29" s="125"/>
      <c r="AB29" s="125"/>
    </row>
    <row r="30" spans="1:28" ht="17.25" customHeight="1">
      <c r="A30" s="40" t="s">
        <v>15</v>
      </c>
      <c r="B30" s="39">
        <v>14</v>
      </c>
      <c r="C30" s="39">
        <v>14</v>
      </c>
      <c r="D30" s="96">
        <v>3</v>
      </c>
      <c r="E30" s="96">
        <v>3</v>
      </c>
      <c r="F30" s="96">
        <v>2</v>
      </c>
      <c r="G30" s="96"/>
      <c r="H30" s="122">
        <v>2</v>
      </c>
      <c r="I30" s="96">
        <v>3</v>
      </c>
      <c r="J30" s="96">
        <v>1</v>
      </c>
      <c r="K30" s="123">
        <v>10</v>
      </c>
      <c r="L30" s="24"/>
      <c r="M30" s="138"/>
      <c r="N30" s="138"/>
      <c r="O30" s="138"/>
      <c r="P30" s="138"/>
      <c r="Q30" s="138"/>
      <c r="R30" s="138"/>
      <c r="S30" s="138"/>
      <c r="T30" s="138"/>
      <c r="U30" s="292" t="str">
        <f>IF(SUM(B30:K30)=52,"Corect","Suma trebuie să fie 52")</f>
        <v>Corect</v>
      </c>
      <c r="V30" s="292"/>
    </row>
    <row r="31" spans="1:28" ht="15" customHeight="1">
      <c r="A31" s="40" t="s">
        <v>16</v>
      </c>
      <c r="B31" s="39">
        <v>14</v>
      </c>
      <c r="C31" s="39">
        <v>14</v>
      </c>
      <c r="D31" s="96">
        <v>3</v>
      </c>
      <c r="E31" s="96">
        <v>3</v>
      </c>
      <c r="F31" s="96">
        <v>2</v>
      </c>
      <c r="G31" s="96"/>
      <c r="H31" s="122">
        <v>2</v>
      </c>
      <c r="I31" s="96">
        <v>3</v>
      </c>
      <c r="J31" s="96">
        <v>1</v>
      </c>
      <c r="K31" s="123">
        <v>10</v>
      </c>
      <c r="M31" s="138"/>
      <c r="N31" s="138"/>
      <c r="O31" s="138"/>
      <c r="P31" s="138"/>
      <c r="Q31" s="138"/>
      <c r="R31" s="138"/>
      <c r="S31" s="138"/>
      <c r="T31" s="138"/>
      <c r="U31" s="292" t="str">
        <f>IF(SUM(B31:K31)=52,"Corect","Suma trebuie să fie 52")</f>
        <v>Corect</v>
      </c>
      <c r="V31" s="292"/>
    </row>
    <row r="32" spans="1:28" ht="15.75" customHeight="1">
      <c r="A32" s="41" t="s">
        <v>17</v>
      </c>
      <c r="B32" s="39">
        <v>14</v>
      </c>
      <c r="C32" s="39">
        <v>12</v>
      </c>
      <c r="D32" s="96">
        <v>3</v>
      </c>
      <c r="E32" s="96">
        <v>3</v>
      </c>
      <c r="F32" s="96">
        <v>2</v>
      </c>
      <c r="G32" s="96"/>
      <c r="H32" s="124">
        <v>0</v>
      </c>
      <c r="I32" s="96">
        <v>3</v>
      </c>
      <c r="J32" s="96">
        <v>1</v>
      </c>
      <c r="K32" s="96">
        <v>14</v>
      </c>
      <c r="M32" s="138"/>
      <c r="N32" s="138"/>
      <c r="O32" s="138"/>
      <c r="P32" s="138"/>
      <c r="Q32" s="138"/>
      <c r="R32" s="138"/>
      <c r="S32" s="138"/>
      <c r="T32" s="138"/>
      <c r="U32" s="292" t="str">
        <f>IF(SUM(B32:K32)=52,"Corect","Suma trebuie să fie 52")</f>
        <v>Corect</v>
      </c>
      <c r="V32" s="292"/>
    </row>
    <row r="33" spans="1:25" s="115" customFormat="1" ht="15.75" customHeight="1">
      <c r="A33" s="126"/>
      <c r="B33" s="121"/>
      <c r="C33" s="121"/>
      <c r="D33" s="127"/>
      <c r="E33" s="127"/>
      <c r="F33" s="127"/>
      <c r="G33" s="127"/>
      <c r="H33" s="128"/>
      <c r="I33" s="129"/>
      <c r="J33" s="129"/>
      <c r="K33" s="129"/>
      <c r="M33" s="138"/>
      <c r="N33" s="138"/>
      <c r="O33" s="138"/>
      <c r="P33" s="138"/>
      <c r="Q33" s="138"/>
      <c r="R33" s="138"/>
      <c r="S33" s="138"/>
      <c r="T33" s="138"/>
      <c r="U33" s="117"/>
      <c r="V33" s="117"/>
    </row>
    <row r="34" spans="1:25">
      <c r="A34" s="6"/>
      <c r="B34" s="6"/>
      <c r="C34" s="6"/>
      <c r="D34" s="6"/>
      <c r="E34" s="6"/>
      <c r="F34" s="6"/>
      <c r="G34" s="6"/>
      <c r="M34" s="138"/>
      <c r="N34" s="138"/>
      <c r="O34" s="138"/>
      <c r="P34" s="138"/>
      <c r="Q34" s="138"/>
      <c r="R34" s="138"/>
      <c r="S34" s="138"/>
      <c r="T34" s="138"/>
    </row>
    <row r="35" spans="1:25" ht="17.25" customHeight="1">
      <c r="A35" s="275" t="s">
        <v>24</v>
      </c>
      <c r="B35" s="276"/>
      <c r="C35" s="276"/>
      <c r="D35" s="276"/>
      <c r="E35" s="276"/>
      <c r="F35" s="276"/>
      <c r="G35" s="276"/>
      <c r="H35" s="276"/>
      <c r="I35" s="276"/>
      <c r="J35" s="276"/>
      <c r="K35" s="276"/>
      <c r="L35" s="276"/>
      <c r="M35" s="276"/>
      <c r="N35" s="276"/>
      <c r="O35" s="276"/>
      <c r="P35" s="276"/>
      <c r="Q35" s="276"/>
      <c r="R35" s="276"/>
      <c r="S35" s="276"/>
      <c r="T35" s="276"/>
    </row>
    <row r="36" spans="1:25" ht="2.25" hidden="1" customHeight="1">
      <c r="N36" s="8"/>
      <c r="O36" s="9" t="s">
        <v>40</v>
      </c>
      <c r="P36" s="9" t="s">
        <v>111</v>
      </c>
      <c r="Q36" s="9" t="s">
        <v>41</v>
      </c>
      <c r="R36" s="9" t="s">
        <v>42</v>
      </c>
      <c r="S36" s="9"/>
      <c r="T36" s="9"/>
    </row>
    <row r="37" spans="1:25" ht="17.25" customHeight="1">
      <c r="A37" s="176" t="s">
        <v>45</v>
      </c>
      <c r="B37" s="176"/>
      <c r="C37" s="176"/>
      <c r="D37" s="176"/>
      <c r="E37" s="176"/>
      <c r="F37" s="176"/>
      <c r="G37" s="176"/>
      <c r="H37" s="176"/>
      <c r="I37" s="176"/>
      <c r="J37" s="176"/>
      <c r="K37" s="176"/>
      <c r="L37" s="176"/>
      <c r="M37" s="176"/>
      <c r="N37" s="176"/>
      <c r="O37" s="176"/>
      <c r="P37" s="176"/>
      <c r="Q37" s="176"/>
      <c r="R37" s="176"/>
      <c r="S37" s="176"/>
      <c r="T37" s="176"/>
    </row>
    <row r="38" spans="1:25" ht="25.5" customHeight="1">
      <c r="A38" s="226" t="s">
        <v>30</v>
      </c>
      <c r="B38" s="177" t="s">
        <v>29</v>
      </c>
      <c r="C38" s="178"/>
      <c r="D38" s="178"/>
      <c r="E38" s="178"/>
      <c r="F38" s="178"/>
      <c r="G38" s="178"/>
      <c r="H38" s="178"/>
      <c r="I38" s="179"/>
      <c r="J38" s="187" t="s">
        <v>43</v>
      </c>
      <c r="K38" s="163" t="s">
        <v>27</v>
      </c>
      <c r="L38" s="164"/>
      <c r="M38" s="165"/>
      <c r="N38" s="163" t="s">
        <v>44</v>
      </c>
      <c r="O38" s="168"/>
      <c r="P38" s="169"/>
      <c r="Q38" s="163" t="s">
        <v>26</v>
      </c>
      <c r="R38" s="164"/>
      <c r="S38" s="165"/>
      <c r="T38" s="166" t="s">
        <v>25</v>
      </c>
    </row>
    <row r="39" spans="1:25" ht="13.5" customHeight="1">
      <c r="A39" s="227"/>
      <c r="B39" s="180"/>
      <c r="C39" s="181"/>
      <c r="D39" s="181"/>
      <c r="E39" s="181"/>
      <c r="F39" s="181"/>
      <c r="G39" s="181"/>
      <c r="H39" s="181"/>
      <c r="I39" s="182"/>
      <c r="J39" s="167"/>
      <c r="K39" s="5" t="s">
        <v>31</v>
      </c>
      <c r="L39" s="5" t="s">
        <v>32</v>
      </c>
      <c r="M39" s="5" t="s">
        <v>33</v>
      </c>
      <c r="N39" s="5" t="s">
        <v>37</v>
      </c>
      <c r="O39" s="5" t="s">
        <v>8</v>
      </c>
      <c r="P39" s="5" t="s">
        <v>34</v>
      </c>
      <c r="Q39" s="5" t="s">
        <v>35</v>
      </c>
      <c r="R39" s="5" t="s">
        <v>31</v>
      </c>
      <c r="S39" s="5" t="s">
        <v>36</v>
      </c>
      <c r="T39" s="167"/>
      <c r="U39" s="149" t="s">
        <v>227</v>
      </c>
      <c r="V39" s="156"/>
      <c r="W39" s="156"/>
    </row>
    <row r="40" spans="1:25">
      <c r="A40" s="97" t="s">
        <v>125</v>
      </c>
      <c r="B40" s="228" t="s">
        <v>126</v>
      </c>
      <c r="C40" s="229"/>
      <c r="D40" s="229"/>
      <c r="E40" s="229"/>
      <c r="F40" s="229"/>
      <c r="G40" s="229"/>
      <c r="H40" s="229"/>
      <c r="I40" s="261"/>
      <c r="J40" s="98">
        <v>7</v>
      </c>
      <c r="K40" s="98">
        <v>2</v>
      </c>
      <c r="L40" s="98">
        <v>2</v>
      </c>
      <c r="M40" s="98">
        <v>2</v>
      </c>
      <c r="N40" s="99">
        <f t="shared" ref="N40:N46" si="0">K40+L40+M40</f>
        <v>6</v>
      </c>
      <c r="O40" s="100">
        <f t="shared" ref="O40:O46" si="1">P40-N40</f>
        <v>7</v>
      </c>
      <c r="P40" s="100">
        <f t="shared" ref="P40:P46" si="2">ROUND(PRODUCT(J40,25)/14,0)</f>
        <v>13</v>
      </c>
      <c r="Q40" s="101" t="s">
        <v>35</v>
      </c>
      <c r="R40" s="10"/>
      <c r="S40" s="20"/>
      <c r="T40" s="10" t="s">
        <v>40</v>
      </c>
      <c r="U40" s="149"/>
      <c r="V40" s="156"/>
      <c r="W40" s="156"/>
    </row>
    <row r="41" spans="1:25">
      <c r="A41" s="102" t="s">
        <v>127</v>
      </c>
      <c r="B41" s="160" t="s">
        <v>128</v>
      </c>
      <c r="C41" s="161"/>
      <c r="D41" s="161"/>
      <c r="E41" s="161"/>
      <c r="F41" s="161"/>
      <c r="G41" s="161"/>
      <c r="H41" s="161"/>
      <c r="I41" s="162"/>
      <c r="J41" s="98">
        <v>7</v>
      </c>
      <c r="K41" s="98">
        <v>2</v>
      </c>
      <c r="L41" s="98">
        <v>2</v>
      </c>
      <c r="M41" s="98">
        <v>0</v>
      </c>
      <c r="N41" s="99">
        <f t="shared" si="0"/>
        <v>4</v>
      </c>
      <c r="O41" s="100">
        <f t="shared" si="1"/>
        <v>9</v>
      </c>
      <c r="P41" s="100">
        <f t="shared" si="2"/>
        <v>13</v>
      </c>
      <c r="Q41" s="101" t="s">
        <v>35</v>
      </c>
      <c r="R41" s="10"/>
      <c r="S41" s="20"/>
      <c r="T41" s="10" t="s">
        <v>40</v>
      </c>
      <c r="U41" s="149"/>
      <c r="V41" s="156"/>
      <c r="W41" s="156"/>
    </row>
    <row r="42" spans="1:25">
      <c r="A42" s="97" t="s">
        <v>129</v>
      </c>
      <c r="B42" s="160" t="s">
        <v>130</v>
      </c>
      <c r="C42" s="161"/>
      <c r="D42" s="161"/>
      <c r="E42" s="161"/>
      <c r="F42" s="161"/>
      <c r="G42" s="161"/>
      <c r="H42" s="161"/>
      <c r="I42" s="162"/>
      <c r="J42" s="98">
        <v>7</v>
      </c>
      <c r="K42" s="98">
        <v>2</v>
      </c>
      <c r="L42" s="98">
        <v>2</v>
      </c>
      <c r="M42" s="98">
        <v>0</v>
      </c>
      <c r="N42" s="99">
        <f t="shared" si="0"/>
        <v>4</v>
      </c>
      <c r="O42" s="100">
        <f t="shared" si="1"/>
        <v>9</v>
      </c>
      <c r="P42" s="100">
        <f t="shared" si="2"/>
        <v>13</v>
      </c>
      <c r="Q42" s="101" t="s">
        <v>35</v>
      </c>
      <c r="R42" s="10"/>
      <c r="S42" s="20"/>
      <c r="T42" s="10" t="s">
        <v>40</v>
      </c>
      <c r="U42" s="149"/>
      <c r="V42" s="156"/>
      <c r="W42" s="156"/>
    </row>
    <row r="43" spans="1:25">
      <c r="A43" s="97" t="s">
        <v>131</v>
      </c>
      <c r="B43" s="160" t="s">
        <v>132</v>
      </c>
      <c r="C43" s="161"/>
      <c r="D43" s="161"/>
      <c r="E43" s="161"/>
      <c r="F43" s="161"/>
      <c r="G43" s="161"/>
      <c r="H43" s="161"/>
      <c r="I43" s="162"/>
      <c r="J43" s="98">
        <v>5</v>
      </c>
      <c r="K43" s="98">
        <v>2</v>
      </c>
      <c r="L43" s="98">
        <v>1</v>
      </c>
      <c r="M43" s="98">
        <v>0</v>
      </c>
      <c r="N43" s="99">
        <f t="shared" si="0"/>
        <v>3</v>
      </c>
      <c r="O43" s="100">
        <f t="shared" si="1"/>
        <v>6</v>
      </c>
      <c r="P43" s="100">
        <f t="shared" si="2"/>
        <v>9</v>
      </c>
      <c r="Q43" s="101" t="s">
        <v>35</v>
      </c>
      <c r="R43" s="10"/>
      <c r="S43" s="20"/>
      <c r="T43" s="10" t="s">
        <v>40</v>
      </c>
      <c r="U43" s="149"/>
      <c r="V43" s="156"/>
      <c r="W43" s="156"/>
      <c r="X43" s="1" t="s">
        <v>113</v>
      </c>
    </row>
    <row r="44" spans="1:25">
      <c r="A44" s="97" t="s">
        <v>133</v>
      </c>
      <c r="B44" s="160" t="s">
        <v>134</v>
      </c>
      <c r="C44" s="161"/>
      <c r="D44" s="161"/>
      <c r="E44" s="161"/>
      <c r="F44" s="161"/>
      <c r="G44" s="161"/>
      <c r="H44" s="161"/>
      <c r="I44" s="162"/>
      <c r="J44" s="98">
        <v>4</v>
      </c>
      <c r="K44" s="98">
        <v>0</v>
      </c>
      <c r="L44" s="98">
        <v>2</v>
      </c>
      <c r="M44" s="98">
        <v>0</v>
      </c>
      <c r="N44" s="99">
        <f t="shared" si="0"/>
        <v>2</v>
      </c>
      <c r="O44" s="100">
        <f t="shared" si="1"/>
        <v>5</v>
      </c>
      <c r="P44" s="100">
        <f t="shared" si="2"/>
        <v>7</v>
      </c>
      <c r="Q44" s="101"/>
      <c r="R44" s="10" t="s">
        <v>31</v>
      </c>
      <c r="S44" s="20"/>
      <c r="T44" s="10" t="s">
        <v>40</v>
      </c>
      <c r="U44" s="149"/>
      <c r="V44" s="156"/>
      <c r="W44" s="156"/>
    </row>
    <row r="45" spans="1:25" ht="15" customHeight="1">
      <c r="A45" s="58" t="s">
        <v>112</v>
      </c>
      <c r="B45" s="143" t="s">
        <v>101</v>
      </c>
      <c r="C45" s="144"/>
      <c r="D45" s="144"/>
      <c r="E45" s="144"/>
      <c r="F45" s="144"/>
      <c r="G45" s="144"/>
      <c r="H45" s="144"/>
      <c r="I45" s="145"/>
      <c r="J45" s="52">
        <v>3</v>
      </c>
      <c r="K45" s="52">
        <v>0</v>
      </c>
      <c r="L45" s="52">
        <v>2</v>
      </c>
      <c r="M45" s="52">
        <v>0</v>
      </c>
      <c r="N45" s="36">
        <f t="shared" si="0"/>
        <v>2</v>
      </c>
      <c r="O45" s="16">
        <f t="shared" si="1"/>
        <v>3</v>
      </c>
      <c r="P45" s="16">
        <f t="shared" si="2"/>
        <v>5</v>
      </c>
      <c r="Q45" s="53"/>
      <c r="R45" s="52" t="s">
        <v>31</v>
      </c>
      <c r="S45" s="54"/>
      <c r="T45" s="52" t="s">
        <v>42</v>
      </c>
      <c r="U45" s="149"/>
      <c r="V45" s="156"/>
      <c r="W45" s="156"/>
      <c r="X45" s="57"/>
      <c r="Y45" s="57"/>
    </row>
    <row r="46" spans="1:25">
      <c r="A46" s="44" t="s">
        <v>99</v>
      </c>
      <c r="B46" s="256" t="s">
        <v>76</v>
      </c>
      <c r="C46" s="257"/>
      <c r="D46" s="257"/>
      <c r="E46" s="257"/>
      <c r="F46" s="257"/>
      <c r="G46" s="257"/>
      <c r="H46" s="257"/>
      <c r="I46" s="258"/>
      <c r="J46" s="44">
        <v>2</v>
      </c>
      <c r="K46" s="44">
        <v>0</v>
      </c>
      <c r="L46" s="44">
        <v>2</v>
      </c>
      <c r="M46" s="44">
        <v>0</v>
      </c>
      <c r="N46" s="44">
        <f t="shared" si="0"/>
        <v>2</v>
      </c>
      <c r="O46" s="45">
        <f t="shared" si="1"/>
        <v>2</v>
      </c>
      <c r="P46" s="45">
        <f t="shared" si="2"/>
        <v>4</v>
      </c>
      <c r="Q46" s="46"/>
      <c r="R46" s="44"/>
      <c r="S46" s="47" t="s">
        <v>36</v>
      </c>
      <c r="T46" s="44" t="s">
        <v>42</v>
      </c>
      <c r="U46" s="149"/>
      <c r="V46" s="156"/>
      <c r="W46" s="156"/>
      <c r="X46" s="57"/>
      <c r="Y46" s="57"/>
    </row>
    <row r="47" spans="1:25">
      <c r="A47" s="17" t="s">
        <v>28</v>
      </c>
      <c r="B47" s="183"/>
      <c r="C47" s="184"/>
      <c r="D47" s="184"/>
      <c r="E47" s="184"/>
      <c r="F47" s="184"/>
      <c r="G47" s="184"/>
      <c r="H47" s="184"/>
      <c r="I47" s="185"/>
      <c r="J47" s="17">
        <f t="shared" ref="J47:P47" si="3">SUM(J40:J46)</f>
        <v>35</v>
      </c>
      <c r="K47" s="17">
        <f t="shared" si="3"/>
        <v>8</v>
      </c>
      <c r="L47" s="17">
        <f t="shared" si="3"/>
        <v>13</v>
      </c>
      <c r="M47" s="17">
        <f t="shared" si="3"/>
        <v>2</v>
      </c>
      <c r="N47" s="17">
        <f t="shared" si="3"/>
        <v>23</v>
      </c>
      <c r="O47" s="17">
        <f t="shared" si="3"/>
        <v>41</v>
      </c>
      <c r="P47" s="17">
        <f t="shared" si="3"/>
        <v>64</v>
      </c>
      <c r="Q47" s="25">
        <f>COUNTIF(Q40:Q46,"E")</f>
        <v>4</v>
      </c>
      <c r="R47" s="83">
        <f>COUNTIF(R40:R46,"C")</f>
        <v>2</v>
      </c>
      <c r="S47" s="83">
        <f>COUNTIF(S40:S46,"VP")</f>
        <v>1</v>
      </c>
      <c r="T47" s="84">
        <f>COUNTA(T40:T46)</f>
        <v>7</v>
      </c>
      <c r="U47" s="225" t="str">
        <f>IF(Q47&gt;=SUM(R47:S47),"Corect","E trebuie să fie cel puțin egal cu C+VP")</f>
        <v>Corect</v>
      </c>
      <c r="V47" s="219"/>
      <c r="W47" s="219"/>
    </row>
    <row r="48" spans="1:25" s="50" customFormat="1">
      <c r="A48" s="154" t="s">
        <v>224</v>
      </c>
      <c r="B48" s="154"/>
      <c r="C48" s="154"/>
      <c r="D48" s="154"/>
      <c r="E48" s="154"/>
      <c r="F48" s="154"/>
      <c r="G48" s="154"/>
      <c r="H48" s="154"/>
      <c r="I48" s="154"/>
      <c r="J48" s="154"/>
      <c r="K48" s="154"/>
      <c r="L48" s="154"/>
      <c r="M48" s="154"/>
      <c r="N48" s="154"/>
      <c r="O48" s="154"/>
      <c r="P48" s="154"/>
      <c r="Q48" s="154"/>
      <c r="R48" s="154"/>
      <c r="S48" s="154"/>
      <c r="T48" s="154"/>
      <c r="U48" s="48"/>
    </row>
    <row r="49" spans="1:25" s="115" customFormat="1">
      <c r="A49" s="155"/>
      <c r="B49" s="155"/>
      <c r="C49" s="155"/>
      <c r="D49" s="155"/>
      <c r="E49" s="155"/>
      <c r="F49" s="155"/>
      <c r="G49" s="155"/>
      <c r="H49" s="155"/>
      <c r="I49" s="155"/>
      <c r="J49" s="155"/>
      <c r="K49" s="155"/>
      <c r="L49" s="155"/>
      <c r="M49" s="155"/>
      <c r="N49" s="155"/>
      <c r="O49" s="155"/>
      <c r="P49" s="155"/>
      <c r="Q49" s="155"/>
      <c r="R49" s="155"/>
      <c r="S49" s="155"/>
      <c r="T49" s="155"/>
      <c r="U49" s="116"/>
    </row>
    <row r="50" spans="1:25" s="115" customFormat="1">
      <c r="A50" s="130"/>
      <c r="B50" s="130"/>
      <c r="C50" s="130"/>
      <c r="D50" s="130"/>
      <c r="E50" s="130"/>
      <c r="F50" s="130"/>
      <c r="G50" s="130"/>
      <c r="H50" s="130"/>
      <c r="I50" s="130"/>
      <c r="J50" s="130"/>
      <c r="K50" s="130"/>
      <c r="L50" s="130"/>
      <c r="M50" s="130"/>
      <c r="N50" s="130"/>
      <c r="O50" s="130"/>
      <c r="P50" s="130"/>
      <c r="Q50" s="130"/>
      <c r="R50" s="130"/>
      <c r="S50" s="130"/>
      <c r="T50" s="130"/>
      <c r="U50" s="116"/>
    </row>
    <row r="51" spans="1:25" ht="14.25" customHeight="1"/>
    <row r="52" spans="1:25" ht="16.5" customHeight="1">
      <c r="A52" s="176" t="s">
        <v>46</v>
      </c>
      <c r="B52" s="176"/>
      <c r="C52" s="176"/>
      <c r="D52" s="176"/>
      <c r="E52" s="176"/>
      <c r="F52" s="176"/>
      <c r="G52" s="176"/>
      <c r="H52" s="176"/>
      <c r="I52" s="176"/>
      <c r="J52" s="176"/>
      <c r="K52" s="176"/>
      <c r="L52" s="176"/>
      <c r="M52" s="176"/>
      <c r="N52" s="176"/>
      <c r="O52" s="176"/>
      <c r="P52" s="176"/>
      <c r="Q52" s="176"/>
      <c r="R52" s="176"/>
      <c r="S52" s="176"/>
      <c r="T52" s="176"/>
    </row>
    <row r="53" spans="1:25" ht="26.25" customHeight="1">
      <c r="A53" s="226" t="s">
        <v>30</v>
      </c>
      <c r="B53" s="177" t="s">
        <v>29</v>
      </c>
      <c r="C53" s="178"/>
      <c r="D53" s="178"/>
      <c r="E53" s="178"/>
      <c r="F53" s="178"/>
      <c r="G53" s="178"/>
      <c r="H53" s="178"/>
      <c r="I53" s="179"/>
      <c r="J53" s="187" t="s">
        <v>43</v>
      </c>
      <c r="K53" s="163" t="s">
        <v>27</v>
      </c>
      <c r="L53" s="164"/>
      <c r="M53" s="165"/>
      <c r="N53" s="163" t="s">
        <v>44</v>
      </c>
      <c r="O53" s="168"/>
      <c r="P53" s="169"/>
      <c r="Q53" s="163" t="s">
        <v>26</v>
      </c>
      <c r="R53" s="164"/>
      <c r="S53" s="165"/>
      <c r="T53" s="166" t="s">
        <v>25</v>
      </c>
    </row>
    <row r="54" spans="1:25" ht="12.75" customHeight="1">
      <c r="A54" s="227"/>
      <c r="B54" s="180"/>
      <c r="C54" s="181"/>
      <c r="D54" s="181"/>
      <c r="E54" s="181"/>
      <c r="F54" s="181"/>
      <c r="G54" s="181"/>
      <c r="H54" s="181"/>
      <c r="I54" s="182"/>
      <c r="J54" s="167"/>
      <c r="K54" s="5" t="s">
        <v>31</v>
      </c>
      <c r="L54" s="5" t="s">
        <v>32</v>
      </c>
      <c r="M54" s="5" t="s">
        <v>33</v>
      </c>
      <c r="N54" s="59" t="s">
        <v>37</v>
      </c>
      <c r="O54" s="59" t="s">
        <v>8</v>
      </c>
      <c r="P54" s="59" t="s">
        <v>34</v>
      </c>
      <c r="Q54" s="59" t="s">
        <v>35</v>
      </c>
      <c r="R54" s="59" t="s">
        <v>31</v>
      </c>
      <c r="S54" s="59" t="s">
        <v>36</v>
      </c>
      <c r="T54" s="167"/>
    </row>
    <row r="55" spans="1:25">
      <c r="A55" s="97" t="s">
        <v>135</v>
      </c>
      <c r="B55" s="160" t="s">
        <v>136</v>
      </c>
      <c r="C55" s="161"/>
      <c r="D55" s="161"/>
      <c r="E55" s="161"/>
      <c r="F55" s="161"/>
      <c r="G55" s="161"/>
      <c r="H55" s="161"/>
      <c r="I55" s="162"/>
      <c r="J55" s="98">
        <v>6</v>
      </c>
      <c r="K55" s="98">
        <v>2</v>
      </c>
      <c r="L55" s="98">
        <v>2</v>
      </c>
      <c r="M55" s="98">
        <v>0</v>
      </c>
      <c r="N55" s="99">
        <f t="shared" ref="N55:N63" si="4">K55+L55+M55</f>
        <v>4</v>
      </c>
      <c r="O55" s="100">
        <f t="shared" ref="O55:O63" si="5">P55-N55</f>
        <v>7</v>
      </c>
      <c r="P55" s="100">
        <f t="shared" ref="P55:P63" si="6">ROUND(PRODUCT(J55,25)/14,0)</f>
        <v>11</v>
      </c>
      <c r="Q55" s="101" t="s">
        <v>35</v>
      </c>
      <c r="R55" s="10"/>
      <c r="S55" s="20"/>
      <c r="T55" s="10" t="s">
        <v>40</v>
      </c>
    </row>
    <row r="56" spans="1:25">
      <c r="A56" s="97" t="s">
        <v>137</v>
      </c>
      <c r="B56" s="160" t="s">
        <v>138</v>
      </c>
      <c r="C56" s="161"/>
      <c r="D56" s="161"/>
      <c r="E56" s="161"/>
      <c r="F56" s="161"/>
      <c r="G56" s="161"/>
      <c r="H56" s="161"/>
      <c r="I56" s="162"/>
      <c r="J56" s="98">
        <v>6</v>
      </c>
      <c r="K56" s="98">
        <v>2</v>
      </c>
      <c r="L56" s="98">
        <v>2</v>
      </c>
      <c r="M56" s="98">
        <v>0</v>
      </c>
      <c r="N56" s="99">
        <f t="shared" si="4"/>
        <v>4</v>
      </c>
      <c r="O56" s="100">
        <f t="shared" si="5"/>
        <v>7</v>
      </c>
      <c r="P56" s="100">
        <f t="shared" si="6"/>
        <v>11</v>
      </c>
      <c r="Q56" s="101" t="s">
        <v>35</v>
      </c>
      <c r="R56" s="10"/>
      <c r="S56" s="20"/>
      <c r="T56" s="10" t="s">
        <v>40</v>
      </c>
    </row>
    <row r="57" spans="1:25">
      <c r="A57" s="97" t="s">
        <v>139</v>
      </c>
      <c r="B57" s="160" t="s">
        <v>140</v>
      </c>
      <c r="C57" s="161"/>
      <c r="D57" s="161"/>
      <c r="E57" s="161"/>
      <c r="F57" s="161"/>
      <c r="G57" s="161"/>
      <c r="H57" s="161"/>
      <c r="I57" s="162"/>
      <c r="J57" s="98">
        <v>5</v>
      </c>
      <c r="K57" s="98">
        <v>2</v>
      </c>
      <c r="L57" s="98">
        <v>1</v>
      </c>
      <c r="M57" s="98">
        <v>0</v>
      </c>
      <c r="N57" s="99">
        <f t="shared" si="4"/>
        <v>3</v>
      </c>
      <c r="O57" s="100">
        <f t="shared" si="5"/>
        <v>6</v>
      </c>
      <c r="P57" s="100">
        <f t="shared" si="6"/>
        <v>9</v>
      </c>
      <c r="Q57" s="101" t="s">
        <v>35</v>
      </c>
      <c r="R57" s="10"/>
      <c r="S57" s="20"/>
      <c r="T57" s="10" t="s">
        <v>40</v>
      </c>
    </row>
    <row r="58" spans="1:25">
      <c r="A58" s="97" t="s">
        <v>141</v>
      </c>
      <c r="B58" s="160" t="s">
        <v>142</v>
      </c>
      <c r="C58" s="161"/>
      <c r="D58" s="161"/>
      <c r="E58" s="161"/>
      <c r="F58" s="161"/>
      <c r="G58" s="161"/>
      <c r="H58" s="161"/>
      <c r="I58" s="188"/>
      <c r="J58" s="98">
        <v>3</v>
      </c>
      <c r="K58" s="98">
        <v>0</v>
      </c>
      <c r="L58" s="98">
        <v>0</v>
      </c>
      <c r="M58" s="98">
        <v>1</v>
      </c>
      <c r="N58" s="99">
        <f t="shared" si="4"/>
        <v>1</v>
      </c>
      <c r="O58" s="100">
        <f t="shared" si="5"/>
        <v>4</v>
      </c>
      <c r="P58" s="100">
        <f t="shared" si="6"/>
        <v>5</v>
      </c>
      <c r="Q58" s="101"/>
      <c r="R58" s="10"/>
      <c r="S58" s="20" t="s">
        <v>36</v>
      </c>
      <c r="T58" s="10" t="s">
        <v>40</v>
      </c>
    </row>
    <row r="59" spans="1:25">
      <c r="A59" s="97" t="s">
        <v>143</v>
      </c>
      <c r="B59" s="160" t="s">
        <v>144</v>
      </c>
      <c r="C59" s="161"/>
      <c r="D59" s="161"/>
      <c r="E59" s="161"/>
      <c r="F59" s="161"/>
      <c r="G59" s="161"/>
      <c r="H59" s="161"/>
      <c r="I59" s="162"/>
      <c r="J59" s="98">
        <v>4</v>
      </c>
      <c r="K59" s="98">
        <v>0</v>
      </c>
      <c r="L59" s="98">
        <v>0</v>
      </c>
      <c r="M59" s="98">
        <v>2</v>
      </c>
      <c r="N59" s="99">
        <f t="shared" si="4"/>
        <v>2</v>
      </c>
      <c r="O59" s="100">
        <f t="shared" si="5"/>
        <v>5</v>
      </c>
      <c r="P59" s="100">
        <f t="shared" si="6"/>
        <v>7</v>
      </c>
      <c r="Q59" s="101"/>
      <c r="R59" s="10"/>
      <c r="S59" s="20" t="s">
        <v>36</v>
      </c>
      <c r="T59" s="10" t="s">
        <v>41</v>
      </c>
    </row>
    <row r="60" spans="1:25">
      <c r="A60" s="103" t="s">
        <v>234</v>
      </c>
      <c r="B60" s="160" t="s">
        <v>145</v>
      </c>
      <c r="C60" s="161"/>
      <c r="D60" s="161"/>
      <c r="E60" s="161"/>
      <c r="F60" s="161"/>
      <c r="G60" s="161"/>
      <c r="H60" s="161"/>
      <c r="I60" s="162"/>
      <c r="J60" s="98">
        <v>3</v>
      </c>
      <c r="K60" s="98">
        <v>2</v>
      </c>
      <c r="L60" s="98">
        <v>1</v>
      </c>
      <c r="M60" s="98">
        <v>0</v>
      </c>
      <c r="N60" s="99">
        <f t="shared" si="4"/>
        <v>3</v>
      </c>
      <c r="O60" s="100">
        <f t="shared" si="5"/>
        <v>2</v>
      </c>
      <c r="P60" s="100">
        <f t="shared" si="6"/>
        <v>5</v>
      </c>
      <c r="Q60" s="101" t="s">
        <v>35</v>
      </c>
      <c r="R60" s="10"/>
      <c r="S60" s="20"/>
      <c r="T60" s="10" t="s">
        <v>41</v>
      </c>
    </row>
    <row r="61" spans="1:25">
      <c r="A61" s="103" t="s">
        <v>235</v>
      </c>
      <c r="B61" s="160" t="s">
        <v>146</v>
      </c>
      <c r="C61" s="161"/>
      <c r="D61" s="161"/>
      <c r="E61" s="161"/>
      <c r="F61" s="161"/>
      <c r="G61" s="161"/>
      <c r="H61" s="161"/>
      <c r="I61" s="162"/>
      <c r="J61" s="98">
        <v>3</v>
      </c>
      <c r="K61" s="98">
        <v>2</v>
      </c>
      <c r="L61" s="98">
        <v>1</v>
      </c>
      <c r="M61" s="98">
        <v>0</v>
      </c>
      <c r="N61" s="99">
        <f t="shared" si="4"/>
        <v>3</v>
      </c>
      <c r="O61" s="100">
        <f t="shared" si="5"/>
        <v>2</v>
      </c>
      <c r="P61" s="100">
        <f t="shared" si="6"/>
        <v>5</v>
      </c>
      <c r="Q61" s="101" t="s">
        <v>35</v>
      </c>
      <c r="R61" s="10"/>
      <c r="S61" s="20"/>
      <c r="T61" s="10" t="s">
        <v>41</v>
      </c>
    </row>
    <row r="62" spans="1:25">
      <c r="A62" s="58" t="s">
        <v>226</v>
      </c>
      <c r="B62" s="143" t="s">
        <v>102</v>
      </c>
      <c r="C62" s="144"/>
      <c r="D62" s="144"/>
      <c r="E62" s="144"/>
      <c r="F62" s="144"/>
      <c r="G62" s="144"/>
      <c r="H62" s="144"/>
      <c r="I62" s="145"/>
      <c r="J62" s="52">
        <v>3</v>
      </c>
      <c r="K62" s="52">
        <v>0</v>
      </c>
      <c r="L62" s="52">
        <v>2</v>
      </c>
      <c r="M62" s="52">
        <v>0</v>
      </c>
      <c r="N62" s="51">
        <f t="shared" si="4"/>
        <v>2</v>
      </c>
      <c r="O62" s="16">
        <f t="shared" si="5"/>
        <v>3</v>
      </c>
      <c r="P62" s="16">
        <f t="shared" si="6"/>
        <v>5</v>
      </c>
      <c r="Q62" s="53"/>
      <c r="R62" s="52" t="s">
        <v>31</v>
      </c>
      <c r="S62" s="54"/>
      <c r="T62" s="52" t="s">
        <v>42</v>
      </c>
      <c r="U62" s="57"/>
      <c r="V62" s="57"/>
      <c r="W62" s="57"/>
      <c r="X62" s="57"/>
      <c r="Y62" s="57"/>
    </row>
    <row r="63" spans="1:25">
      <c r="A63" s="44" t="s">
        <v>100</v>
      </c>
      <c r="B63" s="256" t="s">
        <v>77</v>
      </c>
      <c r="C63" s="257"/>
      <c r="D63" s="257"/>
      <c r="E63" s="257"/>
      <c r="F63" s="257"/>
      <c r="G63" s="257"/>
      <c r="H63" s="257"/>
      <c r="I63" s="258"/>
      <c r="J63" s="44">
        <v>2</v>
      </c>
      <c r="K63" s="44">
        <v>0</v>
      </c>
      <c r="L63" s="44">
        <v>2</v>
      </c>
      <c r="M63" s="44">
        <v>0</v>
      </c>
      <c r="N63" s="44">
        <f t="shared" si="4"/>
        <v>2</v>
      </c>
      <c r="O63" s="45">
        <f t="shared" si="5"/>
        <v>2</v>
      </c>
      <c r="P63" s="45">
        <f t="shared" si="6"/>
        <v>4</v>
      </c>
      <c r="Q63" s="46"/>
      <c r="R63" s="44"/>
      <c r="S63" s="47" t="s">
        <v>36</v>
      </c>
      <c r="T63" s="44" t="s">
        <v>42</v>
      </c>
      <c r="U63" s="57"/>
      <c r="V63" s="57"/>
      <c r="W63" s="57"/>
      <c r="X63" s="57"/>
      <c r="Y63" s="57"/>
    </row>
    <row r="64" spans="1:25">
      <c r="A64" s="17" t="s">
        <v>28</v>
      </c>
      <c r="B64" s="183"/>
      <c r="C64" s="184"/>
      <c r="D64" s="184"/>
      <c r="E64" s="184"/>
      <c r="F64" s="184"/>
      <c r="G64" s="184"/>
      <c r="H64" s="184"/>
      <c r="I64" s="185"/>
      <c r="J64" s="17">
        <f t="shared" ref="J64:P64" si="7">SUM(J55:J63)</f>
        <v>35</v>
      </c>
      <c r="K64" s="17">
        <f t="shared" si="7"/>
        <v>10</v>
      </c>
      <c r="L64" s="17">
        <f t="shared" si="7"/>
        <v>11</v>
      </c>
      <c r="M64" s="17">
        <f t="shared" si="7"/>
        <v>3</v>
      </c>
      <c r="N64" s="17">
        <f t="shared" si="7"/>
        <v>24</v>
      </c>
      <c r="O64" s="17">
        <f t="shared" si="7"/>
        <v>38</v>
      </c>
      <c r="P64" s="17">
        <f t="shared" si="7"/>
        <v>62</v>
      </c>
      <c r="Q64" s="25">
        <f>COUNTIF(Q55:Q63,"E")</f>
        <v>5</v>
      </c>
      <c r="R64" s="25">
        <f>COUNTIF(R55:R63,"C")</f>
        <v>1</v>
      </c>
      <c r="S64" s="25">
        <f>COUNTIF(S55:S63,"VP")</f>
        <v>3</v>
      </c>
      <c r="T64" s="36">
        <f>COUNTA(T55:T63)</f>
        <v>9</v>
      </c>
      <c r="U64" s="218" t="str">
        <f>IF(Q64&gt;=SUM(R64:S64),"Corect","E trebuie să fie cel puțin egal cu C+VP")</f>
        <v>Corect</v>
      </c>
      <c r="V64" s="219"/>
      <c r="W64" s="219"/>
    </row>
    <row r="65" spans="1:20">
      <c r="A65" s="154" t="s">
        <v>225</v>
      </c>
      <c r="B65" s="154"/>
      <c r="C65" s="154"/>
      <c r="D65" s="154"/>
      <c r="E65" s="154"/>
      <c r="F65" s="154"/>
      <c r="G65" s="154"/>
      <c r="H65" s="154"/>
      <c r="I65" s="154"/>
      <c r="J65" s="154"/>
      <c r="K65" s="154"/>
      <c r="L65" s="154"/>
      <c r="M65" s="154"/>
      <c r="N65" s="154"/>
      <c r="O65" s="154"/>
      <c r="P65" s="154"/>
      <c r="Q65" s="154"/>
      <c r="R65" s="154"/>
      <c r="S65" s="154"/>
      <c r="T65" s="154"/>
    </row>
    <row r="66" spans="1:20">
      <c r="A66" s="155"/>
      <c r="B66" s="155"/>
      <c r="C66" s="155"/>
      <c r="D66" s="155"/>
      <c r="E66" s="155"/>
      <c r="F66" s="155"/>
      <c r="G66" s="155"/>
      <c r="H66" s="155"/>
      <c r="I66" s="155"/>
      <c r="J66" s="155"/>
      <c r="K66" s="155"/>
      <c r="L66" s="155"/>
      <c r="M66" s="155"/>
      <c r="N66" s="155"/>
      <c r="O66" s="155"/>
      <c r="P66" s="155"/>
      <c r="Q66" s="155"/>
      <c r="R66" s="155"/>
      <c r="S66" s="155"/>
      <c r="T66" s="155"/>
    </row>
    <row r="67" spans="1:20" s="115" customFormat="1">
      <c r="A67" s="130"/>
      <c r="B67" s="130"/>
      <c r="C67" s="130"/>
      <c r="D67" s="130"/>
      <c r="E67" s="130"/>
      <c r="F67" s="130"/>
      <c r="G67" s="130"/>
      <c r="H67" s="130"/>
      <c r="I67" s="130"/>
      <c r="J67" s="130"/>
      <c r="K67" s="130"/>
      <c r="L67" s="130"/>
      <c r="M67" s="130"/>
      <c r="N67" s="130"/>
      <c r="O67" s="130"/>
      <c r="P67" s="130"/>
      <c r="Q67" s="130"/>
      <c r="R67" s="130"/>
      <c r="S67" s="130"/>
      <c r="T67" s="130"/>
    </row>
    <row r="68" spans="1:20" s="115" customFormat="1">
      <c r="A68" s="130"/>
      <c r="B68" s="130"/>
      <c r="C68" s="130"/>
      <c r="D68" s="130"/>
      <c r="E68" s="130"/>
      <c r="F68" s="130"/>
      <c r="G68" s="130"/>
      <c r="H68" s="130"/>
      <c r="I68" s="130"/>
      <c r="J68" s="130"/>
      <c r="K68" s="130"/>
      <c r="L68" s="130"/>
      <c r="M68" s="130"/>
      <c r="N68" s="130"/>
      <c r="O68" s="130"/>
      <c r="P68" s="130"/>
      <c r="Q68" s="130"/>
      <c r="R68" s="130"/>
      <c r="S68" s="130"/>
      <c r="T68" s="130"/>
    </row>
    <row r="69" spans="1:20" s="115" customFormat="1">
      <c r="B69" s="114"/>
      <c r="C69" s="114"/>
      <c r="D69" s="114"/>
      <c r="E69" s="114"/>
      <c r="F69" s="114"/>
      <c r="G69" s="114"/>
      <c r="M69" s="114"/>
      <c r="N69" s="114"/>
      <c r="O69" s="114"/>
      <c r="P69" s="114"/>
      <c r="Q69" s="114"/>
      <c r="R69" s="114"/>
      <c r="S69" s="114"/>
    </row>
    <row r="70" spans="1:20" s="115" customFormat="1">
      <c r="B70" s="114"/>
      <c r="C70" s="114"/>
      <c r="D70" s="114"/>
      <c r="E70" s="114"/>
      <c r="F70" s="114"/>
      <c r="G70" s="114"/>
      <c r="M70" s="114"/>
      <c r="N70" s="114"/>
      <c r="O70" s="114"/>
      <c r="P70" s="114"/>
      <c r="Q70" s="114"/>
      <c r="R70" s="114"/>
      <c r="S70" s="114"/>
    </row>
    <row r="72" spans="1:20" ht="21" customHeight="1">
      <c r="A72" s="176" t="s">
        <v>47</v>
      </c>
      <c r="B72" s="176"/>
      <c r="C72" s="176"/>
      <c r="D72" s="176"/>
      <c r="E72" s="176"/>
      <c r="F72" s="176"/>
      <c r="G72" s="176"/>
      <c r="H72" s="176"/>
      <c r="I72" s="176"/>
      <c r="J72" s="176"/>
      <c r="K72" s="176"/>
      <c r="L72" s="176"/>
      <c r="M72" s="176"/>
      <c r="N72" s="176"/>
      <c r="O72" s="176"/>
      <c r="P72" s="176"/>
      <c r="Q72" s="176"/>
      <c r="R72" s="176"/>
      <c r="S72" s="176"/>
      <c r="T72" s="176"/>
    </row>
    <row r="73" spans="1:20" ht="26.25" customHeight="1">
      <c r="A73" s="226" t="s">
        <v>30</v>
      </c>
      <c r="B73" s="177" t="s">
        <v>29</v>
      </c>
      <c r="C73" s="178"/>
      <c r="D73" s="178"/>
      <c r="E73" s="178"/>
      <c r="F73" s="178"/>
      <c r="G73" s="178"/>
      <c r="H73" s="178"/>
      <c r="I73" s="179"/>
      <c r="J73" s="187" t="s">
        <v>43</v>
      </c>
      <c r="K73" s="163" t="s">
        <v>27</v>
      </c>
      <c r="L73" s="164"/>
      <c r="M73" s="165"/>
      <c r="N73" s="163" t="s">
        <v>44</v>
      </c>
      <c r="O73" s="168"/>
      <c r="P73" s="169"/>
      <c r="Q73" s="163" t="s">
        <v>26</v>
      </c>
      <c r="R73" s="164"/>
      <c r="S73" s="165"/>
      <c r="T73" s="166" t="s">
        <v>25</v>
      </c>
    </row>
    <row r="74" spans="1:20">
      <c r="A74" s="227"/>
      <c r="B74" s="180"/>
      <c r="C74" s="181"/>
      <c r="D74" s="181"/>
      <c r="E74" s="181"/>
      <c r="F74" s="181"/>
      <c r="G74" s="181"/>
      <c r="H74" s="181"/>
      <c r="I74" s="182"/>
      <c r="J74" s="167"/>
      <c r="K74" s="5" t="s">
        <v>31</v>
      </c>
      <c r="L74" s="5" t="s">
        <v>32</v>
      </c>
      <c r="M74" s="5" t="s">
        <v>33</v>
      </c>
      <c r="N74" s="59" t="s">
        <v>37</v>
      </c>
      <c r="O74" s="59" t="s">
        <v>8</v>
      </c>
      <c r="P74" s="59" t="s">
        <v>34</v>
      </c>
      <c r="Q74" s="59" t="s">
        <v>35</v>
      </c>
      <c r="R74" s="59" t="s">
        <v>31</v>
      </c>
      <c r="S74" s="59" t="s">
        <v>36</v>
      </c>
      <c r="T74" s="167"/>
    </row>
    <row r="75" spans="1:20">
      <c r="A75" s="104" t="s">
        <v>147</v>
      </c>
      <c r="B75" s="160" t="s">
        <v>148</v>
      </c>
      <c r="C75" s="161"/>
      <c r="D75" s="161"/>
      <c r="E75" s="161"/>
      <c r="F75" s="161"/>
      <c r="G75" s="161"/>
      <c r="H75" s="161"/>
      <c r="I75" s="162"/>
      <c r="J75" s="98">
        <v>6</v>
      </c>
      <c r="K75" s="98">
        <v>2</v>
      </c>
      <c r="L75" s="98">
        <v>2</v>
      </c>
      <c r="M75" s="98">
        <v>0</v>
      </c>
      <c r="N75" s="99">
        <f t="shared" ref="N75:N81" si="8">K75+L75+M75</f>
        <v>4</v>
      </c>
      <c r="O75" s="100">
        <f t="shared" ref="O75:O81" si="9">P75-N75</f>
        <v>7</v>
      </c>
      <c r="P75" s="100">
        <f t="shared" ref="P75:P81" si="10">ROUND(PRODUCT(J75,25)/14,0)</f>
        <v>11</v>
      </c>
      <c r="Q75" s="101" t="s">
        <v>35</v>
      </c>
      <c r="R75" s="10"/>
      <c r="S75" s="20"/>
      <c r="T75" s="10" t="s">
        <v>40</v>
      </c>
    </row>
    <row r="76" spans="1:20">
      <c r="A76" s="97" t="s">
        <v>149</v>
      </c>
      <c r="B76" s="160" t="s">
        <v>150</v>
      </c>
      <c r="C76" s="259"/>
      <c r="D76" s="259"/>
      <c r="E76" s="259"/>
      <c r="F76" s="259"/>
      <c r="G76" s="259"/>
      <c r="H76" s="259"/>
      <c r="I76" s="260"/>
      <c r="J76" s="98">
        <v>4</v>
      </c>
      <c r="K76" s="98">
        <v>2</v>
      </c>
      <c r="L76" s="98">
        <v>1</v>
      </c>
      <c r="M76" s="98">
        <v>0</v>
      </c>
      <c r="N76" s="99">
        <f t="shared" si="8"/>
        <v>3</v>
      </c>
      <c r="O76" s="100">
        <f t="shared" si="9"/>
        <v>4</v>
      </c>
      <c r="P76" s="100">
        <f t="shared" si="10"/>
        <v>7</v>
      </c>
      <c r="Q76" s="101" t="s">
        <v>35</v>
      </c>
      <c r="R76" s="10"/>
      <c r="S76" s="20"/>
      <c r="T76" s="10" t="s">
        <v>41</v>
      </c>
    </row>
    <row r="77" spans="1:20">
      <c r="A77" s="97" t="s">
        <v>151</v>
      </c>
      <c r="B77" s="160" t="s">
        <v>152</v>
      </c>
      <c r="C77" s="259"/>
      <c r="D77" s="259"/>
      <c r="E77" s="259"/>
      <c r="F77" s="259"/>
      <c r="G77" s="259"/>
      <c r="H77" s="259"/>
      <c r="I77" s="260"/>
      <c r="J77" s="98">
        <v>4</v>
      </c>
      <c r="K77" s="98">
        <v>2</v>
      </c>
      <c r="L77" s="98">
        <v>1</v>
      </c>
      <c r="M77" s="98">
        <v>0</v>
      </c>
      <c r="N77" s="99">
        <f t="shared" si="8"/>
        <v>3</v>
      </c>
      <c r="O77" s="100">
        <f t="shared" si="9"/>
        <v>4</v>
      </c>
      <c r="P77" s="100">
        <f t="shared" si="10"/>
        <v>7</v>
      </c>
      <c r="Q77" s="101"/>
      <c r="R77" s="10" t="s">
        <v>31</v>
      </c>
      <c r="S77" s="20"/>
      <c r="T77" s="10" t="s">
        <v>40</v>
      </c>
    </row>
    <row r="78" spans="1:20">
      <c r="A78" s="97" t="s">
        <v>153</v>
      </c>
      <c r="B78" s="160" t="s">
        <v>154</v>
      </c>
      <c r="C78" s="259"/>
      <c r="D78" s="259"/>
      <c r="E78" s="259"/>
      <c r="F78" s="259"/>
      <c r="G78" s="259"/>
      <c r="H78" s="259"/>
      <c r="I78" s="260"/>
      <c r="J78" s="98">
        <v>4</v>
      </c>
      <c r="K78" s="98">
        <v>2</v>
      </c>
      <c r="L78" s="98">
        <v>1</v>
      </c>
      <c r="M78" s="98">
        <v>0</v>
      </c>
      <c r="N78" s="99">
        <f t="shared" si="8"/>
        <v>3</v>
      </c>
      <c r="O78" s="100">
        <f t="shared" si="9"/>
        <v>4</v>
      </c>
      <c r="P78" s="100">
        <f t="shared" si="10"/>
        <v>7</v>
      </c>
      <c r="Q78" s="101" t="s">
        <v>35</v>
      </c>
      <c r="R78" s="10"/>
      <c r="S78" s="20"/>
      <c r="T78" s="10" t="s">
        <v>41</v>
      </c>
    </row>
    <row r="79" spans="1:20" ht="15.75" customHeight="1">
      <c r="A79" s="102" t="s">
        <v>155</v>
      </c>
      <c r="B79" s="160" t="s">
        <v>156</v>
      </c>
      <c r="C79" s="161"/>
      <c r="D79" s="161"/>
      <c r="E79" s="161"/>
      <c r="F79" s="161"/>
      <c r="G79" s="161"/>
      <c r="H79" s="161"/>
      <c r="I79" s="162"/>
      <c r="J79" s="98">
        <v>6</v>
      </c>
      <c r="K79" s="98">
        <v>2</v>
      </c>
      <c r="L79" s="98">
        <v>2</v>
      </c>
      <c r="M79" s="98">
        <v>0</v>
      </c>
      <c r="N79" s="99">
        <f t="shared" si="8"/>
        <v>4</v>
      </c>
      <c r="O79" s="100">
        <f t="shared" si="9"/>
        <v>7</v>
      </c>
      <c r="P79" s="100">
        <f t="shared" si="10"/>
        <v>11</v>
      </c>
      <c r="Q79" s="101" t="s">
        <v>35</v>
      </c>
      <c r="R79" s="10"/>
      <c r="S79" s="20"/>
      <c r="T79" s="10" t="s">
        <v>41</v>
      </c>
    </row>
    <row r="80" spans="1:20">
      <c r="A80" s="103" t="s">
        <v>236</v>
      </c>
      <c r="B80" s="228" t="s">
        <v>157</v>
      </c>
      <c r="C80" s="229"/>
      <c r="D80" s="229"/>
      <c r="E80" s="229"/>
      <c r="F80" s="229"/>
      <c r="G80" s="229"/>
      <c r="H80" s="229"/>
      <c r="I80" s="261"/>
      <c r="J80" s="98">
        <v>3</v>
      </c>
      <c r="K80" s="98">
        <v>2</v>
      </c>
      <c r="L80" s="98">
        <v>1</v>
      </c>
      <c r="M80" s="98">
        <v>0</v>
      </c>
      <c r="N80" s="99">
        <f t="shared" si="8"/>
        <v>3</v>
      </c>
      <c r="O80" s="100">
        <f t="shared" si="9"/>
        <v>2</v>
      </c>
      <c r="P80" s="100">
        <f t="shared" si="10"/>
        <v>5</v>
      </c>
      <c r="Q80" s="101" t="s">
        <v>35</v>
      </c>
      <c r="R80" s="10"/>
      <c r="S80" s="20"/>
      <c r="T80" s="10" t="s">
        <v>41</v>
      </c>
    </row>
    <row r="81" spans="1:23">
      <c r="A81" s="103" t="s">
        <v>237</v>
      </c>
      <c r="B81" s="228" t="s">
        <v>158</v>
      </c>
      <c r="C81" s="229"/>
      <c r="D81" s="229"/>
      <c r="E81" s="229"/>
      <c r="F81" s="229"/>
      <c r="G81" s="229"/>
      <c r="H81" s="229"/>
      <c r="I81" s="261"/>
      <c r="J81" s="98">
        <v>3</v>
      </c>
      <c r="K81" s="98">
        <v>2</v>
      </c>
      <c r="L81" s="98">
        <v>1</v>
      </c>
      <c r="M81" s="98">
        <v>0</v>
      </c>
      <c r="N81" s="99">
        <f t="shared" si="8"/>
        <v>3</v>
      </c>
      <c r="O81" s="100">
        <f t="shared" si="9"/>
        <v>2</v>
      </c>
      <c r="P81" s="100">
        <f t="shared" si="10"/>
        <v>5</v>
      </c>
      <c r="Q81" s="101" t="s">
        <v>35</v>
      </c>
      <c r="R81" s="10"/>
      <c r="S81" s="20"/>
      <c r="T81" s="10" t="s">
        <v>41</v>
      </c>
    </row>
    <row r="82" spans="1:23">
      <c r="A82" s="17" t="s">
        <v>28</v>
      </c>
      <c r="B82" s="183"/>
      <c r="C82" s="184"/>
      <c r="D82" s="184"/>
      <c r="E82" s="184"/>
      <c r="F82" s="184"/>
      <c r="G82" s="184"/>
      <c r="H82" s="184"/>
      <c r="I82" s="185"/>
      <c r="J82" s="17">
        <f t="shared" ref="J82:P82" si="11">SUM(J75:J81)</f>
        <v>30</v>
      </c>
      <c r="K82" s="17">
        <f t="shared" si="11"/>
        <v>14</v>
      </c>
      <c r="L82" s="17">
        <f t="shared" si="11"/>
        <v>9</v>
      </c>
      <c r="M82" s="17">
        <f t="shared" si="11"/>
        <v>0</v>
      </c>
      <c r="N82" s="17">
        <f t="shared" si="11"/>
        <v>23</v>
      </c>
      <c r="O82" s="17">
        <f t="shared" si="11"/>
        <v>30</v>
      </c>
      <c r="P82" s="17">
        <f t="shared" si="11"/>
        <v>53</v>
      </c>
      <c r="Q82" s="17">
        <f>COUNTIF(Q75:Q81,"E")</f>
        <v>6</v>
      </c>
      <c r="R82" s="17">
        <f>COUNTIF(R75:R81,"C")</f>
        <v>1</v>
      </c>
      <c r="S82" s="17">
        <f>COUNTIF(S75:S81,"VP")</f>
        <v>0</v>
      </c>
      <c r="T82" s="36">
        <f>COUNTA(T75:T81)</f>
        <v>7</v>
      </c>
      <c r="U82" s="218" t="str">
        <f>IF(Q82&gt;=SUM(R82:S82),"Corect","E trebuie să fie cel puțin egal cu C+VP")</f>
        <v>Corect</v>
      </c>
      <c r="V82" s="219"/>
      <c r="W82" s="219"/>
    </row>
    <row r="83" spans="1:23" s="115" customFormat="1">
      <c r="A83" s="55"/>
      <c r="B83" s="55"/>
      <c r="C83" s="55"/>
      <c r="D83" s="55"/>
      <c r="E83" s="55"/>
      <c r="F83" s="55"/>
      <c r="G83" s="55"/>
      <c r="H83" s="55"/>
      <c r="I83" s="55"/>
      <c r="J83" s="55"/>
      <c r="K83" s="55"/>
      <c r="L83" s="55"/>
      <c r="M83" s="55"/>
      <c r="N83" s="55"/>
      <c r="O83" s="55"/>
      <c r="P83" s="55"/>
      <c r="Q83" s="55"/>
      <c r="R83" s="55"/>
      <c r="S83" s="55"/>
      <c r="T83" s="56"/>
      <c r="U83" s="116"/>
    </row>
    <row r="84" spans="1:23" s="115" customFormat="1">
      <c r="A84" s="55"/>
      <c r="B84" s="55"/>
      <c r="C84" s="55"/>
      <c r="D84" s="55"/>
      <c r="E84" s="55"/>
      <c r="F84" s="55"/>
      <c r="G84" s="55"/>
      <c r="H84" s="55"/>
      <c r="I84" s="55"/>
      <c r="J84" s="55"/>
      <c r="K84" s="55"/>
      <c r="L84" s="55"/>
      <c r="M84" s="55"/>
      <c r="N84" s="55"/>
      <c r="O84" s="55"/>
      <c r="P84" s="55"/>
      <c r="Q84" s="55"/>
      <c r="R84" s="55"/>
      <c r="S84" s="55"/>
      <c r="T84" s="56"/>
      <c r="U84" s="116"/>
    </row>
    <row r="85" spans="1:23" s="115" customFormat="1">
      <c r="A85" s="55"/>
      <c r="B85" s="55"/>
      <c r="C85" s="55"/>
      <c r="D85" s="55"/>
      <c r="E85" s="55"/>
      <c r="F85" s="55"/>
      <c r="G85" s="55"/>
      <c r="H85" s="55"/>
      <c r="I85" s="55"/>
      <c r="J85" s="55"/>
      <c r="K85" s="55"/>
      <c r="L85" s="55"/>
      <c r="M85" s="55"/>
      <c r="N85" s="55"/>
      <c r="O85" s="55"/>
      <c r="P85" s="55"/>
      <c r="Q85" s="55"/>
      <c r="R85" s="55"/>
      <c r="S85" s="55"/>
      <c r="T85" s="56"/>
      <c r="U85" s="116"/>
    </row>
    <row r="87" spans="1:23" ht="23.25" customHeight="1">
      <c r="A87" s="176" t="s">
        <v>48</v>
      </c>
      <c r="B87" s="176"/>
      <c r="C87" s="176"/>
      <c r="D87" s="176"/>
      <c r="E87" s="176"/>
      <c r="F87" s="176"/>
      <c r="G87" s="176"/>
      <c r="H87" s="176"/>
      <c r="I87" s="176"/>
      <c r="J87" s="176"/>
      <c r="K87" s="176"/>
      <c r="L87" s="176"/>
      <c r="M87" s="176"/>
      <c r="N87" s="176"/>
      <c r="O87" s="176"/>
      <c r="P87" s="176"/>
      <c r="Q87" s="176"/>
      <c r="R87" s="176"/>
      <c r="S87" s="176"/>
      <c r="T87" s="176"/>
    </row>
    <row r="88" spans="1:23" ht="24.75" customHeight="1">
      <c r="A88" s="226" t="s">
        <v>30</v>
      </c>
      <c r="B88" s="177" t="s">
        <v>29</v>
      </c>
      <c r="C88" s="178"/>
      <c r="D88" s="178"/>
      <c r="E88" s="178"/>
      <c r="F88" s="178"/>
      <c r="G88" s="178"/>
      <c r="H88" s="178"/>
      <c r="I88" s="179"/>
      <c r="J88" s="187" t="s">
        <v>43</v>
      </c>
      <c r="K88" s="163" t="s">
        <v>27</v>
      </c>
      <c r="L88" s="164"/>
      <c r="M88" s="165"/>
      <c r="N88" s="163" t="s">
        <v>44</v>
      </c>
      <c r="O88" s="168"/>
      <c r="P88" s="169"/>
      <c r="Q88" s="163" t="s">
        <v>26</v>
      </c>
      <c r="R88" s="164"/>
      <c r="S88" s="165"/>
      <c r="T88" s="166" t="s">
        <v>25</v>
      </c>
    </row>
    <row r="89" spans="1:23">
      <c r="A89" s="227"/>
      <c r="B89" s="180"/>
      <c r="C89" s="181"/>
      <c r="D89" s="181"/>
      <c r="E89" s="181"/>
      <c r="F89" s="181"/>
      <c r="G89" s="181"/>
      <c r="H89" s="181"/>
      <c r="I89" s="182"/>
      <c r="J89" s="167"/>
      <c r="K89" s="5" t="s">
        <v>31</v>
      </c>
      <c r="L89" s="5" t="s">
        <v>32</v>
      </c>
      <c r="M89" s="5" t="s">
        <v>33</v>
      </c>
      <c r="N89" s="59" t="s">
        <v>37</v>
      </c>
      <c r="O89" s="59" t="s">
        <v>8</v>
      </c>
      <c r="P89" s="59" t="s">
        <v>34</v>
      </c>
      <c r="Q89" s="59" t="s">
        <v>35</v>
      </c>
      <c r="R89" s="59" t="s">
        <v>31</v>
      </c>
      <c r="S89" s="59" t="s">
        <v>36</v>
      </c>
      <c r="T89" s="167"/>
    </row>
    <row r="90" spans="1:23">
      <c r="A90" s="97" t="s">
        <v>159</v>
      </c>
      <c r="B90" s="160" t="s">
        <v>160</v>
      </c>
      <c r="C90" s="161"/>
      <c r="D90" s="161"/>
      <c r="E90" s="161"/>
      <c r="F90" s="161"/>
      <c r="G90" s="161"/>
      <c r="H90" s="161"/>
      <c r="I90" s="162"/>
      <c r="J90" s="98">
        <v>4</v>
      </c>
      <c r="K90" s="98">
        <v>2</v>
      </c>
      <c r="L90" s="98">
        <v>1</v>
      </c>
      <c r="M90" s="98">
        <v>0</v>
      </c>
      <c r="N90" s="99">
        <f t="shared" ref="N90:N97" si="12">K90+L90+M90</f>
        <v>3</v>
      </c>
      <c r="O90" s="100">
        <f t="shared" ref="O90:O97" si="13">P90-N90</f>
        <v>4</v>
      </c>
      <c r="P90" s="100">
        <f t="shared" ref="P90:P97" si="14">ROUND(PRODUCT(J90,25)/14,0)</f>
        <v>7</v>
      </c>
      <c r="Q90" s="101" t="s">
        <v>35</v>
      </c>
      <c r="R90" s="105"/>
      <c r="S90" s="20"/>
      <c r="T90" s="10" t="s">
        <v>41</v>
      </c>
    </row>
    <row r="91" spans="1:23">
      <c r="A91" s="97" t="s">
        <v>161</v>
      </c>
      <c r="B91" s="160" t="s">
        <v>162</v>
      </c>
      <c r="C91" s="161"/>
      <c r="D91" s="161"/>
      <c r="E91" s="161"/>
      <c r="F91" s="161"/>
      <c r="G91" s="161"/>
      <c r="H91" s="161"/>
      <c r="I91" s="162"/>
      <c r="J91" s="98">
        <v>5</v>
      </c>
      <c r="K91" s="98">
        <v>2</v>
      </c>
      <c r="L91" s="98">
        <v>2</v>
      </c>
      <c r="M91" s="98">
        <v>0</v>
      </c>
      <c r="N91" s="99">
        <f t="shared" si="12"/>
        <v>4</v>
      </c>
      <c r="O91" s="100">
        <f t="shared" si="13"/>
        <v>5</v>
      </c>
      <c r="P91" s="100">
        <f t="shared" si="14"/>
        <v>9</v>
      </c>
      <c r="Q91" s="101" t="s">
        <v>35</v>
      </c>
      <c r="R91" s="105"/>
      <c r="S91" s="20"/>
      <c r="T91" s="10" t="s">
        <v>40</v>
      </c>
    </row>
    <row r="92" spans="1:23">
      <c r="A92" s="97" t="s">
        <v>163</v>
      </c>
      <c r="B92" s="160" t="s">
        <v>164</v>
      </c>
      <c r="C92" s="259"/>
      <c r="D92" s="259"/>
      <c r="E92" s="259"/>
      <c r="F92" s="259"/>
      <c r="G92" s="259"/>
      <c r="H92" s="259"/>
      <c r="I92" s="260"/>
      <c r="J92" s="98">
        <v>4</v>
      </c>
      <c r="K92" s="98">
        <v>2</v>
      </c>
      <c r="L92" s="98">
        <v>1</v>
      </c>
      <c r="M92" s="98">
        <v>0</v>
      </c>
      <c r="N92" s="99">
        <f t="shared" si="12"/>
        <v>3</v>
      </c>
      <c r="O92" s="100">
        <f t="shared" si="13"/>
        <v>4</v>
      </c>
      <c r="P92" s="100">
        <f t="shared" si="14"/>
        <v>7</v>
      </c>
      <c r="Q92" s="101"/>
      <c r="R92" s="105" t="s">
        <v>31</v>
      </c>
      <c r="S92" s="20"/>
      <c r="T92" s="10" t="s">
        <v>41</v>
      </c>
    </row>
    <row r="93" spans="1:23">
      <c r="A93" s="97" t="s">
        <v>165</v>
      </c>
      <c r="B93" s="160" t="s">
        <v>166</v>
      </c>
      <c r="C93" s="161"/>
      <c r="D93" s="161"/>
      <c r="E93" s="161"/>
      <c r="F93" s="161"/>
      <c r="G93" s="161"/>
      <c r="H93" s="161"/>
      <c r="I93" s="162"/>
      <c r="J93" s="98">
        <v>3</v>
      </c>
      <c r="K93" s="98">
        <v>2</v>
      </c>
      <c r="L93" s="98">
        <v>0</v>
      </c>
      <c r="M93" s="98">
        <v>2</v>
      </c>
      <c r="N93" s="99">
        <f t="shared" si="12"/>
        <v>4</v>
      </c>
      <c r="O93" s="100">
        <f t="shared" si="13"/>
        <v>1</v>
      </c>
      <c r="P93" s="100">
        <f t="shared" si="14"/>
        <v>5</v>
      </c>
      <c r="Q93" s="101"/>
      <c r="R93" s="105" t="s">
        <v>31</v>
      </c>
      <c r="S93" s="20"/>
      <c r="T93" s="10" t="s">
        <v>40</v>
      </c>
    </row>
    <row r="94" spans="1:23">
      <c r="A94" s="97" t="s">
        <v>167</v>
      </c>
      <c r="B94" s="160" t="s">
        <v>215</v>
      </c>
      <c r="C94" s="161"/>
      <c r="D94" s="161"/>
      <c r="E94" s="161"/>
      <c r="F94" s="161"/>
      <c r="G94" s="161"/>
      <c r="H94" s="161"/>
      <c r="I94" s="162"/>
      <c r="J94" s="98">
        <v>5</v>
      </c>
      <c r="K94" s="98">
        <v>2</v>
      </c>
      <c r="L94" s="98">
        <v>2</v>
      </c>
      <c r="M94" s="98">
        <v>0</v>
      </c>
      <c r="N94" s="99">
        <f t="shared" si="12"/>
        <v>4</v>
      </c>
      <c r="O94" s="100">
        <f t="shared" si="13"/>
        <v>5</v>
      </c>
      <c r="P94" s="100">
        <f t="shared" si="14"/>
        <v>9</v>
      </c>
      <c r="Q94" s="101" t="s">
        <v>35</v>
      </c>
      <c r="R94" s="105"/>
      <c r="S94" s="20"/>
      <c r="T94" s="10" t="s">
        <v>40</v>
      </c>
    </row>
    <row r="95" spans="1:23">
      <c r="A95" s="97" t="s">
        <v>168</v>
      </c>
      <c r="B95" s="160" t="s">
        <v>169</v>
      </c>
      <c r="C95" s="161"/>
      <c r="D95" s="161"/>
      <c r="E95" s="161"/>
      <c r="F95" s="161"/>
      <c r="G95" s="161"/>
      <c r="H95" s="161"/>
      <c r="I95" s="162"/>
      <c r="J95" s="98">
        <v>3</v>
      </c>
      <c r="K95" s="98">
        <v>2</v>
      </c>
      <c r="L95" s="98">
        <v>0</v>
      </c>
      <c r="M95" s="98">
        <v>0</v>
      </c>
      <c r="N95" s="99">
        <f t="shared" si="12"/>
        <v>2</v>
      </c>
      <c r="O95" s="100">
        <f t="shared" si="13"/>
        <v>3</v>
      </c>
      <c r="P95" s="100">
        <f t="shared" si="14"/>
        <v>5</v>
      </c>
      <c r="Q95" s="101"/>
      <c r="R95" s="105" t="s">
        <v>31</v>
      </c>
      <c r="S95" s="20"/>
      <c r="T95" s="10" t="s">
        <v>40</v>
      </c>
    </row>
    <row r="96" spans="1:23">
      <c r="A96" s="97" t="s">
        <v>170</v>
      </c>
      <c r="B96" s="160" t="s">
        <v>171</v>
      </c>
      <c r="C96" s="161"/>
      <c r="D96" s="161"/>
      <c r="E96" s="161"/>
      <c r="F96" s="161"/>
      <c r="G96" s="161"/>
      <c r="H96" s="161"/>
      <c r="I96" s="162"/>
      <c r="J96" s="98">
        <v>3</v>
      </c>
      <c r="K96" s="98">
        <v>0</v>
      </c>
      <c r="L96" s="98">
        <v>0</v>
      </c>
      <c r="M96" s="98">
        <v>2</v>
      </c>
      <c r="N96" s="99">
        <f t="shared" si="12"/>
        <v>2</v>
      </c>
      <c r="O96" s="100">
        <f t="shared" si="13"/>
        <v>3</v>
      </c>
      <c r="P96" s="100">
        <f t="shared" si="14"/>
        <v>5</v>
      </c>
      <c r="Q96" s="101"/>
      <c r="R96" s="105"/>
      <c r="S96" s="20" t="s">
        <v>36</v>
      </c>
      <c r="T96" s="10" t="s">
        <v>40</v>
      </c>
    </row>
    <row r="97" spans="1:24">
      <c r="A97" s="103" t="s">
        <v>238</v>
      </c>
      <c r="B97" s="160" t="s">
        <v>172</v>
      </c>
      <c r="C97" s="161"/>
      <c r="D97" s="161"/>
      <c r="E97" s="161"/>
      <c r="F97" s="161"/>
      <c r="G97" s="161"/>
      <c r="H97" s="161"/>
      <c r="I97" s="162"/>
      <c r="J97" s="98">
        <v>3</v>
      </c>
      <c r="K97" s="98">
        <v>2</v>
      </c>
      <c r="L97" s="98">
        <v>1</v>
      </c>
      <c r="M97" s="98">
        <v>0</v>
      </c>
      <c r="N97" s="99">
        <f t="shared" si="12"/>
        <v>3</v>
      </c>
      <c r="O97" s="100">
        <f t="shared" si="13"/>
        <v>2</v>
      </c>
      <c r="P97" s="100">
        <f t="shared" si="14"/>
        <v>5</v>
      </c>
      <c r="Q97" s="101" t="s">
        <v>35</v>
      </c>
      <c r="R97" s="105"/>
      <c r="S97" s="20"/>
      <c r="T97" s="10" t="s">
        <v>41</v>
      </c>
    </row>
    <row r="98" spans="1:24">
      <c r="A98" s="17" t="s">
        <v>28</v>
      </c>
      <c r="B98" s="183"/>
      <c r="C98" s="184"/>
      <c r="D98" s="184"/>
      <c r="E98" s="184"/>
      <c r="F98" s="184"/>
      <c r="G98" s="184"/>
      <c r="H98" s="184"/>
      <c r="I98" s="185"/>
      <c r="J98" s="17">
        <f t="shared" ref="J98:P98" si="15">SUM(J90:J97)</f>
        <v>30</v>
      </c>
      <c r="K98" s="17">
        <f t="shared" si="15"/>
        <v>14</v>
      </c>
      <c r="L98" s="17">
        <f t="shared" si="15"/>
        <v>7</v>
      </c>
      <c r="M98" s="17">
        <f t="shared" si="15"/>
        <v>4</v>
      </c>
      <c r="N98" s="17">
        <f t="shared" si="15"/>
        <v>25</v>
      </c>
      <c r="O98" s="17">
        <f t="shared" si="15"/>
        <v>27</v>
      </c>
      <c r="P98" s="17">
        <f t="shared" si="15"/>
        <v>52</v>
      </c>
      <c r="Q98" s="17">
        <f>COUNTIF(Q90:Q97,"E")</f>
        <v>4</v>
      </c>
      <c r="R98" s="17">
        <f>COUNTIF(R90:R97,"C")</f>
        <v>3</v>
      </c>
      <c r="S98" s="17">
        <f>COUNTIF(S90:S97,"VP")</f>
        <v>1</v>
      </c>
      <c r="T98" s="36">
        <f>COUNTA(T90:T97)</f>
        <v>8</v>
      </c>
      <c r="U98" s="218" t="str">
        <f>IF(Q98&gt;=SUM(R98:S98),"Corect","E trebuie să fie cel puțin egal cu C+VP")</f>
        <v>Corect</v>
      </c>
      <c r="V98" s="219"/>
      <c r="W98" s="219"/>
    </row>
    <row r="99" spans="1:24" s="115" customFormat="1">
      <c r="A99" s="55"/>
      <c r="B99" s="55"/>
      <c r="C99" s="55"/>
      <c r="D99" s="55"/>
      <c r="E99" s="55"/>
      <c r="F99" s="55"/>
      <c r="G99" s="55"/>
      <c r="H99" s="55"/>
      <c r="I99" s="55"/>
      <c r="J99" s="55"/>
      <c r="K99" s="55"/>
      <c r="L99" s="55"/>
      <c r="M99" s="55"/>
      <c r="N99" s="55"/>
      <c r="O99" s="55"/>
      <c r="P99" s="55"/>
      <c r="Q99" s="55"/>
      <c r="R99" s="55"/>
      <c r="S99" s="55"/>
      <c r="T99" s="56"/>
      <c r="U99" s="116"/>
    </row>
    <row r="100" spans="1:24" s="115" customFormat="1">
      <c r="A100" s="55"/>
      <c r="B100" s="55"/>
      <c r="C100" s="55"/>
      <c r="D100" s="55"/>
      <c r="E100" s="55"/>
      <c r="F100" s="55"/>
      <c r="G100" s="55"/>
      <c r="H100" s="55"/>
      <c r="I100" s="55"/>
      <c r="J100" s="55"/>
      <c r="K100" s="55"/>
      <c r="L100" s="55"/>
      <c r="M100" s="55"/>
      <c r="N100" s="55"/>
      <c r="O100" s="55"/>
      <c r="P100" s="55"/>
      <c r="Q100" s="55"/>
      <c r="R100" s="55"/>
      <c r="S100" s="55"/>
      <c r="T100" s="56"/>
      <c r="U100" s="116"/>
    </row>
    <row r="101" spans="1:24" s="115" customFormat="1">
      <c r="A101" s="55"/>
      <c r="B101" s="55"/>
      <c r="C101" s="55"/>
      <c r="D101" s="55"/>
      <c r="E101" s="55"/>
      <c r="F101" s="55"/>
      <c r="G101" s="55"/>
      <c r="H101" s="55"/>
      <c r="I101" s="55"/>
      <c r="J101" s="55"/>
      <c r="K101" s="55"/>
      <c r="L101" s="55"/>
      <c r="M101" s="55"/>
      <c r="N101" s="55"/>
      <c r="O101" s="55"/>
      <c r="P101" s="55"/>
      <c r="Q101" s="55"/>
      <c r="R101" s="55"/>
      <c r="S101" s="55"/>
      <c r="T101" s="56"/>
      <c r="U101" s="116"/>
    </row>
    <row r="102" spans="1:24" s="115" customFormat="1">
      <c r="A102" s="55"/>
      <c r="B102" s="55"/>
      <c r="C102" s="55"/>
      <c r="D102" s="55"/>
      <c r="E102" s="55"/>
      <c r="F102" s="55"/>
      <c r="G102" s="55"/>
      <c r="H102" s="55"/>
      <c r="I102" s="55"/>
      <c r="J102" s="55"/>
      <c r="K102" s="55"/>
      <c r="L102" s="55"/>
      <c r="M102" s="55"/>
      <c r="N102" s="55"/>
      <c r="O102" s="55"/>
      <c r="P102" s="55"/>
      <c r="Q102" s="55"/>
      <c r="R102" s="55"/>
      <c r="S102" s="55"/>
      <c r="T102" s="56"/>
      <c r="U102" s="116"/>
    </row>
    <row r="103" spans="1:24" s="115" customFormat="1">
      <c r="A103" s="55"/>
      <c r="B103" s="55"/>
      <c r="C103" s="55"/>
      <c r="D103" s="55"/>
      <c r="E103" s="55"/>
      <c r="F103" s="55"/>
      <c r="G103" s="55"/>
      <c r="H103" s="55"/>
      <c r="I103" s="55"/>
      <c r="J103" s="55"/>
      <c r="K103" s="55"/>
      <c r="L103" s="55"/>
      <c r="M103" s="55"/>
      <c r="N103" s="55"/>
      <c r="O103" s="55"/>
      <c r="P103" s="55"/>
      <c r="Q103" s="55"/>
      <c r="R103" s="55"/>
      <c r="S103" s="55"/>
      <c r="T103" s="56"/>
      <c r="U103" s="116"/>
    </row>
    <row r="104" spans="1:24" s="115" customFormat="1">
      <c r="A104" s="55"/>
      <c r="B104" s="55"/>
      <c r="C104" s="55"/>
      <c r="D104" s="55"/>
      <c r="E104" s="55"/>
      <c r="F104" s="55"/>
      <c r="G104" s="55"/>
      <c r="H104" s="55"/>
      <c r="I104" s="55"/>
      <c r="J104" s="55"/>
      <c r="K104" s="55"/>
      <c r="L104" s="55"/>
      <c r="M104" s="55"/>
      <c r="N104" s="55"/>
      <c r="O104" s="55"/>
      <c r="P104" s="55"/>
      <c r="Q104" s="55"/>
      <c r="R104" s="55"/>
      <c r="S104" s="55"/>
      <c r="T104" s="56"/>
      <c r="U104" s="116"/>
    </row>
    <row r="105" spans="1:24" s="115" customFormat="1">
      <c r="A105" s="55"/>
      <c r="B105" s="55"/>
      <c r="C105" s="55"/>
      <c r="D105" s="55"/>
      <c r="E105" s="55"/>
      <c r="F105" s="55"/>
      <c r="G105" s="55"/>
      <c r="H105" s="55"/>
      <c r="I105" s="55"/>
      <c r="J105" s="55"/>
      <c r="K105" s="55"/>
      <c r="L105" s="55"/>
      <c r="M105" s="55"/>
      <c r="N105" s="55"/>
      <c r="O105" s="55"/>
      <c r="P105" s="55"/>
      <c r="Q105" s="55"/>
      <c r="R105" s="55"/>
      <c r="S105" s="55"/>
      <c r="T105" s="56"/>
      <c r="U105" s="116"/>
    </row>
    <row r="107" spans="1:24" ht="20.25" customHeight="1">
      <c r="A107" s="173" t="s">
        <v>49</v>
      </c>
      <c r="B107" s="174"/>
      <c r="C107" s="174"/>
      <c r="D107" s="174"/>
      <c r="E107" s="174"/>
      <c r="F107" s="174"/>
      <c r="G107" s="174"/>
      <c r="H107" s="174"/>
      <c r="I107" s="174"/>
      <c r="J107" s="174"/>
      <c r="K107" s="174"/>
      <c r="L107" s="174"/>
      <c r="M107" s="174"/>
      <c r="N107" s="174"/>
      <c r="O107" s="174"/>
      <c r="P107" s="174"/>
      <c r="Q107" s="174"/>
      <c r="R107" s="174"/>
      <c r="S107" s="174"/>
      <c r="T107" s="175"/>
    </row>
    <row r="108" spans="1:24" ht="25.5" customHeight="1">
      <c r="A108" s="226" t="s">
        <v>30</v>
      </c>
      <c r="B108" s="177" t="s">
        <v>29</v>
      </c>
      <c r="C108" s="178"/>
      <c r="D108" s="178"/>
      <c r="E108" s="178"/>
      <c r="F108" s="178"/>
      <c r="G108" s="178"/>
      <c r="H108" s="178"/>
      <c r="I108" s="179"/>
      <c r="J108" s="187" t="s">
        <v>43</v>
      </c>
      <c r="K108" s="190" t="s">
        <v>27</v>
      </c>
      <c r="L108" s="191"/>
      <c r="M108" s="192"/>
      <c r="N108" s="163" t="s">
        <v>44</v>
      </c>
      <c r="O108" s="168"/>
      <c r="P108" s="169"/>
      <c r="Q108" s="163" t="s">
        <v>26</v>
      </c>
      <c r="R108" s="164"/>
      <c r="S108" s="165"/>
      <c r="T108" s="166" t="s">
        <v>25</v>
      </c>
    </row>
    <row r="109" spans="1:24">
      <c r="A109" s="227"/>
      <c r="B109" s="180"/>
      <c r="C109" s="181"/>
      <c r="D109" s="181"/>
      <c r="E109" s="181"/>
      <c r="F109" s="181"/>
      <c r="G109" s="181"/>
      <c r="H109" s="181"/>
      <c r="I109" s="182"/>
      <c r="J109" s="167"/>
      <c r="K109" s="5" t="s">
        <v>31</v>
      </c>
      <c r="L109" s="5" t="s">
        <v>32</v>
      </c>
      <c r="M109" s="5" t="s">
        <v>33</v>
      </c>
      <c r="N109" s="59" t="s">
        <v>37</v>
      </c>
      <c r="O109" s="59" t="s">
        <v>8</v>
      </c>
      <c r="P109" s="59" t="s">
        <v>34</v>
      </c>
      <c r="Q109" s="59" t="s">
        <v>35</v>
      </c>
      <c r="R109" s="59" t="s">
        <v>31</v>
      </c>
      <c r="S109" s="59" t="s">
        <v>36</v>
      </c>
      <c r="T109" s="167"/>
    </row>
    <row r="110" spans="1:24">
      <c r="A110" s="97" t="s">
        <v>173</v>
      </c>
      <c r="B110" s="160" t="s">
        <v>232</v>
      </c>
      <c r="C110" s="161"/>
      <c r="D110" s="161"/>
      <c r="E110" s="161"/>
      <c r="F110" s="161"/>
      <c r="G110" s="161"/>
      <c r="H110" s="161"/>
      <c r="I110" s="162"/>
      <c r="J110" s="98">
        <v>5</v>
      </c>
      <c r="K110" s="98">
        <v>2</v>
      </c>
      <c r="L110" s="98">
        <v>1</v>
      </c>
      <c r="M110" s="98">
        <v>0</v>
      </c>
      <c r="N110" s="15">
        <f t="shared" ref="N110:N116" si="16">K110+L110+M110</f>
        <v>3</v>
      </c>
      <c r="O110" s="16">
        <f t="shared" ref="O110:O116" si="17">P110-N110</f>
        <v>6</v>
      </c>
      <c r="P110" s="16">
        <f t="shared" ref="P110:P116" si="18">ROUND(PRODUCT(J110,25)/14,0)</f>
        <v>9</v>
      </c>
      <c r="Q110" s="101" t="s">
        <v>35</v>
      </c>
      <c r="R110" s="105"/>
      <c r="S110" s="20"/>
      <c r="T110" s="10" t="s">
        <v>41</v>
      </c>
      <c r="U110" s="149" t="s">
        <v>230</v>
      </c>
      <c r="V110" s="156"/>
      <c r="W110" s="156"/>
      <c r="X110" s="156"/>
    </row>
    <row r="111" spans="1:24">
      <c r="A111" s="97" t="s">
        <v>174</v>
      </c>
      <c r="B111" s="160" t="s">
        <v>233</v>
      </c>
      <c r="C111" s="161"/>
      <c r="D111" s="161"/>
      <c r="E111" s="161"/>
      <c r="F111" s="161"/>
      <c r="G111" s="161"/>
      <c r="H111" s="161"/>
      <c r="I111" s="162"/>
      <c r="J111" s="98">
        <v>5</v>
      </c>
      <c r="K111" s="98">
        <v>2</v>
      </c>
      <c r="L111" s="98">
        <v>1</v>
      </c>
      <c r="M111" s="98">
        <v>0</v>
      </c>
      <c r="N111" s="15">
        <f t="shared" si="16"/>
        <v>3</v>
      </c>
      <c r="O111" s="16">
        <f t="shared" si="17"/>
        <v>6</v>
      </c>
      <c r="P111" s="16">
        <f t="shared" si="18"/>
        <v>9</v>
      </c>
      <c r="Q111" s="101" t="s">
        <v>35</v>
      </c>
      <c r="R111" s="105"/>
      <c r="S111" s="20"/>
      <c r="T111" s="10" t="s">
        <v>40</v>
      </c>
      <c r="U111" s="149"/>
      <c r="V111" s="156"/>
      <c r="W111" s="156"/>
      <c r="X111" s="156"/>
    </row>
    <row r="112" spans="1:24">
      <c r="A112" s="97" t="s">
        <v>175</v>
      </c>
      <c r="B112" s="160" t="s">
        <v>176</v>
      </c>
      <c r="C112" s="161"/>
      <c r="D112" s="161"/>
      <c r="E112" s="161"/>
      <c r="F112" s="161"/>
      <c r="G112" s="161"/>
      <c r="H112" s="161"/>
      <c r="I112" s="162"/>
      <c r="J112" s="98">
        <v>5</v>
      </c>
      <c r="K112" s="98">
        <v>2</v>
      </c>
      <c r="L112" s="98">
        <v>1</v>
      </c>
      <c r="M112" s="98">
        <v>0</v>
      </c>
      <c r="N112" s="15">
        <f t="shared" si="16"/>
        <v>3</v>
      </c>
      <c r="O112" s="16">
        <f t="shared" si="17"/>
        <v>6</v>
      </c>
      <c r="P112" s="16">
        <f t="shared" si="18"/>
        <v>9</v>
      </c>
      <c r="Q112" s="101" t="s">
        <v>35</v>
      </c>
      <c r="R112" s="105"/>
      <c r="S112" s="20"/>
      <c r="T112" s="10" t="s">
        <v>40</v>
      </c>
      <c r="U112" s="149"/>
      <c r="V112" s="156"/>
      <c r="W112" s="156"/>
      <c r="X112" s="156"/>
    </row>
    <row r="113" spans="1:24">
      <c r="A113" s="97" t="s">
        <v>177</v>
      </c>
      <c r="B113" s="160" t="s">
        <v>178</v>
      </c>
      <c r="C113" s="161"/>
      <c r="D113" s="161"/>
      <c r="E113" s="161"/>
      <c r="F113" s="161"/>
      <c r="G113" s="161"/>
      <c r="H113" s="161"/>
      <c r="I113" s="162"/>
      <c r="J113" s="98">
        <v>5</v>
      </c>
      <c r="K113" s="98">
        <v>2</v>
      </c>
      <c r="L113" s="98">
        <v>2</v>
      </c>
      <c r="M113" s="98">
        <v>0</v>
      </c>
      <c r="N113" s="15">
        <f t="shared" si="16"/>
        <v>4</v>
      </c>
      <c r="O113" s="16">
        <f t="shared" si="17"/>
        <v>5</v>
      </c>
      <c r="P113" s="16">
        <f t="shared" si="18"/>
        <v>9</v>
      </c>
      <c r="Q113" s="101" t="s">
        <v>35</v>
      </c>
      <c r="R113" s="105"/>
      <c r="S113" s="20"/>
      <c r="T113" s="10" t="s">
        <v>40</v>
      </c>
      <c r="U113" s="149"/>
      <c r="V113" s="156"/>
      <c r="W113" s="156"/>
      <c r="X113" s="156"/>
    </row>
    <row r="114" spans="1:24" ht="29.25" customHeight="1">
      <c r="A114" s="102" t="s">
        <v>179</v>
      </c>
      <c r="B114" s="270" t="s">
        <v>180</v>
      </c>
      <c r="C114" s="271"/>
      <c r="D114" s="271"/>
      <c r="E114" s="271"/>
      <c r="F114" s="271"/>
      <c r="G114" s="271"/>
      <c r="H114" s="271"/>
      <c r="I114" s="272"/>
      <c r="J114" s="106">
        <v>4</v>
      </c>
      <c r="K114" s="106">
        <v>2</v>
      </c>
      <c r="L114" s="106">
        <v>1</v>
      </c>
      <c r="M114" s="106">
        <v>0</v>
      </c>
      <c r="N114" s="15">
        <f t="shared" si="16"/>
        <v>3</v>
      </c>
      <c r="O114" s="16">
        <f t="shared" si="17"/>
        <v>4</v>
      </c>
      <c r="P114" s="16">
        <f t="shared" si="18"/>
        <v>7</v>
      </c>
      <c r="Q114" s="101"/>
      <c r="R114" s="105" t="s">
        <v>31</v>
      </c>
      <c r="S114" s="20"/>
      <c r="T114" s="10" t="s">
        <v>41</v>
      </c>
    </row>
    <row r="115" spans="1:24">
      <c r="A115" s="107" t="s">
        <v>239</v>
      </c>
      <c r="B115" s="160" t="s">
        <v>181</v>
      </c>
      <c r="C115" s="161"/>
      <c r="D115" s="161"/>
      <c r="E115" s="161"/>
      <c r="F115" s="161"/>
      <c r="G115" s="161"/>
      <c r="H115" s="161"/>
      <c r="I115" s="188"/>
      <c r="J115" s="105">
        <v>3</v>
      </c>
      <c r="K115" s="105">
        <v>2</v>
      </c>
      <c r="L115" s="105">
        <v>1</v>
      </c>
      <c r="M115" s="105">
        <v>0</v>
      </c>
      <c r="N115" s="15">
        <f t="shared" si="16"/>
        <v>3</v>
      </c>
      <c r="O115" s="16">
        <f t="shared" si="17"/>
        <v>2</v>
      </c>
      <c r="P115" s="16">
        <f t="shared" si="18"/>
        <v>5</v>
      </c>
      <c r="Q115" s="101"/>
      <c r="R115" s="105" t="s">
        <v>31</v>
      </c>
      <c r="S115" s="20"/>
      <c r="T115" s="10" t="s">
        <v>41</v>
      </c>
    </row>
    <row r="116" spans="1:24">
      <c r="A116" s="107" t="s">
        <v>240</v>
      </c>
      <c r="B116" s="160" t="s">
        <v>182</v>
      </c>
      <c r="C116" s="161"/>
      <c r="D116" s="161"/>
      <c r="E116" s="161"/>
      <c r="F116" s="161"/>
      <c r="G116" s="161"/>
      <c r="H116" s="161"/>
      <c r="I116" s="188"/>
      <c r="J116" s="105">
        <v>3</v>
      </c>
      <c r="K116" s="105">
        <v>2</v>
      </c>
      <c r="L116" s="105">
        <v>1</v>
      </c>
      <c r="M116" s="105">
        <v>0</v>
      </c>
      <c r="N116" s="15">
        <f t="shared" si="16"/>
        <v>3</v>
      </c>
      <c r="O116" s="16">
        <f t="shared" si="17"/>
        <v>2</v>
      </c>
      <c r="P116" s="16">
        <f t="shared" si="18"/>
        <v>5</v>
      </c>
      <c r="Q116" s="101"/>
      <c r="R116" s="105" t="s">
        <v>31</v>
      </c>
      <c r="S116" s="20"/>
      <c r="T116" s="10" t="s">
        <v>41</v>
      </c>
    </row>
    <row r="117" spans="1:24">
      <c r="A117" s="17" t="s">
        <v>28</v>
      </c>
      <c r="B117" s="183"/>
      <c r="C117" s="184"/>
      <c r="D117" s="184"/>
      <c r="E117" s="184"/>
      <c r="F117" s="184"/>
      <c r="G117" s="184"/>
      <c r="H117" s="184"/>
      <c r="I117" s="185"/>
      <c r="J117" s="17">
        <f t="shared" ref="J117:P117" si="19">SUM(J110:J116)</f>
        <v>30</v>
      </c>
      <c r="K117" s="17">
        <f t="shared" si="19"/>
        <v>14</v>
      </c>
      <c r="L117" s="17">
        <f t="shared" si="19"/>
        <v>8</v>
      </c>
      <c r="M117" s="17">
        <f t="shared" si="19"/>
        <v>0</v>
      </c>
      <c r="N117" s="17">
        <f t="shared" si="19"/>
        <v>22</v>
      </c>
      <c r="O117" s="17">
        <f t="shared" si="19"/>
        <v>31</v>
      </c>
      <c r="P117" s="17">
        <f t="shared" si="19"/>
        <v>53</v>
      </c>
      <c r="Q117" s="17">
        <f>COUNTIF(Q110:Q116,"E")</f>
        <v>4</v>
      </c>
      <c r="R117" s="17">
        <f>COUNTIF(R110:R116,"C")</f>
        <v>3</v>
      </c>
      <c r="S117" s="17">
        <f>COUNTIF(S110:S116,"VP")</f>
        <v>0</v>
      </c>
      <c r="T117" s="36">
        <f>COUNTA(T110:T116)</f>
        <v>7</v>
      </c>
      <c r="U117" s="218" t="str">
        <f>IF(Q117&gt;=SUM(R117:S117),"Corect","E trebuie să fie cel puțin egal cu C+VP")</f>
        <v>Corect</v>
      </c>
      <c r="V117" s="219"/>
      <c r="W117" s="219"/>
    </row>
    <row r="118" spans="1:24" s="115" customFormat="1">
      <c r="A118" s="55"/>
      <c r="B118" s="55"/>
      <c r="C118" s="55"/>
      <c r="D118" s="55"/>
      <c r="E118" s="55"/>
      <c r="F118" s="55"/>
      <c r="G118" s="55"/>
      <c r="H118" s="55"/>
      <c r="I118" s="55"/>
      <c r="J118" s="55"/>
      <c r="K118" s="55"/>
      <c r="L118" s="55"/>
      <c r="M118" s="55"/>
      <c r="N118" s="55"/>
      <c r="O118" s="55"/>
      <c r="P118" s="55"/>
      <c r="Q118" s="55"/>
      <c r="R118" s="55"/>
      <c r="S118" s="55"/>
      <c r="T118" s="56"/>
      <c r="U118" s="116"/>
    </row>
    <row r="119" spans="1:24" s="115" customFormat="1">
      <c r="A119" s="55"/>
      <c r="B119" s="55"/>
      <c r="C119" s="55"/>
      <c r="D119" s="55"/>
      <c r="E119" s="55"/>
      <c r="F119" s="55"/>
      <c r="G119" s="55"/>
      <c r="H119" s="55"/>
      <c r="I119" s="55"/>
      <c r="J119" s="55"/>
      <c r="K119" s="55"/>
      <c r="L119" s="55"/>
      <c r="M119" s="55"/>
      <c r="N119" s="55"/>
      <c r="O119" s="55"/>
      <c r="P119" s="55"/>
      <c r="Q119" s="55"/>
      <c r="R119" s="55"/>
      <c r="S119" s="55"/>
      <c r="T119" s="56"/>
      <c r="U119" s="116"/>
    </row>
    <row r="120" spans="1:24" s="115" customFormat="1">
      <c r="A120" s="55"/>
      <c r="B120" s="55"/>
      <c r="C120" s="55"/>
      <c r="D120" s="55"/>
      <c r="E120" s="55"/>
      <c r="F120" s="55"/>
      <c r="G120" s="55"/>
      <c r="H120" s="55"/>
      <c r="I120" s="55"/>
      <c r="J120" s="55"/>
      <c r="K120" s="55"/>
      <c r="L120" s="55"/>
      <c r="M120" s="55"/>
      <c r="N120" s="55"/>
      <c r="O120" s="55"/>
      <c r="P120" s="55"/>
      <c r="Q120" s="55"/>
      <c r="R120" s="55"/>
      <c r="S120" s="55"/>
      <c r="T120" s="56"/>
      <c r="U120" s="116"/>
    </row>
    <row r="122" spans="1:24" ht="19.5" customHeight="1">
      <c r="A122" s="173" t="s">
        <v>50</v>
      </c>
      <c r="B122" s="174"/>
      <c r="C122" s="174"/>
      <c r="D122" s="174"/>
      <c r="E122" s="174"/>
      <c r="F122" s="174"/>
      <c r="G122" s="174"/>
      <c r="H122" s="174"/>
      <c r="I122" s="174"/>
      <c r="J122" s="174"/>
      <c r="K122" s="174"/>
      <c r="L122" s="174"/>
      <c r="M122" s="174"/>
      <c r="N122" s="174"/>
      <c r="O122" s="174"/>
      <c r="P122" s="174"/>
      <c r="Q122" s="174"/>
      <c r="R122" s="174"/>
      <c r="S122" s="174"/>
      <c r="T122" s="175"/>
    </row>
    <row r="123" spans="1:24" ht="25.5" customHeight="1">
      <c r="A123" s="226" t="s">
        <v>30</v>
      </c>
      <c r="B123" s="177" t="s">
        <v>29</v>
      </c>
      <c r="C123" s="178"/>
      <c r="D123" s="178"/>
      <c r="E123" s="178"/>
      <c r="F123" s="178"/>
      <c r="G123" s="178"/>
      <c r="H123" s="178"/>
      <c r="I123" s="179"/>
      <c r="J123" s="187" t="s">
        <v>43</v>
      </c>
      <c r="K123" s="190" t="s">
        <v>27</v>
      </c>
      <c r="L123" s="191"/>
      <c r="M123" s="192"/>
      <c r="N123" s="163" t="s">
        <v>44</v>
      </c>
      <c r="O123" s="168"/>
      <c r="P123" s="169"/>
      <c r="Q123" s="163" t="s">
        <v>26</v>
      </c>
      <c r="R123" s="164"/>
      <c r="S123" s="165"/>
      <c r="T123" s="166" t="s">
        <v>25</v>
      </c>
    </row>
    <row r="124" spans="1:24">
      <c r="A124" s="227"/>
      <c r="B124" s="180"/>
      <c r="C124" s="181"/>
      <c r="D124" s="181"/>
      <c r="E124" s="181"/>
      <c r="F124" s="181"/>
      <c r="G124" s="181"/>
      <c r="H124" s="181"/>
      <c r="I124" s="182"/>
      <c r="J124" s="167"/>
      <c r="K124" s="5" t="s">
        <v>31</v>
      </c>
      <c r="L124" s="5" t="s">
        <v>32</v>
      </c>
      <c r="M124" s="5" t="s">
        <v>33</v>
      </c>
      <c r="N124" s="59" t="s">
        <v>37</v>
      </c>
      <c r="O124" s="59" t="s">
        <v>8</v>
      </c>
      <c r="P124" s="59" t="s">
        <v>34</v>
      </c>
      <c r="Q124" s="59" t="s">
        <v>35</v>
      </c>
      <c r="R124" s="59" t="s">
        <v>31</v>
      </c>
      <c r="S124" s="59" t="s">
        <v>36</v>
      </c>
      <c r="T124" s="167"/>
    </row>
    <row r="125" spans="1:24" ht="30" customHeight="1">
      <c r="A125" s="97" t="s">
        <v>183</v>
      </c>
      <c r="B125" s="228" t="s">
        <v>184</v>
      </c>
      <c r="C125" s="229"/>
      <c r="D125" s="229"/>
      <c r="E125" s="229"/>
      <c r="F125" s="229"/>
      <c r="G125" s="229"/>
      <c r="H125" s="229"/>
      <c r="I125" s="230"/>
      <c r="J125" s="98">
        <v>6</v>
      </c>
      <c r="K125" s="98">
        <v>2</v>
      </c>
      <c r="L125" s="98">
        <v>2</v>
      </c>
      <c r="M125" s="98">
        <v>0</v>
      </c>
      <c r="N125" s="15">
        <f t="shared" ref="N125:N131" si="20">K125+L125+M125</f>
        <v>4</v>
      </c>
      <c r="O125" s="16">
        <f t="shared" ref="O125:O131" si="21">P125-N125</f>
        <v>9</v>
      </c>
      <c r="P125" s="16">
        <f t="shared" ref="P125:P131" si="22">ROUND(PRODUCT(J125,25)/12,0)</f>
        <v>13</v>
      </c>
      <c r="Q125" s="101" t="s">
        <v>35</v>
      </c>
      <c r="R125" s="105"/>
      <c r="S125" s="20"/>
      <c r="T125" s="10" t="s">
        <v>40</v>
      </c>
    </row>
    <row r="126" spans="1:24">
      <c r="A126" s="97" t="s">
        <v>185</v>
      </c>
      <c r="B126" s="146" t="s">
        <v>186</v>
      </c>
      <c r="C126" s="146"/>
      <c r="D126" s="146"/>
      <c r="E126" s="146"/>
      <c r="F126" s="146"/>
      <c r="G126" s="146"/>
      <c r="H126" s="146"/>
      <c r="I126" s="146"/>
      <c r="J126" s="98">
        <v>4</v>
      </c>
      <c r="K126" s="98">
        <v>1</v>
      </c>
      <c r="L126" s="98">
        <v>2</v>
      </c>
      <c r="M126" s="98">
        <v>0</v>
      </c>
      <c r="N126" s="15">
        <f t="shared" si="20"/>
        <v>3</v>
      </c>
      <c r="O126" s="16">
        <f t="shared" si="21"/>
        <v>5</v>
      </c>
      <c r="P126" s="16">
        <f t="shared" si="22"/>
        <v>8</v>
      </c>
      <c r="Q126" s="101"/>
      <c r="R126" s="105" t="s">
        <v>31</v>
      </c>
      <c r="S126" s="20"/>
      <c r="T126" s="10" t="s">
        <v>40</v>
      </c>
    </row>
    <row r="127" spans="1:24">
      <c r="A127" s="97" t="s">
        <v>187</v>
      </c>
      <c r="B127" s="146" t="s">
        <v>188</v>
      </c>
      <c r="C127" s="146"/>
      <c r="D127" s="146"/>
      <c r="E127" s="146"/>
      <c r="F127" s="146"/>
      <c r="G127" s="146"/>
      <c r="H127" s="146"/>
      <c r="I127" s="146"/>
      <c r="J127" s="98">
        <v>4</v>
      </c>
      <c r="K127" s="98">
        <v>2</v>
      </c>
      <c r="L127" s="98">
        <v>1</v>
      </c>
      <c r="M127" s="98">
        <v>0</v>
      </c>
      <c r="N127" s="15">
        <f t="shared" si="20"/>
        <v>3</v>
      </c>
      <c r="O127" s="16">
        <f t="shared" si="21"/>
        <v>5</v>
      </c>
      <c r="P127" s="16">
        <f t="shared" si="22"/>
        <v>8</v>
      </c>
      <c r="Q127" s="101" t="s">
        <v>35</v>
      </c>
      <c r="R127" s="105"/>
      <c r="S127" s="20"/>
      <c r="T127" s="10" t="s">
        <v>41</v>
      </c>
    </row>
    <row r="128" spans="1:24">
      <c r="A128" s="97" t="s">
        <v>189</v>
      </c>
      <c r="B128" s="146" t="s">
        <v>190</v>
      </c>
      <c r="C128" s="146"/>
      <c r="D128" s="146"/>
      <c r="E128" s="146"/>
      <c r="F128" s="146"/>
      <c r="G128" s="146"/>
      <c r="H128" s="146"/>
      <c r="I128" s="146"/>
      <c r="J128" s="98">
        <v>4</v>
      </c>
      <c r="K128" s="98">
        <v>2</v>
      </c>
      <c r="L128" s="98">
        <v>1</v>
      </c>
      <c r="M128" s="98">
        <v>0</v>
      </c>
      <c r="N128" s="15">
        <f t="shared" si="20"/>
        <v>3</v>
      </c>
      <c r="O128" s="16">
        <f t="shared" si="21"/>
        <v>5</v>
      </c>
      <c r="P128" s="16">
        <f t="shared" si="22"/>
        <v>8</v>
      </c>
      <c r="Q128" s="101" t="s">
        <v>35</v>
      </c>
      <c r="R128" s="105"/>
      <c r="S128" s="20"/>
      <c r="T128" s="10" t="s">
        <v>40</v>
      </c>
    </row>
    <row r="129" spans="1:25">
      <c r="A129" s="97" t="s">
        <v>191</v>
      </c>
      <c r="B129" s="146" t="s">
        <v>192</v>
      </c>
      <c r="C129" s="146"/>
      <c r="D129" s="146"/>
      <c r="E129" s="146"/>
      <c r="F129" s="146"/>
      <c r="G129" s="146"/>
      <c r="H129" s="146"/>
      <c r="I129" s="146"/>
      <c r="J129" s="98">
        <v>6</v>
      </c>
      <c r="K129" s="98">
        <v>2</v>
      </c>
      <c r="L129" s="98">
        <v>2</v>
      </c>
      <c r="M129" s="98">
        <v>0</v>
      </c>
      <c r="N129" s="15">
        <f t="shared" si="20"/>
        <v>4</v>
      </c>
      <c r="O129" s="16">
        <f t="shared" si="21"/>
        <v>9</v>
      </c>
      <c r="P129" s="16">
        <f t="shared" si="22"/>
        <v>13</v>
      </c>
      <c r="Q129" s="101" t="s">
        <v>35</v>
      </c>
      <c r="R129" s="105"/>
      <c r="S129" s="20"/>
      <c r="T129" s="10" t="s">
        <v>40</v>
      </c>
    </row>
    <row r="130" spans="1:25">
      <c r="A130" s="105" t="s">
        <v>193</v>
      </c>
      <c r="B130" s="146" t="s">
        <v>194</v>
      </c>
      <c r="C130" s="146"/>
      <c r="D130" s="146"/>
      <c r="E130" s="146"/>
      <c r="F130" s="146"/>
      <c r="G130" s="146"/>
      <c r="H130" s="146"/>
      <c r="I130" s="146"/>
      <c r="J130" s="98">
        <v>3</v>
      </c>
      <c r="K130" s="98">
        <v>0</v>
      </c>
      <c r="L130" s="98">
        <v>0</v>
      </c>
      <c r="M130" s="98">
        <v>2</v>
      </c>
      <c r="N130" s="15">
        <f t="shared" si="20"/>
        <v>2</v>
      </c>
      <c r="O130" s="16">
        <f t="shared" si="21"/>
        <v>4</v>
      </c>
      <c r="P130" s="16">
        <f t="shared" si="22"/>
        <v>6</v>
      </c>
      <c r="Q130" s="101"/>
      <c r="R130" s="105"/>
      <c r="S130" s="20" t="s">
        <v>36</v>
      </c>
      <c r="T130" s="10" t="s">
        <v>41</v>
      </c>
    </row>
    <row r="131" spans="1:25">
      <c r="A131" s="103" t="s">
        <v>241</v>
      </c>
      <c r="B131" s="146" t="s">
        <v>195</v>
      </c>
      <c r="C131" s="146"/>
      <c r="D131" s="146"/>
      <c r="E131" s="146"/>
      <c r="F131" s="146"/>
      <c r="G131" s="146"/>
      <c r="H131" s="146"/>
      <c r="I131" s="146"/>
      <c r="J131" s="98">
        <v>3</v>
      </c>
      <c r="K131" s="98">
        <v>2</v>
      </c>
      <c r="L131" s="98">
        <v>1</v>
      </c>
      <c r="M131" s="98">
        <v>0</v>
      </c>
      <c r="N131" s="15">
        <f t="shared" si="20"/>
        <v>3</v>
      </c>
      <c r="O131" s="16">
        <f t="shared" si="21"/>
        <v>3</v>
      </c>
      <c r="P131" s="16">
        <f t="shared" si="22"/>
        <v>6</v>
      </c>
      <c r="Q131" s="101" t="s">
        <v>35</v>
      </c>
      <c r="R131" s="105"/>
      <c r="S131" s="20"/>
      <c r="T131" s="10" t="s">
        <v>41</v>
      </c>
    </row>
    <row r="132" spans="1:25">
      <c r="A132" s="17" t="s">
        <v>28</v>
      </c>
      <c r="B132" s="183"/>
      <c r="C132" s="184"/>
      <c r="D132" s="184"/>
      <c r="E132" s="184"/>
      <c r="F132" s="184"/>
      <c r="G132" s="184"/>
      <c r="H132" s="184"/>
      <c r="I132" s="185"/>
      <c r="J132" s="17">
        <f t="shared" ref="J132:P132" si="23">SUM(J125:J131)</f>
        <v>30</v>
      </c>
      <c r="K132" s="17">
        <f t="shared" si="23"/>
        <v>11</v>
      </c>
      <c r="L132" s="17">
        <f t="shared" si="23"/>
        <v>9</v>
      </c>
      <c r="M132" s="17">
        <f t="shared" si="23"/>
        <v>2</v>
      </c>
      <c r="N132" s="17">
        <f t="shared" si="23"/>
        <v>22</v>
      </c>
      <c r="O132" s="17">
        <f t="shared" si="23"/>
        <v>40</v>
      </c>
      <c r="P132" s="17">
        <f t="shared" si="23"/>
        <v>62</v>
      </c>
      <c r="Q132" s="17">
        <f>COUNTIF(Q125:Q131,"E")</f>
        <v>5</v>
      </c>
      <c r="R132" s="17">
        <f>COUNTIF(R125:R131,"C")</f>
        <v>1</v>
      </c>
      <c r="S132" s="17">
        <f>COUNTIF(S125:S131,"VP")</f>
        <v>1</v>
      </c>
      <c r="T132" s="36">
        <f>COUNTA(T125:T131)</f>
        <v>7</v>
      </c>
      <c r="U132" s="218" t="str">
        <f>IF(Q132&gt;=SUM(R132:S132),"Corect","E trebuie să fie cel puțin egal cu C+VP")</f>
        <v>Corect</v>
      </c>
      <c r="V132" s="219"/>
      <c r="W132" s="219"/>
    </row>
    <row r="133" spans="1:25" s="115" customFormat="1">
      <c r="A133" s="55"/>
      <c r="B133" s="55"/>
      <c r="C133" s="55"/>
      <c r="D133" s="55"/>
      <c r="E133" s="55"/>
      <c r="F133" s="55"/>
      <c r="G133" s="55"/>
      <c r="H133" s="55"/>
      <c r="I133" s="55"/>
      <c r="J133" s="55"/>
      <c r="K133" s="55"/>
      <c r="L133" s="55"/>
      <c r="M133" s="55"/>
      <c r="N133" s="55"/>
      <c r="O133" s="55"/>
      <c r="P133" s="55"/>
      <c r="Q133" s="55"/>
      <c r="R133" s="55"/>
      <c r="S133" s="55"/>
      <c r="T133" s="56"/>
      <c r="U133" s="116"/>
    </row>
    <row r="134" spans="1:25" s="115" customFormat="1">
      <c r="A134" s="55"/>
      <c r="B134" s="55"/>
      <c r="C134" s="55"/>
      <c r="D134" s="55"/>
      <c r="E134" s="55"/>
      <c r="F134" s="55"/>
      <c r="G134" s="55"/>
      <c r="H134" s="55"/>
      <c r="I134" s="55"/>
      <c r="J134" s="55"/>
      <c r="K134" s="55"/>
      <c r="L134" s="55"/>
      <c r="M134" s="55"/>
      <c r="N134" s="55"/>
      <c r="O134" s="55"/>
      <c r="P134" s="55"/>
      <c r="Q134" s="55"/>
      <c r="R134" s="55"/>
      <c r="S134" s="55"/>
      <c r="T134" s="56"/>
      <c r="U134" s="116"/>
    </row>
    <row r="135" spans="1:25" s="115" customFormat="1">
      <c r="A135" s="55"/>
      <c r="B135" s="55"/>
      <c r="C135" s="55"/>
      <c r="D135" s="55"/>
      <c r="E135" s="55"/>
      <c r="F135" s="55"/>
      <c r="G135" s="55"/>
      <c r="H135" s="55"/>
      <c r="I135" s="55"/>
      <c r="J135" s="55"/>
      <c r="K135" s="55"/>
      <c r="L135" s="55"/>
      <c r="M135" s="55"/>
      <c r="N135" s="55"/>
      <c r="O135" s="55"/>
      <c r="P135" s="55"/>
      <c r="Q135" s="55"/>
      <c r="R135" s="55"/>
      <c r="S135" s="55"/>
      <c r="T135" s="56"/>
      <c r="U135" s="116"/>
    </row>
    <row r="136" spans="1:25" s="115" customFormat="1">
      <c r="A136" s="55"/>
      <c r="B136" s="55"/>
      <c r="C136" s="55"/>
      <c r="D136" s="55"/>
      <c r="E136" s="55"/>
      <c r="F136" s="55"/>
      <c r="G136" s="55"/>
      <c r="H136" s="55"/>
      <c r="I136" s="55"/>
      <c r="J136" s="55"/>
      <c r="K136" s="55"/>
      <c r="L136" s="55"/>
      <c r="M136" s="55"/>
      <c r="N136" s="55"/>
      <c r="O136" s="55"/>
      <c r="P136" s="55"/>
      <c r="Q136" s="55"/>
      <c r="R136" s="55"/>
      <c r="S136" s="55"/>
      <c r="T136" s="56"/>
      <c r="U136" s="116"/>
    </row>
    <row r="137" spans="1:25" s="115" customFormat="1">
      <c r="A137" s="55"/>
      <c r="B137" s="55"/>
      <c r="C137" s="55"/>
      <c r="D137" s="55"/>
      <c r="E137" s="55"/>
      <c r="F137" s="55"/>
      <c r="G137" s="55"/>
      <c r="H137" s="55"/>
      <c r="I137" s="55"/>
      <c r="J137" s="55"/>
      <c r="K137" s="55"/>
      <c r="L137" s="55"/>
      <c r="M137" s="55"/>
      <c r="N137" s="55"/>
      <c r="O137" s="55"/>
      <c r="P137" s="55"/>
      <c r="Q137" s="55"/>
      <c r="R137" s="55"/>
      <c r="S137" s="55"/>
      <c r="T137" s="56"/>
      <c r="U137" s="116"/>
    </row>
    <row r="138" spans="1:25" s="115" customFormat="1">
      <c r="A138" s="55"/>
      <c r="B138" s="55"/>
      <c r="C138" s="55"/>
      <c r="D138" s="55"/>
      <c r="E138" s="55"/>
      <c r="F138" s="55"/>
      <c r="G138" s="55"/>
      <c r="H138" s="55"/>
      <c r="I138" s="55"/>
      <c r="J138" s="55"/>
      <c r="K138" s="55"/>
      <c r="L138" s="55"/>
      <c r="M138" s="55"/>
      <c r="N138" s="55"/>
      <c r="O138" s="55"/>
      <c r="P138" s="55"/>
      <c r="Q138" s="55"/>
      <c r="R138" s="55"/>
      <c r="S138" s="55"/>
      <c r="T138" s="56"/>
      <c r="U138" s="116"/>
    </row>
    <row r="139" spans="1:25" s="115" customFormat="1">
      <c r="A139" s="55"/>
      <c r="B139" s="55"/>
      <c r="C139" s="55"/>
      <c r="D139" s="55"/>
      <c r="E139" s="55"/>
      <c r="F139" s="55"/>
      <c r="G139" s="55"/>
      <c r="H139" s="55"/>
      <c r="I139" s="55"/>
      <c r="J139" s="55"/>
      <c r="K139" s="55"/>
      <c r="L139" s="55"/>
      <c r="M139" s="55"/>
      <c r="N139" s="55"/>
      <c r="O139" s="55"/>
      <c r="P139" s="55"/>
      <c r="Q139" s="55"/>
      <c r="R139" s="55"/>
      <c r="S139" s="55"/>
      <c r="T139" s="56"/>
      <c r="U139" s="116"/>
    </row>
    <row r="140" spans="1:25" ht="23.25" customHeight="1">
      <c r="A140" s="176" t="s">
        <v>51</v>
      </c>
      <c r="B140" s="176"/>
      <c r="C140" s="176"/>
      <c r="D140" s="176"/>
      <c r="E140" s="176"/>
      <c r="F140" s="176"/>
      <c r="G140" s="176"/>
      <c r="H140" s="176"/>
      <c r="I140" s="176"/>
      <c r="J140" s="176"/>
      <c r="K140" s="176"/>
      <c r="L140" s="176"/>
      <c r="M140" s="176"/>
      <c r="N140" s="176"/>
      <c r="O140" s="176"/>
      <c r="P140" s="176"/>
      <c r="Q140" s="176"/>
      <c r="R140" s="176"/>
      <c r="S140" s="176"/>
      <c r="T140" s="176"/>
      <c r="U140" s="87"/>
      <c r="V140" s="60"/>
      <c r="W140" s="60"/>
      <c r="X140" s="60"/>
      <c r="Y140" s="60"/>
    </row>
    <row r="141" spans="1:25" ht="27.75" customHeight="1">
      <c r="A141" s="176" t="s">
        <v>30</v>
      </c>
      <c r="B141" s="176" t="s">
        <v>29</v>
      </c>
      <c r="C141" s="176"/>
      <c r="D141" s="176"/>
      <c r="E141" s="176"/>
      <c r="F141" s="176"/>
      <c r="G141" s="176"/>
      <c r="H141" s="176"/>
      <c r="I141" s="176"/>
      <c r="J141" s="186" t="s">
        <v>43</v>
      </c>
      <c r="K141" s="186" t="s">
        <v>27</v>
      </c>
      <c r="L141" s="186"/>
      <c r="M141" s="186"/>
      <c r="N141" s="186" t="s">
        <v>44</v>
      </c>
      <c r="O141" s="224"/>
      <c r="P141" s="224"/>
      <c r="Q141" s="186" t="s">
        <v>26</v>
      </c>
      <c r="R141" s="186"/>
      <c r="S141" s="186"/>
      <c r="T141" s="186" t="s">
        <v>25</v>
      </c>
      <c r="U141" s="87"/>
      <c r="V141" s="60"/>
      <c r="W141" s="60"/>
      <c r="X141" s="60"/>
      <c r="Y141" s="60"/>
    </row>
    <row r="142" spans="1:25" ht="12.75" customHeight="1">
      <c r="A142" s="176"/>
      <c r="B142" s="176"/>
      <c r="C142" s="176"/>
      <c r="D142" s="176"/>
      <c r="E142" s="176"/>
      <c r="F142" s="176"/>
      <c r="G142" s="176"/>
      <c r="H142" s="176"/>
      <c r="I142" s="176"/>
      <c r="J142" s="186"/>
      <c r="K142" s="86" t="s">
        <v>31</v>
      </c>
      <c r="L142" s="86" t="s">
        <v>32</v>
      </c>
      <c r="M142" s="86" t="s">
        <v>33</v>
      </c>
      <c r="N142" s="86" t="s">
        <v>37</v>
      </c>
      <c r="O142" s="86" t="s">
        <v>8</v>
      </c>
      <c r="P142" s="86" t="s">
        <v>34</v>
      </c>
      <c r="Q142" s="86" t="s">
        <v>35</v>
      </c>
      <c r="R142" s="86" t="s">
        <v>31</v>
      </c>
      <c r="S142" s="86" t="s">
        <v>36</v>
      </c>
      <c r="T142" s="186"/>
      <c r="U142" s="87"/>
      <c r="V142" s="60"/>
      <c r="W142" s="60"/>
      <c r="X142" s="60"/>
      <c r="Y142" s="60"/>
    </row>
    <row r="143" spans="1:25">
      <c r="A143" s="137" t="s">
        <v>234</v>
      </c>
      <c r="B143" s="141" t="s">
        <v>196</v>
      </c>
      <c r="C143" s="141"/>
      <c r="D143" s="141"/>
      <c r="E143" s="141"/>
      <c r="F143" s="141"/>
      <c r="G143" s="141"/>
      <c r="H143" s="141"/>
      <c r="I143" s="141"/>
      <c r="J143" s="141"/>
      <c r="K143" s="141"/>
      <c r="L143" s="141"/>
      <c r="M143" s="141"/>
      <c r="N143" s="141"/>
      <c r="O143" s="141"/>
      <c r="P143" s="141"/>
      <c r="Q143" s="141"/>
      <c r="R143" s="141"/>
      <c r="S143" s="141"/>
      <c r="T143" s="142"/>
      <c r="U143" s="95"/>
      <c r="V143" s="60"/>
      <c r="W143" s="60"/>
      <c r="X143" s="60"/>
      <c r="Y143" s="60"/>
    </row>
    <row r="144" spans="1:25">
      <c r="A144" s="134" t="s">
        <v>197</v>
      </c>
      <c r="B144" s="193" t="s">
        <v>198</v>
      </c>
      <c r="C144" s="194"/>
      <c r="D144" s="194"/>
      <c r="E144" s="194"/>
      <c r="F144" s="194"/>
      <c r="G144" s="194"/>
      <c r="H144" s="194"/>
      <c r="I144" s="195"/>
      <c r="J144" s="109">
        <v>3</v>
      </c>
      <c r="K144" s="109">
        <v>2</v>
      </c>
      <c r="L144" s="109">
        <v>1</v>
      </c>
      <c r="M144" s="109">
        <v>0</v>
      </c>
      <c r="N144" s="100">
        <f>K144+L144+M144</f>
        <v>3</v>
      </c>
      <c r="O144" s="100">
        <f>P144-N144</f>
        <v>2</v>
      </c>
      <c r="P144" s="100">
        <f>ROUND(PRODUCT(J144,25)/14,0)</f>
        <v>5</v>
      </c>
      <c r="Q144" s="109" t="s">
        <v>35</v>
      </c>
      <c r="R144" s="109"/>
      <c r="S144" s="110"/>
      <c r="T144" s="105" t="s">
        <v>41</v>
      </c>
      <c r="U144" s="149" t="s">
        <v>228</v>
      </c>
      <c r="V144" s="150"/>
      <c r="W144" s="150"/>
      <c r="X144" s="60"/>
      <c r="Y144" s="60"/>
    </row>
    <row r="145" spans="1:26">
      <c r="A145" s="134"/>
      <c r="B145" s="193" t="s">
        <v>199</v>
      </c>
      <c r="C145" s="194"/>
      <c r="D145" s="194"/>
      <c r="E145" s="194"/>
      <c r="F145" s="194"/>
      <c r="G145" s="194"/>
      <c r="H145" s="194"/>
      <c r="I145" s="195"/>
      <c r="J145" s="109">
        <v>3</v>
      </c>
      <c r="K145" s="109">
        <v>2</v>
      </c>
      <c r="L145" s="109">
        <v>1</v>
      </c>
      <c r="M145" s="109">
        <v>0</v>
      </c>
      <c r="N145" s="100">
        <f>K145+L145+M145</f>
        <v>3</v>
      </c>
      <c r="O145" s="100">
        <f>P145-N145</f>
        <v>2</v>
      </c>
      <c r="P145" s="100">
        <f>ROUND(PRODUCT(J145,25)/14,0)</f>
        <v>5</v>
      </c>
      <c r="Q145" s="109" t="s">
        <v>35</v>
      </c>
      <c r="R145" s="109"/>
      <c r="S145" s="110"/>
      <c r="T145" s="105" t="s">
        <v>41</v>
      </c>
      <c r="U145" s="149"/>
      <c r="V145" s="150"/>
      <c r="W145" s="150"/>
      <c r="X145" s="65"/>
      <c r="Y145" s="69"/>
      <c r="Z145" s="48"/>
    </row>
    <row r="146" spans="1:26" ht="12.75" customHeight="1">
      <c r="A146" s="136" t="s">
        <v>235</v>
      </c>
      <c r="B146" s="140" t="s">
        <v>103</v>
      </c>
      <c r="C146" s="141"/>
      <c r="D146" s="141"/>
      <c r="E146" s="141"/>
      <c r="F146" s="141"/>
      <c r="G146" s="141"/>
      <c r="H146" s="141"/>
      <c r="I146" s="141"/>
      <c r="J146" s="141"/>
      <c r="K146" s="141"/>
      <c r="L146" s="141"/>
      <c r="M146" s="141"/>
      <c r="N146" s="141"/>
      <c r="O146" s="141"/>
      <c r="P146" s="141"/>
      <c r="Q146" s="141"/>
      <c r="R146" s="141"/>
      <c r="S146" s="141"/>
      <c r="T146" s="142"/>
      <c r="U146" s="149"/>
      <c r="V146" s="150"/>
      <c r="W146" s="150"/>
      <c r="X146" s="66"/>
      <c r="Y146" s="66"/>
      <c r="Z146" s="48"/>
    </row>
    <row r="147" spans="1:26">
      <c r="A147" s="135" t="s">
        <v>242</v>
      </c>
      <c r="B147" s="255" t="s">
        <v>214</v>
      </c>
      <c r="C147" s="255"/>
      <c r="D147" s="255"/>
      <c r="E147" s="255"/>
      <c r="F147" s="255"/>
      <c r="G147" s="255"/>
      <c r="H147" s="255"/>
      <c r="I147" s="255"/>
      <c r="J147" s="109">
        <v>3</v>
      </c>
      <c r="K147" s="109">
        <v>2</v>
      </c>
      <c r="L147" s="109">
        <v>1</v>
      </c>
      <c r="M147" s="109">
        <v>0</v>
      </c>
      <c r="N147" s="100">
        <f>K144+L144+M144</f>
        <v>3</v>
      </c>
      <c r="O147" s="100">
        <f>P144-N144</f>
        <v>2</v>
      </c>
      <c r="P147" s="100">
        <f>ROUND(PRODUCT(J144,25)/14,0)</f>
        <v>5</v>
      </c>
      <c r="Q147" s="109" t="s">
        <v>35</v>
      </c>
      <c r="R147" s="109"/>
      <c r="S147" s="110"/>
      <c r="T147" s="105" t="s">
        <v>41</v>
      </c>
      <c r="U147" s="149"/>
      <c r="V147" s="150"/>
      <c r="W147" s="150"/>
      <c r="X147" s="66"/>
      <c r="Y147" s="66"/>
      <c r="Z147" s="48"/>
    </row>
    <row r="148" spans="1:26">
      <c r="A148" s="134"/>
      <c r="B148" s="193" t="s">
        <v>199</v>
      </c>
      <c r="C148" s="194"/>
      <c r="D148" s="194"/>
      <c r="E148" s="194"/>
      <c r="F148" s="194"/>
      <c r="G148" s="194"/>
      <c r="H148" s="194"/>
      <c r="I148" s="195"/>
      <c r="J148" s="109">
        <v>3</v>
      </c>
      <c r="K148" s="109">
        <v>2</v>
      </c>
      <c r="L148" s="109">
        <v>1</v>
      </c>
      <c r="M148" s="109">
        <v>0</v>
      </c>
      <c r="N148" s="100">
        <f>K145+L145+M145</f>
        <v>3</v>
      </c>
      <c r="O148" s="100">
        <f>P145-N145</f>
        <v>2</v>
      </c>
      <c r="P148" s="100">
        <f>ROUND(PRODUCT(J145,25)/14,0)</f>
        <v>5</v>
      </c>
      <c r="Q148" s="109" t="s">
        <v>35</v>
      </c>
      <c r="R148" s="109"/>
      <c r="S148" s="110"/>
      <c r="T148" s="105" t="s">
        <v>41</v>
      </c>
      <c r="U148" s="149"/>
      <c r="V148" s="150"/>
      <c r="W148" s="150"/>
      <c r="X148" s="66"/>
      <c r="Y148" s="66"/>
      <c r="Z148" s="48"/>
    </row>
    <row r="149" spans="1:26">
      <c r="A149" s="136" t="s">
        <v>236</v>
      </c>
      <c r="B149" s="140" t="s">
        <v>104</v>
      </c>
      <c r="C149" s="141"/>
      <c r="D149" s="141"/>
      <c r="E149" s="141"/>
      <c r="F149" s="141"/>
      <c r="G149" s="141"/>
      <c r="H149" s="141"/>
      <c r="I149" s="141"/>
      <c r="J149" s="141"/>
      <c r="K149" s="141"/>
      <c r="L149" s="141"/>
      <c r="M149" s="141"/>
      <c r="N149" s="141"/>
      <c r="O149" s="141"/>
      <c r="P149" s="141"/>
      <c r="Q149" s="141"/>
      <c r="R149" s="141"/>
      <c r="S149" s="141"/>
      <c r="T149" s="142"/>
      <c r="U149" s="149"/>
      <c r="V149" s="150"/>
      <c r="W149" s="150"/>
      <c r="X149" s="66"/>
      <c r="Y149" s="66"/>
      <c r="Z149" s="48"/>
    </row>
    <row r="150" spans="1:26">
      <c r="A150" s="134"/>
      <c r="B150" s="255" t="s">
        <v>199</v>
      </c>
      <c r="C150" s="255"/>
      <c r="D150" s="255"/>
      <c r="E150" s="255"/>
      <c r="F150" s="255"/>
      <c r="G150" s="255"/>
      <c r="H150" s="255"/>
      <c r="I150" s="255"/>
      <c r="J150" s="109">
        <v>3</v>
      </c>
      <c r="K150" s="109">
        <v>2</v>
      </c>
      <c r="L150" s="109">
        <v>1</v>
      </c>
      <c r="M150" s="109">
        <v>0</v>
      </c>
      <c r="N150" s="100">
        <f>K147+L147+M147</f>
        <v>3</v>
      </c>
      <c r="O150" s="100">
        <f>P147-N147</f>
        <v>2</v>
      </c>
      <c r="P150" s="100">
        <f>ROUND(PRODUCT(J147,25)/14,0)</f>
        <v>5</v>
      </c>
      <c r="Q150" s="109"/>
      <c r="R150" s="109" t="s">
        <v>31</v>
      </c>
      <c r="S150" s="110"/>
      <c r="T150" s="105" t="s">
        <v>41</v>
      </c>
      <c r="U150" s="149"/>
      <c r="V150" s="150"/>
      <c r="W150" s="150"/>
      <c r="X150" s="66"/>
      <c r="Y150" s="66"/>
      <c r="Z150" s="48"/>
    </row>
    <row r="151" spans="1:26">
      <c r="A151" s="134"/>
      <c r="B151" s="193" t="s">
        <v>199</v>
      </c>
      <c r="C151" s="194"/>
      <c r="D151" s="194"/>
      <c r="E151" s="194"/>
      <c r="F151" s="194"/>
      <c r="G151" s="194"/>
      <c r="H151" s="194"/>
      <c r="I151" s="195"/>
      <c r="J151" s="109">
        <v>3</v>
      </c>
      <c r="K151" s="109">
        <v>2</v>
      </c>
      <c r="L151" s="109">
        <v>1</v>
      </c>
      <c r="M151" s="109">
        <v>0</v>
      </c>
      <c r="N151" s="100">
        <f>K148+L148+M148</f>
        <v>3</v>
      </c>
      <c r="O151" s="100">
        <f>P148-N148</f>
        <v>2</v>
      </c>
      <c r="P151" s="100">
        <f>ROUND(PRODUCT(J148,25)/14,0)</f>
        <v>5</v>
      </c>
      <c r="Q151" s="109"/>
      <c r="R151" s="109" t="s">
        <v>31</v>
      </c>
      <c r="S151" s="110"/>
      <c r="T151" s="105" t="s">
        <v>41</v>
      </c>
      <c r="U151" s="66"/>
      <c r="V151" s="66"/>
      <c r="W151" s="66"/>
      <c r="X151" s="66"/>
      <c r="Y151" s="66"/>
      <c r="Z151" s="48"/>
    </row>
    <row r="152" spans="1:26">
      <c r="A152" s="136" t="s">
        <v>237</v>
      </c>
      <c r="B152" s="140" t="s">
        <v>200</v>
      </c>
      <c r="C152" s="141"/>
      <c r="D152" s="141"/>
      <c r="E152" s="141"/>
      <c r="F152" s="141"/>
      <c r="G152" s="141"/>
      <c r="H152" s="141"/>
      <c r="I152" s="141"/>
      <c r="J152" s="141"/>
      <c r="K152" s="141"/>
      <c r="L152" s="141"/>
      <c r="M152" s="141"/>
      <c r="N152" s="141"/>
      <c r="O152" s="141"/>
      <c r="P152" s="141"/>
      <c r="Q152" s="141"/>
      <c r="R152" s="141"/>
      <c r="S152" s="141"/>
      <c r="T152" s="142"/>
      <c r="U152" s="66"/>
      <c r="V152" s="66"/>
      <c r="W152" s="66"/>
      <c r="X152" s="66"/>
      <c r="Y152" s="66"/>
      <c r="Z152" s="48"/>
    </row>
    <row r="153" spans="1:26">
      <c r="A153" s="134"/>
      <c r="B153" s="255" t="s">
        <v>199</v>
      </c>
      <c r="C153" s="255"/>
      <c r="D153" s="255"/>
      <c r="E153" s="255"/>
      <c r="F153" s="255"/>
      <c r="G153" s="255"/>
      <c r="H153" s="255"/>
      <c r="I153" s="255"/>
      <c r="J153" s="109">
        <v>3</v>
      </c>
      <c r="K153" s="109">
        <v>2</v>
      </c>
      <c r="L153" s="109">
        <v>1</v>
      </c>
      <c r="M153" s="109">
        <v>0</v>
      </c>
      <c r="N153" s="100">
        <f>K150+L150+M150</f>
        <v>3</v>
      </c>
      <c r="O153" s="100">
        <f>P150-N150</f>
        <v>2</v>
      </c>
      <c r="P153" s="100">
        <f>ROUND(PRODUCT(J150,25)/14,0)</f>
        <v>5</v>
      </c>
      <c r="Q153" s="109"/>
      <c r="R153" s="109" t="s">
        <v>31</v>
      </c>
      <c r="S153" s="110"/>
      <c r="T153" s="105" t="s">
        <v>41</v>
      </c>
      <c r="U153" s="66"/>
      <c r="V153" s="66"/>
      <c r="W153" s="66"/>
      <c r="X153" s="66"/>
      <c r="Y153" s="66"/>
      <c r="Z153" s="48"/>
    </row>
    <row r="154" spans="1:26">
      <c r="A154" s="134"/>
      <c r="B154" s="193" t="s">
        <v>199</v>
      </c>
      <c r="C154" s="194"/>
      <c r="D154" s="194"/>
      <c r="E154" s="194"/>
      <c r="F154" s="194"/>
      <c r="G154" s="194"/>
      <c r="H154" s="194"/>
      <c r="I154" s="195"/>
      <c r="J154" s="109">
        <v>3</v>
      </c>
      <c r="K154" s="109">
        <v>2</v>
      </c>
      <c r="L154" s="109">
        <v>1</v>
      </c>
      <c r="M154" s="109">
        <v>0</v>
      </c>
      <c r="N154" s="100">
        <f>K151+L151+M151</f>
        <v>3</v>
      </c>
      <c r="O154" s="100">
        <f>P151-N151</f>
        <v>2</v>
      </c>
      <c r="P154" s="100">
        <f>ROUND(PRODUCT(J151,25)/14,0)</f>
        <v>5</v>
      </c>
      <c r="Q154" s="109"/>
      <c r="R154" s="109" t="s">
        <v>31</v>
      </c>
      <c r="S154" s="110"/>
      <c r="T154" s="105" t="s">
        <v>41</v>
      </c>
      <c r="U154" s="69"/>
      <c r="V154" s="65"/>
      <c r="W154" s="65"/>
      <c r="X154" s="65"/>
      <c r="Y154" s="69"/>
      <c r="Z154" s="48"/>
    </row>
    <row r="155" spans="1:26">
      <c r="A155" s="136" t="s">
        <v>238</v>
      </c>
      <c r="B155" s="140" t="s">
        <v>201</v>
      </c>
      <c r="C155" s="141"/>
      <c r="D155" s="141"/>
      <c r="E155" s="141"/>
      <c r="F155" s="141"/>
      <c r="G155" s="141"/>
      <c r="H155" s="141"/>
      <c r="I155" s="141"/>
      <c r="J155" s="141"/>
      <c r="K155" s="141"/>
      <c r="L155" s="141"/>
      <c r="M155" s="141"/>
      <c r="N155" s="141"/>
      <c r="O155" s="141"/>
      <c r="P155" s="141"/>
      <c r="Q155" s="141"/>
      <c r="R155" s="141"/>
      <c r="S155" s="141"/>
      <c r="T155" s="142"/>
      <c r="U155" s="66"/>
      <c r="V155" s="67"/>
      <c r="W155" s="67"/>
      <c r="X155" s="67"/>
      <c r="Y155" s="70"/>
      <c r="Z155" s="48"/>
    </row>
    <row r="156" spans="1:26">
      <c r="A156" s="134" t="s">
        <v>202</v>
      </c>
      <c r="B156" s="193" t="s">
        <v>203</v>
      </c>
      <c r="C156" s="194"/>
      <c r="D156" s="194"/>
      <c r="E156" s="194"/>
      <c r="F156" s="194"/>
      <c r="G156" s="194"/>
      <c r="H156" s="194"/>
      <c r="I156" s="195"/>
      <c r="J156" s="109">
        <v>3</v>
      </c>
      <c r="K156" s="109">
        <v>2</v>
      </c>
      <c r="L156" s="109">
        <v>1</v>
      </c>
      <c r="M156" s="109">
        <v>0</v>
      </c>
      <c r="N156" s="100">
        <f>K153+L153+M153</f>
        <v>3</v>
      </c>
      <c r="O156" s="100">
        <f>P153-N153</f>
        <v>2</v>
      </c>
      <c r="P156" s="100">
        <f>ROUND(PRODUCT(J153,25)/14,0)</f>
        <v>5</v>
      </c>
      <c r="Q156" s="109" t="s">
        <v>35</v>
      </c>
      <c r="R156" s="109"/>
      <c r="S156" s="110"/>
      <c r="T156" s="105" t="s">
        <v>41</v>
      </c>
      <c r="U156" s="147" t="s">
        <v>231</v>
      </c>
      <c r="V156" s="148"/>
      <c r="W156" s="148"/>
      <c r="X156" s="148"/>
      <c r="Y156" s="70"/>
      <c r="Z156" s="48"/>
    </row>
    <row r="157" spans="1:26">
      <c r="A157" s="134"/>
      <c r="B157" s="193" t="s">
        <v>199</v>
      </c>
      <c r="C157" s="194"/>
      <c r="D157" s="194"/>
      <c r="E157" s="194"/>
      <c r="F157" s="194"/>
      <c r="G157" s="194"/>
      <c r="H157" s="194"/>
      <c r="I157" s="195"/>
      <c r="J157" s="109">
        <v>3</v>
      </c>
      <c r="K157" s="109">
        <v>2</v>
      </c>
      <c r="L157" s="109">
        <v>1</v>
      </c>
      <c r="M157" s="109">
        <v>0</v>
      </c>
      <c r="N157" s="100">
        <f>K154+L154+M154</f>
        <v>3</v>
      </c>
      <c r="O157" s="100">
        <f>P154-N154</f>
        <v>2</v>
      </c>
      <c r="P157" s="100">
        <f>ROUND(PRODUCT(J154,25)/14,0)</f>
        <v>5</v>
      </c>
      <c r="Q157" s="109" t="s">
        <v>35</v>
      </c>
      <c r="R157" s="109"/>
      <c r="S157" s="110"/>
      <c r="T157" s="105" t="s">
        <v>41</v>
      </c>
      <c r="U157" s="147"/>
      <c r="V157" s="148"/>
      <c r="W157" s="148"/>
      <c r="X157" s="148"/>
      <c r="Y157" s="70"/>
      <c r="Z157" s="48"/>
    </row>
    <row r="158" spans="1:26">
      <c r="A158" s="136" t="s">
        <v>239</v>
      </c>
      <c r="B158" s="140" t="s">
        <v>204</v>
      </c>
      <c r="C158" s="141"/>
      <c r="D158" s="141"/>
      <c r="E158" s="141"/>
      <c r="F158" s="141"/>
      <c r="G158" s="141"/>
      <c r="H158" s="141"/>
      <c r="I158" s="141"/>
      <c r="J158" s="141"/>
      <c r="K158" s="141"/>
      <c r="L158" s="141"/>
      <c r="M158" s="141"/>
      <c r="N158" s="141"/>
      <c r="O158" s="141"/>
      <c r="P158" s="141"/>
      <c r="Q158" s="141"/>
      <c r="R158" s="141"/>
      <c r="S158" s="141"/>
      <c r="T158" s="142"/>
      <c r="U158" s="147"/>
      <c r="V158" s="148"/>
      <c r="W158" s="148"/>
      <c r="X158" s="148"/>
      <c r="Y158" s="69"/>
      <c r="Z158" s="48"/>
    </row>
    <row r="159" spans="1:26" ht="15" customHeight="1">
      <c r="A159" s="134"/>
      <c r="B159" s="193" t="s">
        <v>199</v>
      </c>
      <c r="C159" s="194"/>
      <c r="D159" s="194"/>
      <c r="E159" s="194"/>
      <c r="F159" s="194"/>
      <c r="G159" s="194"/>
      <c r="H159" s="194"/>
      <c r="I159" s="195"/>
      <c r="J159" s="109">
        <v>3</v>
      </c>
      <c r="K159" s="109">
        <v>2</v>
      </c>
      <c r="L159" s="109">
        <v>1</v>
      </c>
      <c r="M159" s="109">
        <v>0</v>
      </c>
      <c r="N159" s="100">
        <f>K156+L156+M156</f>
        <v>3</v>
      </c>
      <c r="O159" s="100">
        <f>P156-N156</f>
        <v>2</v>
      </c>
      <c r="P159" s="100">
        <f>ROUND(PRODUCT(J156,25)/14,0)</f>
        <v>5</v>
      </c>
      <c r="Q159" s="109"/>
      <c r="R159" s="109" t="s">
        <v>31</v>
      </c>
      <c r="S159" s="110"/>
      <c r="T159" s="105" t="s">
        <v>41</v>
      </c>
      <c r="U159" s="147"/>
      <c r="V159" s="148"/>
      <c r="W159" s="148"/>
      <c r="X159" s="148"/>
      <c r="Y159" s="68"/>
      <c r="Z159" s="48"/>
    </row>
    <row r="160" spans="1:26">
      <c r="A160" s="134"/>
      <c r="B160" s="193" t="s">
        <v>199</v>
      </c>
      <c r="C160" s="194"/>
      <c r="D160" s="194"/>
      <c r="E160" s="194"/>
      <c r="F160" s="194"/>
      <c r="G160" s="194"/>
      <c r="H160" s="194"/>
      <c r="I160" s="195"/>
      <c r="J160" s="109">
        <v>3</v>
      </c>
      <c r="K160" s="109">
        <v>2</v>
      </c>
      <c r="L160" s="109">
        <v>1</v>
      </c>
      <c r="M160" s="109">
        <v>0</v>
      </c>
      <c r="N160" s="100">
        <f>K157+L157+M157</f>
        <v>3</v>
      </c>
      <c r="O160" s="100">
        <f>P157-N157</f>
        <v>2</v>
      </c>
      <c r="P160" s="100">
        <f>ROUND(PRODUCT(J157,25)/14,0)</f>
        <v>5</v>
      </c>
      <c r="Q160" s="109"/>
      <c r="R160" s="109" t="s">
        <v>31</v>
      </c>
      <c r="S160" s="110"/>
      <c r="T160" s="105" t="s">
        <v>41</v>
      </c>
      <c r="U160" s="147"/>
      <c r="V160" s="148"/>
      <c r="W160" s="148"/>
      <c r="X160" s="148"/>
      <c r="Y160" s="68"/>
      <c r="Z160" s="48"/>
    </row>
    <row r="161" spans="1:26">
      <c r="A161" s="136" t="s">
        <v>240</v>
      </c>
      <c r="B161" s="140" t="s">
        <v>205</v>
      </c>
      <c r="C161" s="141"/>
      <c r="D161" s="141"/>
      <c r="E161" s="141"/>
      <c r="F161" s="141"/>
      <c r="G161" s="141"/>
      <c r="H161" s="141"/>
      <c r="I161" s="141"/>
      <c r="J161" s="141"/>
      <c r="K161" s="141"/>
      <c r="L161" s="141"/>
      <c r="M161" s="141"/>
      <c r="N161" s="141"/>
      <c r="O161" s="141"/>
      <c r="P161" s="141"/>
      <c r="Q161" s="141"/>
      <c r="R161" s="141"/>
      <c r="S161" s="141"/>
      <c r="T161" s="142"/>
      <c r="U161" s="147"/>
      <c r="V161" s="148"/>
      <c r="W161" s="148"/>
      <c r="X161" s="148"/>
      <c r="Y161" s="68"/>
      <c r="Z161" s="48"/>
    </row>
    <row r="162" spans="1:26">
      <c r="A162" s="134"/>
      <c r="B162" s="255" t="s">
        <v>199</v>
      </c>
      <c r="C162" s="255"/>
      <c r="D162" s="255"/>
      <c r="E162" s="255"/>
      <c r="F162" s="255"/>
      <c r="G162" s="255"/>
      <c r="H162" s="255"/>
      <c r="I162" s="255"/>
      <c r="J162" s="109">
        <v>3</v>
      </c>
      <c r="K162" s="109">
        <v>2</v>
      </c>
      <c r="L162" s="109">
        <v>1</v>
      </c>
      <c r="M162" s="109">
        <v>0</v>
      </c>
      <c r="N162" s="100">
        <f>K159+L159+M159</f>
        <v>3</v>
      </c>
      <c r="O162" s="100">
        <f>P159-N159</f>
        <v>2</v>
      </c>
      <c r="P162" s="100">
        <f>ROUND(PRODUCT(J159,25)/14,0)</f>
        <v>5</v>
      </c>
      <c r="Q162" s="109"/>
      <c r="R162" s="109" t="s">
        <v>31</v>
      </c>
      <c r="S162" s="110"/>
      <c r="T162" s="105" t="s">
        <v>41</v>
      </c>
      <c r="U162" s="68"/>
      <c r="V162" s="68"/>
      <c r="W162" s="68"/>
      <c r="X162" s="68"/>
      <c r="Y162" s="68"/>
      <c r="Z162" s="48"/>
    </row>
    <row r="163" spans="1:26">
      <c r="A163" s="134"/>
      <c r="B163" s="193" t="s">
        <v>199</v>
      </c>
      <c r="C163" s="194"/>
      <c r="D163" s="194"/>
      <c r="E163" s="194"/>
      <c r="F163" s="194"/>
      <c r="G163" s="194"/>
      <c r="H163" s="194"/>
      <c r="I163" s="195"/>
      <c r="J163" s="109">
        <v>3</v>
      </c>
      <c r="K163" s="109">
        <v>2</v>
      </c>
      <c r="L163" s="109">
        <v>1</v>
      </c>
      <c r="M163" s="109">
        <v>0</v>
      </c>
      <c r="N163" s="100">
        <f>K160+L160+M160</f>
        <v>3</v>
      </c>
      <c r="O163" s="100">
        <f>P160-N160</f>
        <v>2</v>
      </c>
      <c r="P163" s="100">
        <f>ROUND(PRODUCT(J160,25)/14,0)</f>
        <v>5</v>
      </c>
      <c r="Q163" s="109"/>
      <c r="R163" s="109" t="s">
        <v>31</v>
      </c>
      <c r="S163" s="110"/>
      <c r="T163" s="105" t="s">
        <v>41</v>
      </c>
      <c r="U163" s="68"/>
      <c r="V163" s="68"/>
      <c r="W163" s="68"/>
      <c r="X163" s="68"/>
      <c r="Y163" s="68"/>
      <c r="Z163" s="48"/>
    </row>
    <row r="164" spans="1:26" ht="15" customHeight="1">
      <c r="A164" s="136" t="s">
        <v>241</v>
      </c>
      <c r="B164" s="140" t="s">
        <v>206</v>
      </c>
      <c r="C164" s="141"/>
      <c r="D164" s="141"/>
      <c r="E164" s="141"/>
      <c r="F164" s="141"/>
      <c r="G164" s="141"/>
      <c r="H164" s="141"/>
      <c r="I164" s="141"/>
      <c r="J164" s="141"/>
      <c r="K164" s="141"/>
      <c r="L164" s="141"/>
      <c r="M164" s="141"/>
      <c r="N164" s="141"/>
      <c r="O164" s="141"/>
      <c r="P164" s="141"/>
      <c r="Q164" s="141"/>
      <c r="R164" s="141"/>
      <c r="S164" s="141"/>
      <c r="T164" s="142"/>
      <c r="U164" s="68"/>
      <c r="V164" s="68"/>
      <c r="W164" s="68"/>
      <c r="X164" s="68"/>
      <c r="Y164" s="68"/>
      <c r="Z164" s="48"/>
    </row>
    <row r="165" spans="1:26">
      <c r="A165" s="108" t="s">
        <v>193</v>
      </c>
      <c r="B165" s="193" t="s">
        <v>207</v>
      </c>
      <c r="C165" s="194"/>
      <c r="D165" s="194"/>
      <c r="E165" s="194"/>
      <c r="F165" s="194"/>
      <c r="G165" s="194"/>
      <c r="H165" s="194"/>
      <c r="I165" s="195"/>
      <c r="J165" s="109">
        <v>3</v>
      </c>
      <c r="K165" s="109">
        <v>2</v>
      </c>
      <c r="L165" s="109">
        <v>1</v>
      </c>
      <c r="M165" s="109">
        <v>0</v>
      </c>
      <c r="N165" s="100">
        <f>K162+L162+M162</f>
        <v>3</v>
      </c>
      <c r="O165" s="100">
        <f>P165-N165</f>
        <v>3</v>
      </c>
      <c r="P165" s="100">
        <f>ROUND(PRODUCT(J165,25)/12,0)</f>
        <v>6</v>
      </c>
      <c r="Q165" s="109" t="s">
        <v>35</v>
      </c>
      <c r="R165" s="109"/>
      <c r="S165" s="110"/>
      <c r="T165" s="105" t="s">
        <v>41</v>
      </c>
      <c r="U165" s="68"/>
      <c r="V165" s="68"/>
      <c r="W165" s="68"/>
      <c r="X165" s="68"/>
      <c r="Y165" s="68"/>
      <c r="Z165" s="48"/>
    </row>
    <row r="166" spans="1:26">
      <c r="A166" s="108"/>
      <c r="B166" s="193" t="s">
        <v>199</v>
      </c>
      <c r="C166" s="194"/>
      <c r="D166" s="194"/>
      <c r="E166" s="194"/>
      <c r="F166" s="194"/>
      <c r="G166" s="194"/>
      <c r="H166" s="194"/>
      <c r="I166" s="195"/>
      <c r="J166" s="109">
        <v>3</v>
      </c>
      <c r="K166" s="109">
        <v>2</v>
      </c>
      <c r="L166" s="109">
        <v>1</v>
      </c>
      <c r="M166" s="109">
        <v>0</v>
      </c>
      <c r="N166" s="100">
        <f>K163+L163+M163</f>
        <v>3</v>
      </c>
      <c r="O166" s="100">
        <f>P166-N166</f>
        <v>3</v>
      </c>
      <c r="P166" s="100">
        <f>ROUND(PRODUCT(J166,25)/12,0)</f>
        <v>6</v>
      </c>
      <c r="Q166" s="109" t="s">
        <v>35</v>
      </c>
      <c r="R166" s="109"/>
      <c r="S166" s="110"/>
      <c r="T166" s="105" t="s">
        <v>41</v>
      </c>
      <c r="U166" s="68"/>
      <c r="V166" s="68"/>
      <c r="W166" s="68"/>
      <c r="X166" s="68"/>
      <c r="Y166" s="68"/>
      <c r="Z166" s="48"/>
    </row>
    <row r="167" spans="1:26" ht="33.75" customHeight="1">
      <c r="A167" s="207" t="s">
        <v>108</v>
      </c>
      <c r="B167" s="207"/>
      <c r="C167" s="207"/>
      <c r="D167" s="207"/>
      <c r="E167" s="207"/>
      <c r="F167" s="207"/>
      <c r="G167" s="207"/>
      <c r="H167" s="207"/>
      <c r="I167" s="207"/>
      <c r="J167" s="18">
        <f>SUM(J144,J147,J150,J153,J156,J159,J162,J165)</f>
        <v>24</v>
      </c>
      <c r="K167" s="94">
        <f t="shared" ref="K167:P167" si="24">SUM(K144,K147,K150,K153,K156,K159,K162,K165)</f>
        <v>16</v>
      </c>
      <c r="L167" s="94">
        <f t="shared" si="24"/>
        <v>8</v>
      </c>
      <c r="M167" s="94">
        <f t="shared" si="24"/>
        <v>0</v>
      </c>
      <c r="N167" s="94">
        <f t="shared" si="24"/>
        <v>24</v>
      </c>
      <c r="O167" s="94">
        <f t="shared" si="24"/>
        <v>17</v>
      </c>
      <c r="P167" s="94">
        <f t="shared" si="24"/>
        <v>41</v>
      </c>
      <c r="Q167" s="94">
        <f>COUNTIF(Q144,"E")+COUNTIF(Q147,"E")+COUNTIF(Q150,"E")+COUNTIF(Q153,"E")+COUNTIF(Q156,"E")+COUNTIF(Q159,"E")+COUNTIF(Q162,"E")+COUNTIF(Q165,"E")</f>
        <v>4</v>
      </c>
      <c r="R167" s="94">
        <f>COUNTIF(R144,"C")+COUNTIF(R147,"C")+COUNTIF(R150,"C")+COUNTIF(R153,"C")+COUNTIF(R156,"C")+COUNTIF(R159,"C")+COUNTIF(R162,"C")+COUNTIF(R165,"C")</f>
        <v>4</v>
      </c>
      <c r="S167" s="19">
        <f>COUNTIF(S144,"VP")+COUNTIF(S148,"VP")+COUNTIF(S152,"VP")+COUNTIF(S156,"VP")+COUNTIF(S161,"VP")+COUNTIF(S166,"VP")</f>
        <v>0</v>
      </c>
      <c r="T167" s="89">
        <f>COUNTA(T144,T147,T150,T153,T156,T159,T162,T165)</f>
        <v>8</v>
      </c>
      <c r="U167" s="68"/>
      <c r="V167" s="68"/>
      <c r="W167" s="68"/>
      <c r="X167" s="68"/>
      <c r="Y167" s="68"/>
      <c r="Z167" s="48"/>
    </row>
    <row r="168" spans="1:26" ht="15" customHeight="1">
      <c r="A168" s="207" t="s">
        <v>53</v>
      </c>
      <c r="B168" s="207"/>
      <c r="C168" s="207"/>
      <c r="D168" s="207"/>
      <c r="E168" s="207"/>
      <c r="F168" s="207"/>
      <c r="G168" s="207"/>
      <c r="H168" s="207"/>
      <c r="I168" s="207"/>
      <c r="J168" s="207"/>
      <c r="K168" s="18">
        <f t="shared" ref="K168:P168" si="25">SUM(K144,K147,K150,K153,K156,K159,K162)*14+K165*12</f>
        <v>220</v>
      </c>
      <c r="L168" s="94">
        <f t="shared" si="25"/>
        <v>110</v>
      </c>
      <c r="M168" s="94">
        <f t="shared" si="25"/>
        <v>0</v>
      </c>
      <c r="N168" s="94">
        <f t="shared" si="25"/>
        <v>330</v>
      </c>
      <c r="O168" s="94">
        <f t="shared" si="25"/>
        <v>232</v>
      </c>
      <c r="P168" s="94">
        <f t="shared" si="25"/>
        <v>562</v>
      </c>
      <c r="Q168" s="221"/>
      <c r="R168" s="221"/>
      <c r="S168" s="221"/>
      <c r="T168" s="221"/>
      <c r="Y168" s="48"/>
      <c r="Z168" s="48"/>
    </row>
    <row r="169" spans="1:26" ht="12" customHeight="1">
      <c r="A169" s="207"/>
      <c r="B169" s="207"/>
      <c r="C169" s="207"/>
      <c r="D169" s="207"/>
      <c r="E169" s="207"/>
      <c r="F169" s="207"/>
      <c r="G169" s="207"/>
      <c r="H169" s="207"/>
      <c r="I169" s="207"/>
      <c r="J169" s="207"/>
      <c r="K169" s="197">
        <f>SUM(K168:M168)</f>
        <v>330</v>
      </c>
      <c r="L169" s="197"/>
      <c r="M169" s="197"/>
      <c r="N169" s="197">
        <f>SUM(N168:O168)</f>
        <v>562</v>
      </c>
      <c r="O169" s="197"/>
      <c r="P169" s="197"/>
      <c r="Q169" s="221"/>
      <c r="R169" s="221"/>
      <c r="S169" s="221"/>
      <c r="T169" s="221"/>
    </row>
    <row r="170" spans="1:26" ht="20.25" customHeight="1">
      <c r="A170" s="222" t="s">
        <v>107</v>
      </c>
      <c r="B170" s="222"/>
      <c r="C170" s="222"/>
      <c r="D170" s="222"/>
      <c r="E170" s="222"/>
      <c r="F170" s="222"/>
      <c r="G170" s="222"/>
      <c r="H170" s="222"/>
      <c r="I170" s="222"/>
      <c r="J170" s="222"/>
      <c r="K170" s="199">
        <f>T167/SUM(T47,T64,T82,T98,T117,T132)</f>
        <v>0.17777777777777778</v>
      </c>
      <c r="L170" s="199"/>
      <c r="M170" s="199"/>
      <c r="N170" s="199"/>
      <c r="O170" s="199"/>
      <c r="P170" s="199"/>
      <c r="Q170" s="199"/>
      <c r="R170" s="199"/>
      <c r="S170" s="199"/>
      <c r="T170" s="199"/>
    </row>
    <row r="171" spans="1:26" ht="19.5" customHeight="1">
      <c r="A171" s="223" t="s">
        <v>110</v>
      </c>
      <c r="B171" s="223"/>
      <c r="C171" s="223"/>
      <c r="D171" s="223"/>
      <c r="E171" s="223"/>
      <c r="F171" s="223"/>
      <c r="G171" s="223"/>
      <c r="H171" s="223"/>
      <c r="I171" s="223"/>
      <c r="J171" s="223"/>
      <c r="K171" s="199">
        <f>K169/(SUM(N47,N64,N82,N98,N117)*14+N132*12)</f>
        <v>0.17350157728706625</v>
      </c>
      <c r="L171" s="199"/>
      <c r="M171" s="199"/>
      <c r="N171" s="199"/>
      <c r="O171" s="199"/>
      <c r="P171" s="199"/>
      <c r="Q171" s="199"/>
      <c r="R171" s="199"/>
      <c r="S171" s="199"/>
      <c r="T171" s="199"/>
    </row>
    <row r="172" spans="1:26">
      <c r="B172" s="7"/>
      <c r="C172" s="7"/>
      <c r="D172" s="7"/>
      <c r="E172" s="7"/>
      <c r="F172" s="7"/>
      <c r="G172" s="7"/>
      <c r="M172" s="7"/>
      <c r="N172" s="7"/>
      <c r="O172" s="7"/>
      <c r="P172" s="7"/>
      <c r="Q172" s="7"/>
      <c r="R172" s="7"/>
      <c r="S172" s="7"/>
    </row>
    <row r="173" spans="1:26" s="43" customFormat="1">
      <c r="A173" s="11"/>
      <c r="B173" s="11"/>
      <c r="C173" s="11"/>
      <c r="D173" s="11"/>
      <c r="E173" s="11"/>
      <c r="F173" s="11"/>
      <c r="G173" s="11"/>
      <c r="H173" s="11"/>
      <c r="I173" s="11"/>
      <c r="J173" s="11"/>
      <c r="K173" s="12"/>
      <c r="L173" s="12"/>
      <c r="M173" s="12"/>
      <c r="N173" s="13"/>
      <c r="O173" s="13"/>
      <c r="P173" s="13"/>
      <c r="Q173" s="13"/>
      <c r="R173" s="13"/>
      <c r="S173" s="13"/>
      <c r="T173" s="13"/>
    </row>
    <row r="174" spans="1:26" ht="21" customHeight="1">
      <c r="A174" s="276" t="s">
        <v>208</v>
      </c>
      <c r="B174" s="280"/>
      <c r="C174" s="280"/>
      <c r="D174" s="280"/>
      <c r="E174" s="280"/>
      <c r="F174" s="280"/>
      <c r="G174" s="280"/>
      <c r="H174" s="280"/>
      <c r="I174" s="280"/>
      <c r="J174" s="280"/>
      <c r="K174" s="280"/>
      <c r="L174" s="280"/>
      <c r="M174" s="280"/>
      <c r="N174" s="280"/>
      <c r="O174" s="280"/>
      <c r="P174" s="280"/>
      <c r="Q174" s="280"/>
      <c r="R174" s="280"/>
      <c r="S174" s="280"/>
      <c r="T174" s="280"/>
    </row>
    <row r="175" spans="1:26" ht="21" customHeight="1">
      <c r="A175" s="189" t="s">
        <v>61</v>
      </c>
      <c r="B175" s="220"/>
      <c r="C175" s="220"/>
      <c r="D175" s="220"/>
      <c r="E175" s="220"/>
      <c r="F175" s="220"/>
      <c r="G175" s="220"/>
      <c r="H175" s="220"/>
      <c r="I175" s="220"/>
      <c r="J175" s="220"/>
      <c r="K175" s="220"/>
      <c r="L175" s="220"/>
      <c r="M175" s="220"/>
      <c r="N175" s="220"/>
      <c r="O175" s="220"/>
      <c r="P175" s="220"/>
      <c r="Q175" s="220"/>
      <c r="R175" s="220"/>
      <c r="S175" s="220"/>
      <c r="T175" s="220"/>
      <c r="U175" s="48"/>
    </row>
    <row r="176" spans="1:26" ht="28.5" customHeight="1">
      <c r="A176" s="189" t="s">
        <v>30</v>
      </c>
      <c r="B176" s="189" t="s">
        <v>29</v>
      </c>
      <c r="C176" s="189"/>
      <c r="D176" s="189"/>
      <c r="E176" s="189"/>
      <c r="F176" s="189"/>
      <c r="G176" s="189"/>
      <c r="H176" s="189"/>
      <c r="I176" s="189"/>
      <c r="J176" s="196" t="s">
        <v>43</v>
      </c>
      <c r="K176" s="196" t="s">
        <v>27</v>
      </c>
      <c r="L176" s="196"/>
      <c r="M176" s="196"/>
      <c r="N176" s="196" t="s">
        <v>44</v>
      </c>
      <c r="O176" s="196"/>
      <c r="P176" s="196"/>
      <c r="Q176" s="196" t="s">
        <v>26</v>
      </c>
      <c r="R176" s="196"/>
      <c r="S176" s="196"/>
      <c r="T176" s="196" t="s">
        <v>25</v>
      </c>
      <c r="U176" s="48"/>
    </row>
    <row r="177" spans="1:26">
      <c r="A177" s="189"/>
      <c r="B177" s="189"/>
      <c r="C177" s="189"/>
      <c r="D177" s="189"/>
      <c r="E177" s="189"/>
      <c r="F177" s="189"/>
      <c r="G177" s="189"/>
      <c r="H177" s="189"/>
      <c r="I177" s="189"/>
      <c r="J177" s="196"/>
      <c r="K177" s="85" t="s">
        <v>31</v>
      </c>
      <c r="L177" s="85" t="s">
        <v>32</v>
      </c>
      <c r="M177" s="85" t="s">
        <v>33</v>
      </c>
      <c r="N177" s="85" t="s">
        <v>37</v>
      </c>
      <c r="O177" s="85" t="s">
        <v>8</v>
      </c>
      <c r="P177" s="85" t="s">
        <v>34</v>
      </c>
      <c r="Q177" s="85" t="s">
        <v>35</v>
      </c>
      <c r="R177" s="85" t="s">
        <v>31</v>
      </c>
      <c r="S177" s="85" t="s">
        <v>36</v>
      </c>
      <c r="T177" s="196"/>
      <c r="U177" s="48"/>
    </row>
    <row r="178" spans="1:26">
      <c r="A178" s="189" t="s">
        <v>60</v>
      </c>
      <c r="B178" s="189"/>
      <c r="C178" s="189"/>
      <c r="D178" s="189"/>
      <c r="E178" s="189"/>
      <c r="F178" s="189"/>
      <c r="G178" s="189"/>
      <c r="H178" s="189"/>
      <c r="I178" s="189"/>
      <c r="J178" s="189"/>
      <c r="K178" s="189"/>
      <c r="L178" s="189"/>
      <c r="M178" s="189"/>
      <c r="N178" s="189"/>
      <c r="O178" s="189"/>
      <c r="P178" s="189"/>
      <c r="Q178" s="189"/>
      <c r="R178" s="189"/>
      <c r="S178" s="189"/>
      <c r="T178" s="189"/>
      <c r="U178" s="48"/>
    </row>
    <row r="179" spans="1:26" ht="15">
      <c r="A179" s="111" t="str">
        <f t="shared" ref="A179:A197" si="26">IF(ISNA(INDEX($A$37:$T$166,MATCH($B179,$B$37:$B$166,0),1)),"",INDEX($A$37:$T$166,MATCH($B179,$B$37:$B$166,0),1))</f>
        <v>LLD1121</v>
      </c>
      <c r="B179" s="146" t="s">
        <v>126</v>
      </c>
      <c r="C179" s="146"/>
      <c r="D179" s="146"/>
      <c r="E179" s="146"/>
      <c r="F179" s="146"/>
      <c r="G179" s="146"/>
      <c r="H179" s="146"/>
      <c r="I179" s="146"/>
      <c r="J179" s="100">
        <f t="shared" ref="J179:J197" si="27">IF(ISNA(INDEX($A$37:$T$166,MATCH($B179,$B$37:$B$166,0),10)),"",INDEX($A$37:$T$166,MATCH($B179,$B$37:$B$166,0),10))</f>
        <v>7</v>
      </c>
      <c r="K179" s="100">
        <f t="shared" ref="K179:K197" si="28">IF(ISNA(INDEX($A$37:$T$166,MATCH($B179,$B$37:$B$166,0),11)),"",INDEX($A$37:$T$166,MATCH($B179,$B$37:$B$166,0),11))</f>
        <v>2</v>
      </c>
      <c r="L179" s="100">
        <f t="shared" ref="L179:L197" si="29">IF(ISNA(INDEX($A$37:$T$166,MATCH($B179,$B$37:$B$166,0),12)),"",INDEX($A$37:$T$166,MATCH($B179,$B$37:$B$166,0),12))</f>
        <v>2</v>
      </c>
      <c r="M179" s="100">
        <f t="shared" ref="M179:M197" si="30">IF(ISNA(INDEX($A$37:$T$166,MATCH($B179,$B$37:$B$166,0),13)),"",INDEX($A$37:$T$166,MATCH($B179,$B$37:$B$166,0),13))</f>
        <v>2</v>
      </c>
      <c r="N179" s="16">
        <f t="shared" ref="N179:N197" si="31">IF(ISNA(INDEX($A$37:$T$172,MATCH($B179,$B$37:$B$172,0),14)),"",INDEX($A$37:$T$172,MATCH($B179,$B$37:$B$172,0),14))</f>
        <v>6</v>
      </c>
      <c r="O179" s="16">
        <f t="shared" ref="O179:O197" si="32">IF(ISNA(INDEX($A$37:$T$172,MATCH($B179,$B$37:$B$172,0),15)),"",INDEX($A$37:$T$172,MATCH($B179,$B$37:$B$172,0),15))</f>
        <v>7</v>
      </c>
      <c r="P179" s="16">
        <f t="shared" ref="P179:P197" si="33">IF(ISNA(INDEX($A$37:$T$172,MATCH($B179,$B$37:$B$172,0),16)),"",INDEX($A$37:$T$172,MATCH($B179,$B$37:$B$172,0),16))</f>
        <v>13</v>
      </c>
      <c r="Q179" s="21" t="str">
        <f t="shared" ref="Q179:Q197" si="34">IF(ISNA(INDEX($A$37:$T$172,MATCH($B179,$B$37:$B$172,0),17)),"",INDEX($A$37:$T$172,MATCH($B179,$B$37:$B$172,0),17))</f>
        <v>E</v>
      </c>
      <c r="R179" s="21">
        <f t="shared" ref="R179:R197" si="35">IF(ISNA(INDEX($A$37:$T$172,MATCH($B179,$B$37:$B$172,0),18)),"",INDEX($A$37:$T$172,MATCH($B179,$B$37:$B$172,0),18))</f>
        <v>0</v>
      </c>
      <c r="S179" s="21">
        <f t="shared" ref="S179:S197" si="36">IF(ISNA(INDEX($A$37:$T$172,MATCH($B179,$B$37:$B$172,0),19)),"",INDEX($A$37:$T$172,MATCH($B179,$B$37:$B$172,0),19))</f>
        <v>0</v>
      </c>
      <c r="T179" s="21" t="str">
        <f t="shared" ref="T179:T197" si="37">IF(ISNA(INDEX($A$37:$T$172,MATCH($B179,$B$37:$B$172,0),20)),"",INDEX($A$37:$T$172,MATCH($B179,$B$37:$B$172,0),20))</f>
        <v>DF</v>
      </c>
      <c r="U179" s="90"/>
      <c r="V179" s="71"/>
      <c r="W179" s="71"/>
      <c r="X179" s="71"/>
      <c r="Y179" s="71"/>
      <c r="Z179" s="71"/>
    </row>
    <row r="180" spans="1:26" ht="15" customHeight="1">
      <c r="A180" s="111" t="str">
        <f t="shared" si="26"/>
        <v>LLD1122</v>
      </c>
      <c r="B180" s="146" t="s">
        <v>128</v>
      </c>
      <c r="C180" s="146"/>
      <c r="D180" s="146"/>
      <c r="E180" s="146"/>
      <c r="F180" s="146"/>
      <c r="G180" s="146"/>
      <c r="H180" s="146"/>
      <c r="I180" s="146"/>
      <c r="J180" s="100">
        <f t="shared" si="27"/>
        <v>7</v>
      </c>
      <c r="K180" s="100">
        <f t="shared" si="28"/>
        <v>2</v>
      </c>
      <c r="L180" s="100">
        <f t="shared" si="29"/>
        <v>2</v>
      </c>
      <c r="M180" s="100">
        <f t="shared" si="30"/>
        <v>0</v>
      </c>
      <c r="N180" s="16">
        <f t="shared" si="31"/>
        <v>4</v>
      </c>
      <c r="O180" s="16">
        <f t="shared" si="32"/>
        <v>9</v>
      </c>
      <c r="P180" s="16">
        <f t="shared" si="33"/>
        <v>13</v>
      </c>
      <c r="Q180" s="21" t="str">
        <f t="shared" si="34"/>
        <v>E</v>
      </c>
      <c r="R180" s="21">
        <f t="shared" si="35"/>
        <v>0</v>
      </c>
      <c r="S180" s="21">
        <f t="shared" si="36"/>
        <v>0</v>
      </c>
      <c r="T180" s="21" t="str">
        <f t="shared" si="37"/>
        <v>DF</v>
      </c>
      <c r="U180" s="91"/>
      <c r="V180" s="71"/>
      <c r="W180" s="71"/>
      <c r="X180" s="71"/>
      <c r="Y180" s="71"/>
      <c r="Z180" s="71"/>
    </row>
    <row r="181" spans="1:26" ht="15">
      <c r="A181" s="111" t="str">
        <f t="shared" si="26"/>
        <v>LLD1123</v>
      </c>
      <c r="B181" s="146" t="s">
        <v>130</v>
      </c>
      <c r="C181" s="146"/>
      <c r="D181" s="146"/>
      <c r="E181" s="146"/>
      <c r="F181" s="146"/>
      <c r="G181" s="146"/>
      <c r="H181" s="146"/>
      <c r="I181" s="146"/>
      <c r="J181" s="100">
        <f t="shared" si="27"/>
        <v>7</v>
      </c>
      <c r="K181" s="100">
        <f t="shared" si="28"/>
        <v>2</v>
      </c>
      <c r="L181" s="100">
        <f t="shared" si="29"/>
        <v>2</v>
      </c>
      <c r="M181" s="100">
        <f t="shared" si="30"/>
        <v>0</v>
      </c>
      <c r="N181" s="16">
        <f t="shared" si="31"/>
        <v>4</v>
      </c>
      <c r="O181" s="16">
        <f t="shared" si="32"/>
        <v>9</v>
      </c>
      <c r="P181" s="16">
        <f t="shared" si="33"/>
        <v>13</v>
      </c>
      <c r="Q181" s="21" t="str">
        <f t="shared" si="34"/>
        <v>E</v>
      </c>
      <c r="R181" s="21">
        <f t="shared" si="35"/>
        <v>0</v>
      </c>
      <c r="S181" s="21">
        <f t="shared" si="36"/>
        <v>0</v>
      </c>
      <c r="T181" s="21" t="str">
        <f t="shared" si="37"/>
        <v>DF</v>
      </c>
      <c r="U181" s="91"/>
      <c r="V181" s="71"/>
      <c r="W181" s="71"/>
      <c r="X181" s="71"/>
      <c r="Y181" s="71"/>
      <c r="Z181" s="71"/>
    </row>
    <row r="182" spans="1:26" ht="15">
      <c r="A182" s="111" t="str">
        <f t="shared" si="26"/>
        <v>LLD1124</v>
      </c>
      <c r="B182" s="146" t="s">
        <v>132</v>
      </c>
      <c r="C182" s="146"/>
      <c r="D182" s="146"/>
      <c r="E182" s="146"/>
      <c r="F182" s="146"/>
      <c r="G182" s="146"/>
      <c r="H182" s="146"/>
      <c r="I182" s="146"/>
      <c r="J182" s="100">
        <f t="shared" si="27"/>
        <v>5</v>
      </c>
      <c r="K182" s="100">
        <f t="shared" si="28"/>
        <v>2</v>
      </c>
      <c r="L182" s="100">
        <f t="shared" si="29"/>
        <v>1</v>
      </c>
      <c r="M182" s="100">
        <f t="shared" si="30"/>
        <v>0</v>
      </c>
      <c r="N182" s="16">
        <f t="shared" si="31"/>
        <v>3</v>
      </c>
      <c r="O182" s="16">
        <f t="shared" si="32"/>
        <v>6</v>
      </c>
      <c r="P182" s="16">
        <f t="shared" si="33"/>
        <v>9</v>
      </c>
      <c r="Q182" s="21" t="str">
        <f t="shared" si="34"/>
        <v>E</v>
      </c>
      <c r="R182" s="21">
        <f t="shared" si="35"/>
        <v>0</v>
      </c>
      <c r="S182" s="21">
        <f t="shared" si="36"/>
        <v>0</v>
      </c>
      <c r="T182" s="21" t="str">
        <f t="shared" si="37"/>
        <v>DF</v>
      </c>
      <c r="U182" s="91"/>
      <c r="V182" s="71"/>
      <c r="W182" s="71"/>
      <c r="X182" s="71"/>
      <c r="Y182" s="71"/>
      <c r="Z182" s="71"/>
    </row>
    <row r="183" spans="1:26" ht="15">
      <c r="A183" s="111" t="str">
        <f t="shared" si="26"/>
        <v>LLD1125</v>
      </c>
      <c r="B183" s="146" t="s">
        <v>134</v>
      </c>
      <c r="C183" s="146"/>
      <c r="D183" s="146"/>
      <c r="E183" s="146"/>
      <c r="F183" s="146"/>
      <c r="G183" s="146"/>
      <c r="H183" s="146"/>
      <c r="I183" s="146"/>
      <c r="J183" s="100">
        <f t="shared" si="27"/>
        <v>4</v>
      </c>
      <c r="K183" s="100">
        <f t="shared" si="28"/>
        <v>0</v>
      </c>
      <c r="L183" s="100">
        <f t="shared" si="29"/>
        <v>2</v>
      </c>
      <c r="M183" s="100">
        <f t="shared" si="30"/>
        <v>0</v>
      </c>
      <c r="N183" s="16">
        <f t="shared" si="31"/>
        <v>2</v>
      </c>
      <c r="O183" s="16">
        <f t="shared" si="32"/>
        <v>5</v>
      </c>
      <c r="P183" s="16">
        <f t="shared" si="33"/>
        <v>7</v>
      </c>
      <c r="Q183" s="21">
        <f t="shared" si="34"/>
        <v>0</v>
      </c>
      <c r="R183" s="21" t="str">
        <f t="shared" si="35"/>
        <v>C</v>
      </c>
      <c r="S183" s="21">
        <f t="shared" si="36"/>
        <v>0</v>
      </c>
      <c r="T183" s="21" t="str">
        <f t="shared" si="37"/>
        <v>DF</v>
      </c>
      <c r="U183" s="91"/>
      <c r="V183" s="71"/>
      <c r="W183" s="71"/>
      <c r="X183" s="71"/>
      <c r="Y183" s="71"/>
      <c r="Z183" s="71"/>
    </row>
    <row r="184" spans="1:26" s="93" customFormat="1" ht="15">
      <c r="A184" s="111" t="str">
        <f t="shared" si="26"/>
        <v>LLD1221</v>
      </c>
      <c r="B184" s="146" t="s">
        <v>136</v>
      </c>
      <c r="C184" s="146"/>
      <c r="D184" s="146"/>
      <c r="E184" s="146"/>
      <c r="F184" s="146"/>
      <c r="G184" s="146"/>
      <c r="H184" s="146"/>
      <c r="I184" s="146"/>
      <c r="J184" s="100">
        <f t="shared" si="27"/>
        <v>6</v>
      </c>
      <c r="K184" s="100">
        <f t="shared" si="28"/>
        <v>2</v>
      </c>
      <c r="L184" s="100">
        <f t="shared" si="29"/>
        <v>2</v>
      </c>
      <c r="M184" s="100">
        <f t="shared" si="30"/>
        <v>0</v>
      </c>
      <c r="N184" s="16">
        <f t="shared" si="31"/>
        <v>4</v>
      </c>
      <c r="O184" s="16">
        <f t="shared" si="32"/>
        <v>7</v>
      </c>
      <c r="P184" s="16">
        <f t="shared" si="33"/>
        <v>11</v>
      </c>
      <c r="Q184" s="21" t="str">
        <f t="shared" si="34"/>
        <v>E</v>
      </c>
      <c r="R184" s="21">
        <f t="shared" si="35"/>
        <v>0</v>
      </c>
      <c r="S184" s="21">
        <f t="shared" si="36"/>
        <v>0</v>
      </c>
      <c r="T184" s="21" t="str">
        <f t="shared" si="37"/>
        <v>DF</v>
      </c>
      <c r="U184" s="91"/>
      <c r="V184" s="71"/>
      <c r="W184" s="71"/>
      <c r="X184" s="71"/>
      <c r="Y184" s="71"/>
      <c r="Z184" s="71"/>
    </row>
    <row r="185" spans="1:26" s="37" customFormat="1" ht="15">
      <c r="A185" s="111" t="str">
        <f t="shared" si="26"/>
        <v>LLD1222</v>
      </c>
      <c r="B185" s="211" t="s">
        <v>138</v>
      </c>
      <c r="C185" s="211"/>
      <c r="D185" s="211"/>
      <c r="E185" s="211"/>
      <c r="F185" s="211"/>
      <c r="G185" s="211"/>
      <c r="H185" s="211"/>
      <c r="I185" s="211"/>
      <c r="J185" s="100">
        <f t="shared" si="27"/>
        <v>6</v>
      </c>
      <c r="K185" s="100">
        <f t="shared" si="28"/>
        <v>2</v>
      </c>
      <c r="L185" s="100">
        <f t="shared" si="29"/>
        <v>2</v>
      </c>
      <c r="M185" s="100">
        <f t="shared" si="30"/>
        <v>0</v>
      </c>
      <c r="N185" s="16">
        <f t="shared" si="31"/>
        <v>4</v>
      </c>
      <c r="O185" s="16">
        <f t="shared" si="32"/>
        <v>7</v>
      </c>
      <c r="P185" s="16">
        <f t="shared" si="33"/>
        <v>11</v>
      </c>
      <c r="Q185" s="21" t="str">
        <f t="shared" si="34"/>
        <v>E</v>
      </c>
      <c r="R185" s="21">
        <f t="shared" si="35"/>
        <v>0</v>
      </c>
      <c r="S185" s="21">
        <f t="shared" si="36"/>
        <v>0</v>
      </c>
      <c r="T185" s="21" t="str">
        <f t="shared" si="37"/>
        <v>DF</v>
      </c>
      <c r="U185" s="91"/>
      <c r="V185" s="71"/>
      <c r="W185" s="71"/>
      <c r="X185" s="71"/>
      <c r="Y185" s="71"/>
      <c r="Z185" s="71"/>
    </row>
    <row r="186" spans="1:26" s="93" customFormat="1" ht="15">
      <c r="A186" s="111" t="str">
        <f t="shared" si="26"/>
        <v>LLD1223</v>
      </c>
      <c r="B186" s="146" t="s">
        <v>140</v>
      </c>
      <c r="C186" s="146"/>
      <c r="D186" s="146"/>
      <c r="E186" s="146"/>
      <c r="F186" s="146"/>
      <c r="G186" s="146"/>
      <c r="H186" s="146"/>
      <c r="I186" s="146"/>
      <c r="J186" s="100">
        <f t="shared" si="27"/>
        <v>5</v>
      </c>
      <c r="K186" s="100">
        <f t="shared" si="28"/>
        <v>2</v>
      </c>
      <c r="L186" s="100">
        <f t="shared" si="29"/>
        <v>1</v>
      </c>
      <c r="M186" s="100">
        <f t="shared" si="30"/>
        <v>0</v>
      </c>
      <c r="N186" s="16">
        <f t="shared" si="31"/>
        <v>3</v>
      </c>
      <c r="O186" s="16">
        <f t="shared" si="32"/>
        <v>6</v>
      </c>
      <c r="P186" s="16">
        <f t="shared" si="33"/>
        <v>9</v>
      </c>
      <c r="Q186" s="21" t="str">
        <f t="shared" si="34"/>
        <v>E</v>
      </c>
      <c r="R186" s="21">
        <f t="shared" si="35"/>
        <v>0</v>
      </c>
      <c r="S186" s="21">
        <f t="shared" si="36"/>
        <v>0</v>
      </c>
      <c r="T186" s="21" t="str">
        <f t="shared" si="37"/>
        <v>DF</v>
      </c>
      <c r="U186" s="91"/>
      <c r="V186" s="71"/>
      <c r="W186" s="71"/>
      <c r="X186" s="71"/>
      <c r="Y186" s="71"/>
      <c r="Z186" s="71"/>
    </row>
    <row r="187" spans="1:26" s="93" customFormat="1" ht="15">
      <c r="A187" s="111" t="str">
        <f t="shared" si="26"/>
        <v>LLD1224</v>
      </c>
      <c r="B187" s="146" t="s">
        <v>142</v>
      </c>
      <c r="C187" s="146"/>
      <c r="D187" s="146"/>
      <c r="E187" s="146"/>
      <c r="F187" s="146"/>
      <c r="G187" s="146"/>
      <c r="H187" s="146"/>
      <c r="I187" s="146"/>
      <c r="J187" s="100">
        <f t="shared" si="27"/>
        <v>3</v>
      </c>
      <c r="K187" s="100">
        <f t="shared" si="28"/>
        <v>0</v>
      </c>
      <c r="L187" s="100">
        <f t="shared" si="29"/>
        <v>0</v>
      </c>
      <c r="M187" s="100">
        <f t="shared" si="30"/>
        <v>1</v>
      </c>
      <c r="N187" s="16">
        <f t="shared" si="31"/>
        <v>1</v>
      </c>
      <c r="O187" s="16">
        <f t="shared" si="32"/>
        <v>4</v>
      </c>
      <c r="P187" s="16">
        <f t="shared" si="33"/>
        <v>5</v>
      </c>
      <c r="Q187" s="21">
        <f t="shared" si="34"/>
        <v>0</v>
      </c>
      <c r="R187" s="21">
        <f t="shared" si="35"/>
        <v>0</v>
      </c>
      <c r="S187" s="21" t="str">
        <f t="shared" si="36"/>
        <v>VP</v>
      </c>
      <c r="T187" s="21" t="str">
        <f t="shared" si="37"/>
        <v>DF</v>
      </c>
      <c r="U187" s="91"/>
      <c r="V187" s="71"/>
      <c r="W187" s="71"/>
      <c r="X187" s="71"/>
      <c r="Y187" s="71"/>
      <c r="Z187" s="71"/>
    </row>
    <row r="188" spans="1:26" s="93" customFormat="1" ht="15">
      <c r="A188" s="111" t="str">
        <f t="shared" si="26"/>
        <v>LLD2121</v>
      </c>
      <c r="B188" s="146" t="s">
        <v>148</v>
      </c>
      <c r="C188" s="146"/>
      <c r="D188" s="146"/>
      <c r="E188" s="146"/>
      <c r="F188" s="146"/>
      <c r="G188" s="146"/>
      <c r="H188" s="146"/>
      <c r="I188" s="146"/>
      <c r="J188" s="100">
        <f t="shared" si="27"/>
        <v>6</v>
      </c>
      <c r="K188" s="100">
        <f t="shared" si="28"/>
        <v>2</v>
      </c>
      <c r="L188" s="100">
        <f t="shared" si="29"/>
        <v>2</v>
      </c>
      <c r="M188" s="100">
        <f t="shared" si="30"/>
        <v>0</v>
      </c>
      <c r="N188" s="16">
        <f t="shared" si="31"/>
        <v>4</v>
      </c>
      <c r="O188" s="16">
        <f t="shared" si="32"/>
        <v>7</v>
      </c>
      <c r="P188" s="16">
        <f t="shared" si="33"/>
        <v>11</v>
      </c>
      <c r="Q188" s="21" t="str">
        <f t="shared" si="34"/>
        <v>E</v>
      </c>
      <c r="R188" s="21">
        <f t="shared" si="35"/>
        <v>0</v>
      </c>
      <c r="S188" s="21">
        <f t="shared" si="36"/>
        <v>0</v>
      </c>
      <c r="T188" s="21" t="str">
        <f t="shared" si="37"/>
        <v>DF</v>
      </c>
      <c r="U188" s="91"/>
      <c r="V188" s="71"/>
      <c r="W188" s="71"/>
      <c r="X188" s="71"/>
      <c r="Y188" s="71"/>
      <c r="Z188" s="71"/>
    </row>
    <row r="189" spans="1:26" ht="15">
      <c r="A189" s="111" t="str">
        <f t="shared" si="26"/>
        <v>LLD2123</v>
      </c>
      <c r="B189" s="146" t="s">
        <v>152</v>
      </c>
      <c r="C189" s="146"/>
      <c r="D189" s="146"/>
      <c r="E189" s="146"/>
      <c r="F189" s="146"/>
      <c r="G189" s="146"/>
      <c r="H189" s="146"/>
      <c r="I189" s="146"/>
      <c r="J189" s="100">
        <f t="shared" si="27"/>
        <v>4</v>
      </c>
      <c r="K189" s="100">
        <f t="shared" si="28"/>
        <v>2</v>
      </c>
      <c r="L189" s="100">
        <f t="shared" si="29"/>
        <v>1</v>
      </c>
      <c r="M189" s="100">
        <f t="shared" si="30"/>
        <v>0</v>
      </c>
      <c r="N189" s="16">
        <f t="shared" si="31"/>
        <v>3</v>
      </c>
      <c r="O189" s="16">
        <f t="shared" si="32"/>
        <v>4</v>
      </c>
      <c r="P189" s="16">
        <f t="shared" si="33"/>
        <v>7</v>
      </c>
      <c r="Q189" s="21">
        <f t="shared" si="34"/>
        <v>0</v>
      </c>
      <c r="R189" s="21" t="str">
        <f t="shared" si="35"/>
        <v>C</v>
      </c>
      <c r="S189" s="21">
        <f t="shared" si="36"/>
        <v>0</v>
      </c>
      <c r="T189" s="21" t="str">
        <f t="shared" si="37"/>
        <v>DF</v>
      </c>
      <c r="U189" s="91"/>
      <c r="V189" s="71"/>
      <c r="W189" s="71"/>
      <c r="X189" s="71"/>
      <c r="Y189" s="71"/>
      <c r="Z189" s="71"/>
    </row>
    <row r="190" spans="1:26" ht="15">
      <c r="A190" s="111" t="str">
        <f t="shared" si="26"/>
        <v>LLD2222</v>
      </c>
      <c r="B190" s="146" t="s">
        <v>162</v>
      </c>
      <c r="C190" s="146"/>
      <c r="D190" s="146"/>
      <c r="E190" s="146"/>
      <c r="F190" s="146"/>
      <c r="G190" s="146"/>
      <c r="H190" s="146"/>
      <c r="I190" s="146"/>
      <c r="J190" s="100">
        <f t="shared" si="27"/>
        <v>5</v>
      </c>
      <c r="K190" s="100">
        <f t="shared" si="28"/>
        <v>2</v>
      </c>
      <c r="L190" s="100">
        <f t="shared" si="29"/>
        <v>2</v>
      </c>
      <c r="M190" s="100">
        <f t="shared" si="30"/>
        <v>0</v>
      </c>
      <c r="N190" s="16">
        <f t="shared" si="31"/>
        <v>4</v>
      </c>
      <c r="O190" s="16">
        <f t="shared" si="32"/>
        <v>5</v>
      </c>
      <c r="P190" s="16">
        <f t="shared" si="33"/>
        <v>9</v>
      </c>
      <c r="Q190" s="21" t="str">
        <f t="shared" si="34"/>
        <v>E</v>
      </c>
      <c r="R190" s="21">
        <f t="shared" si="35"/>
        <v>0</v>
      </c>
      <c r="S190" s="21">
        <f t="shared" si="36"/>
        <v>0</v>
      </c>
      <c r="T190" s="21" t="str">
        <f t="shared" si="37"/>
        <v>DF</v>
      </c>
      <c r="U190" s="91"/>
      <c r="V190" s="71"/>
      <c r="W190" s="71"/>
      <c r="X190" s="71"/>
      <c r="Y190" s="71"/>
      <c r="Z190" s="71"/>
    </row>
    <row r="191" spans="1:26" ht="15">
      <c r="A191" s="111" t="str">
        <f t="shared" si="26"/>
        <v>LLD2224</v>
      </c>
      <c r="B191" s="146" t="s">
        <v>166</v>
      </c>
      <c r="C191" s="146"/>
      <c r="D191" s="146"/>
      <c r="E191" s="146"/>
      <c r="F191" s="146"/>
      <c r="G191" s="146"/>
      <c r="H191" s="146"/>
      <c r="I191" s="146"/>
      <c r="J191" s="100">
        <f t="shared" si="27"/>
        <v>3</v>
      </c>
      <c r="K191" s="100">
        <f t="shared" si="28"/>
        <v>2</v>
      </c>
      <c r="L191" s="100">
        <f t="shared" si="29"/>
        <v>0</v>
      </c>
      <c r="M191" s="100">
        <f t="shared" si="30"/>
        <v>2</v>
      </c>
      <c r="N191" s="16">
        <f t="shared" si="31"/>
        <v>4</v>
      </c>
      <c r="O191" s="16">
        <f t="shared" si="32"/>
        <v>1</v>
      </c>
      <c r="P191" s="16">
        <f t="shared" si="33"/>
        <v>5</v>
      </c>
      <c r="Q191" s="21">
        <f t="shared" si="34"/>
        <v>0</v>
      </c>
      <c r="R191" s="21" t="str">
        <f t="shared" si="35"/>
        <v>C</v>
      </c>
      <c r="S191" s="21">
        <f t="shared" si="36"/>
        <v>0</v>
      </c>
      <c r="T191" s="21" t="str">
        <f t="shared" si="37"/>
        <v>DF</v>
      </c>
      <c r="U191" s="91"/>
      <c r="V191" s="71"/>
      <c r="W191" s="71"/>
      <c r="X191" s="71"/>
      <c r="Y191" s="71"/>
      <c r="Z191" s="71"/>
    </row>
    <row r="192" spans="1:26" ht="15">
      <c r="A192" s="111" t="str">
        <f t="shared" si="26"/>
        <v>LLD2225</v>
      </c>
      <c r="B192" s="146" t="s">
        <v>215</v>
      </c>
      <c r="C192" s="146"/>
      <c r="D192" s="146"/>
      <c r="E192" s="146"/>
      <c r="F192" s="146"/>
      <c r="G192" s="146"/>
      <c r="H192" s="146"/>
      <c r="I192" s="146"/>
      <c r="J192" s="100">
        <f t="shared" si="27"/>
        <v>5</v>
      </c>
      <c r="K192" s="100">
        <f t="shared" si="28"/>
        <v>2</v>
      </c>
      <c r="L192" s="100">
        <f t="shared" si="29"/>
        <v>2</v>
      </c>
      <c r="M192" s="100">
        <f t="shared" si="30"/>
        <v>0</v>
      </c>
      <c r="N192" s="16">
        <f t="shared" si="31"/>
        <v>4</v>
      </c>
      <c r="O192" s="16">
        <f t="shared" si="32"/>
        <v>5</v>
      </c>
      <c r="P192" s="16">
        <f t="shared" si="33"/>
        <v>9</v>
      </c>
      <c r="Q192" s="21" t="str">
        <f t="shared" si="34"/>
        <v>E</v>
      </c>
      <c r="R192" s="21">
        <f t="shared" si="35"/>
        <v>0</v>
      </c>
      <c r="S192" s="21">
        <f t="shared" si="36"/>
        <v>0</v>
      </c>
      <c r="T192" s="21" t="str">
        <f t="shared" si="37"/>
        <v>DF</v>
      </c>
      <c r="U192" s="91"/>
      <c r="V192" s="71"/>
      <c r="W192" s="71"/>
      <c r="X192" s="71"/>
      <c r="Y192" s="71"/>
      <c r="Z192" s="71"/>
    </row>
    <row r="193" spans="1:26" ht="15">
      <c r="A193" s="111" t="str">
        <f t="shared" si="26"/>
        <v>LLD2226</v>
      </c>
      <c r="B193" s="146" t="s">
        <v>169</v>
      </c>
      <c r="C193" s="146"/>
      <c r="D193" s="146"/>
      <c r="E193" s="146"/>
      <c r="F193" s="146"/>
      <c r="G193" s="146"/>
      <c r="H193" s="146"/>
      <c r="I193" s="146"/>
      <c r="J193" s="100">
        <f t="shared" si="27"/>
        <v>3</v>
      </c>
      <c r="K193" s="100">
        <f t="shared" si="28"/>
        <v>2</v>
      </c>
      <c r="L193" s="100">
        <f t="shared" si="29"/>
        <v>0</v>
      </c>
      <c r="M193" s="100">
        <f t="shared" si="30"/>
        <v>0</v>
      </c>
      <c r="N193" s="16">
        <f t="shared" si="31"/>
        <v>2</v>
      </c>
      <c r="O193" s="16">
        <f t="shared" si="32"/>
        <v>3</v>
      </c>
      <c r="P193" s="16">
        <f t="shared" si="33"/>
        <v>5</v>
      </c>
      <c r="Q193" s="21">
        <f t="shared" si="34"/>
        <v>0</v>
      </c>
      <c r="R193" s="21" t="str">
        <f t="shared" si="35"/>
        <v>C</v>
      </c>
      <c r="S193" s="21">
        <f t="shared" si="36"/>
        <v>0</v>
      </c>
      <c r="T193" s="21" t="str">
        <f t="shared" si="37"/>
        <v>DF</v>
      </c>
      <c r="U193" s="91"/>
      <c r="V193" s="71"/>
      <c r="W193" s="71"/>
      <c r="X193" s="71"/>
      <c r="Y193" s="71"/>
      <c r="Z193" s="71"/>
    </row>
    <row r="194" spans="1:26" ht="15">
      <c r="A194" s="111" t="str">
        <f t="shared" si="26"/>
        <v>LLD2227</v>
      </c>
      <c r="B194" s="146" t="s">
        <v>171</v>
      </c>
      <c r="C194" s="146"/>
      <c r="D194" s="146"/>
      <c r="E194" s="146"/>
      <c r="F194" s="146"/>
      <c r="G194" s="146"/>
      <c r="H194" s="146"/>
      <c r="I194" s="146"/>
      <c r="J194" s="100">
        <f t="shared" si="27"/>
        <v>3</v>
      </c>
      <c r="K194" s="100">
        <f t="shared" si="28"/>
        <v>0</v>
      </c>
      <c r="L194" s="100">
        <f t="shared" si="29"/>
        <v>0</v>
      </c>
      <c r="M194" s="100">
        <f t="shared" si="30"/>
        <v>2</v>
      </c>
      <c r="N194" s="16">
        <f t="shared" si="31"/>
        <v>2</v>
      </c>
      <c r="O194" s="16">
        <f t="shared" si="32"/>
        <v>3</v>
      </c>
      <c r="P194" s="16">
        <f t="shared" si="33"/>
        <v>5</v>
      </c>
      <c r="Q194" s="21">
        <f t="shared" si="34"/>
        <v>0</v>
      </c>
      <c r="R194" s="21">
        <f t="shared" si="35"/>
        <v>0</v>
      </c>
      <c r="S194" s="21" t="str">
        <f t="shared" si="36"/>
        <v>VP</v>
      </c>
      <c r="T194" s="21" t="str">
        <f t="shared" si="37"/>
        <v>DF</v>
      </c>
      <c r="U194" s="91"/>
      <c r="V194" s="71"/>
      <c r="W194" s="71"/>
      <c r="X194" s="71"/>
      <c r="Y194" s="71"/>
      <c r="Z194" s="71"/>
    </row>
    <row r="195" spans="1:26" ht="15">
      <c r="A195" s="111" t="str">
        <f t="shared" si="26"/>
        <v>LLD3123</v>
      </c>
      <c r="B195" s="146" t="s">
        <v>233</v>
      </c>
      <c r="C195" s="146"/>
      <c r="D195" s="146"/>
      <c r="E195" s="146"/>
      <c r="F195" s="146"/>
      <c r="G195" s="146"/>
      <c r="H195" s="146"/>
      <c r="I195" s="146"/>
      <c r="J195" s="100">
        <f t="shared" si="27"/>
        <v>5</v>
      </c>
      <c r="K195" s="100">
        <f t="shared" si="28"/>
        <v>2</v>
      </c>
      <c r="L195" s="100">
        <f t="shared" si="29"/>
        <v>1</v>
      </c>
      <c r="M195" s="100">
        <f t="shared" si="30"/>
        <v>0</v>
      </c>
      <c r="N195" s="16">
        <f t="shared" si="31"/>
        <v>3</v>
      </c>
      <c r="O195" s="16">
        <f t="shared" si="32"/>
        <v>6</v>
      </c>
      <c r="P195" s="16">
        <f t="shared" si="33"/>
        <v>9</v>
      </c>
      <c r="Q195" s="21" t="str">
        <f t="shared" si="34"/>
        <v>E</v>
      </c>
      <c r="R195" s="21">
        <f t="shared" si="35"/>
        <v>0</v>
      </c>
      <c r="S195" s="21">
        <f t="shared" si="36"/>
        <v>0</v>
      </c>
      <c r="T195" s="21" t="str">
        <f t="shared" si="37"/>
        <v>DF</v>
      </c>
      <c r="U195" s="91"/>
      <c r="V195" s="71"/>
      <c r="W195" s="71"/>
      <c r="X195" s="71"/>
      <c r="Y195" s="71"/>
      <c r="Z195" s="71"/>
    </row>
    <row r="196" spans="1:26" ht="15">
      <c r="A196" s="111" t="str">
        <f t="shared" si="26"/>
        <v>LLD3125</v>
      </c>
      <c r="B196" s="146" t="s">
        <v>176</v>
      </c>
      <c r="C196" s="146"/>
      <c r="D196" s="146"/>
      <c r="E196" s="146"/>
      <c r="F196" s="146"/>
      <c r="G196" s="146"/>
      <c r="H196" s="146"/>
      <c r="I196" s="146"/>
      <c r="J196" s="100">
        <f t="shared" si="27"/>
        <v>5</v>
      </c>
      <c r="K196" s="100">
        <f t="shared" si="28"/>
        <v>2</v>
      </c>
      <c r="L196" s="100">
        <f t="shared" si="29"/>
        <v>1</v>
      </c>
      <c r="M196" s="100">
        <f t="shared" si="30"/>
        <v>0</v>
      </c>
      <c r="N196" s="16">
        <f t="shared" si="31"/>
        <v>3</v>
      </c>
      <c r="O196" s="16">
        <f t="shared" si="32"/>
        <v>6</v>
      </c>
      <c r="P196" s="16">
        <f t="shared" si="33"/>
        <v>9</v>
      </c>
      <c r="Q196" s="21" t="str">
        <f t="shared" si="34"/>
        <v>E</v>
      </c>
      <c r="R196" s="21">
        <f t="shared" si="35"/>
        <v>0</v>
      </c>
      <c r="S196" s="21">
        <f t="shared" si="36"/>
        <v>0</v>
      </c>
      <c r="T196" s="21" t="str">
        <f t="shared" si="37"/>
        <v>DF</v>
      </c>
      <c r="U196" s="91"/>
      <c r="V196" s="71"/>
      <c r="W196" s="71"/>
      <c r="X196" s="71"/>
      <c r="Y196" s="71"/>
      <c r="Z196" s="71"/>
    </row>
    <row r="197" spans="1:26" s="37" customFormat="1" ht="15">
      <c r="A197" s="111" t="str">
        <f t="shared" si="26"/>
        <v>LLD3126</v>
      </c>
      <c r="B197" s="146" t="s">
        <v>178</v>
      </c>
      <c r="C197" s="146"/>
      <c r="D197" s="146"/>
      <c r="E197" s="146"/>
      <c r="F197" s="146"/>
      <c r="G197" s="146"/>
      <c r="H197" s="146"/>
      <c r="I197" s="146"/>
      <c r="J197" s="100">
        <f t="shared" si="27"/>
        <v>5</v>
      </c>
      <c r="K197" s="100">
        <f t="shared" si="28"/>
        <v>2</v>
      </c>
      <c r="L197" s="100">
        <f t="shared" si="29"/>
        <v>2</v>
      </c>
      <c r="M197" s="100">
        <f t="shared" si="30"/>
        <v>0</v>
      </c>
      <c r="N197" s="16">
        <f t="shared" si="31"/>
        <v>4</v>
      </c>
      <c r="O197" s="16">
        <f t="shared" si="32"/>
        <v>5</v>
      </c>
      <c r="P197" s="16">
        <f t="shared" si="33"/>
        <v>9</v>
      </c>
      <c r="Q197" s="21" t="str">
        <f t="shared" si="34"/>
        <v>E</v>
      </c>
      <c r="R197" s="21">
        <f t="shared" si="35"/>
        <v>0</v>
      </c>
      <c r="S197" s="21">
        <f t="shared" si="36"/>
        <v>0</v>
      </c>
      <c r="T197" s="21" t="str">
        <f t="shared" si="37"/>
        <v>DF</v>
      </c>
      <c r="U197" s="91"/>
      <c r="V197" s="71"/>
      <c r="W197" s="71"/>
      <c r="X197" s="71"/>
      <c r="Y197" s="71"/>
      <c r="Z197" s="71"/>
    </row>
    <row r="198" spans="1:26" ht="15">
      <c r="A198" s="83" t="s">
        <v>28</v>
      </c>
      <c r="B198" s="198"/>
      <c r="C198" s="198"/>
      <c r="D198" s="198"/>
      <c r="E198" s="198"/>
      <c r="F198" s="198"/>
      <c r="G198" s="198"/>
      <c r="H198" s="198"/>
      <c r="I198" s="198"/>
      <c r="J198" s="18">
        <f>IF(ISNA(SUM(J179:J197)),"",SUM(J179:J197))</f>
        <v>94</v>
      </c>
      <c r="K198" s="18">
        <f t="shared" ref="K198:P198" si="38">SUM(K179:K197)</f>
        <v>32</v>
      </c>
      <c r="L198" s="18">
        <f t="shared" si="38"/>
        <v>25</v>
      </c>
      <c r="M198" s="18">
        <f t="shared" si="38"/>
        <v>7</v>
      </c>
      <c r="N198" s="18">
        <f t="shared" si="38"/>
        <v>64</v>
      </c>
      <c r="O198" s="18">
        <f t="shared" si="38"/>
        <v>105</v>
      </c>
      <c r="P198" s="18">
        <f t="shared" si="38"/>
        <v>169</v>
      </c>
      <c r="Q198" s="83">
        <f>COUNTIF(Q179:Q197,"E")</f>
        <v>13</v>
      </c>
      <c r="R198" s="83">
        <f>COUNTIF(R179:R197,"C")</f>
        <v>4</v>
      </c>
      <c r="S198" s="83">
        <f>COUNTIF(S179:S197,"VP")</f>
        <v>2</v>
      </c>
      <c r="T198" s="84">
        <f>COUNTA(T179:T197)</f>
        <v>19</v>
      </c>
      <c r="U198" s="91"/>
      <c r="V198" s="71"/>
      <c r="W198" s="71"/>
      <c r="X198" s="71"/>
      <c r="Y198" s="71"/>
      <c r="Z198" s="71"/>
    </row>
    <row r="199" spans="1:26" ht="15">
      <c r="A199" s="189" t="s">
        <v>73</v>
      </c>
      <c r="B199" s="189"/>
      <c r="C199" s="189"/>
      <c r="D199" s="189"/>
      <c r="E199" s="189"/>
      <c r="F199" s="189"/>
      <c r="G199" s="189"/>
      <c r="H199" s="189"/>
      <c r="I199" s="189"/>
      <c r="J199" s="189"/>
      <c r="K199" s="189"/>
      <c r="L199" s="189"/>
      <c r="M199" s="189"/>
      <c r="N199" s="189"/>
      <c r="O199" s="189"/>
      <c r="P199" s="189"/>
      <c r="Q199" s="189"/>
      <c r="R199" s="189"/>
      <c r="S199" s="189"/>
      <c r="T199" s="189"/>
      <c r="U199" s="91"/>
      <c r="V199" s="71"/>
      <c r="W199" s="71"/>
      <c r="X199" s="71"/>
      <c r="Y199" s="71"/>
      <c r="Z199" s="71"/>
    </row>
    <row r="200" spans="1:26" ht="29.25" customHeight="1">
      <c r="A200" s="112" t="str">
        <f>IF(ISNA(INDEX($A$37:$T$172,MATCH($B200,$B$37:$B$172,0),1)),"",INDEX($A$37:$T$172,MATCH($B200,$B$37:$B$172,0),1))</f>
        <v>LLD3222</v>
      </c>
      <c r="B200" s="212" t="s">
        <v>184</v>
      </c>
      <c r="C200" s="213"/>
      <c r="D200" s="213"/>
      <c r="E200" s="213"/>
      <c r="F200" s="213"/>
      <c r="G200" s="213"/>
      <c r="H200" s="213"/>
      <c r="I200" s="214"/>
      <c r="J200" s="16">
        <f>IF(ISNA(INDEX($A$37:$T$172,MATCH($B200,$B$37:$B$172,0),10)),"",INDEX($A$37:$T$172,MATCH($B200,$B$37:$B$172,0),10))</f>
        <v>6</v>
      </c>
      <c r="K200" s="16">
        <f>IF(ISNA(INDEX($A$37:$T$172,MATCH($B200,$B$37:$B$172,0),11)),"",INDEX($A$37:$T$172,MATCH($B200,$B$37:$B$172,0),11))</f>
        <v>2</v>
      </c>
      <c r="L200" s="16">
        <f>IF(ISNA(INDEX($A$37:$T$172,MATCH($B200,$B$37:$B$172,0),12)),"",INDEX($A$37:$T$172,MATCH($B200,$B$37:$B$172,0),12))</f>
        <v>2</v>
      </c>
      <c r="M200" s="16">
        <f>IF(ISNA(INDEX($A$37:$T$172,MATCH($B200,$B$37:$B$172,0),13)),"",INDEX($A$37:$T$172,MATCH($B200,$B$37:$B$172,0),13))</f>
        <v>0</v>
      </c>
      <c r="N200" s="16">
        <f>IF(ISNA(INDEX($A$37:$T$172,MATCH($B200,$B$37:$B$172,0),14)),"",INDEX($A$37:$T$172,MATCH($B200,$B$37:$B$172,0),14))</f>
        <v>4</v>
      </c>
      <c r="O200" s="16">
        <f>IF(ISNA(INDEX($A$37:$T$172,MATCH($B200,$B$37:$B$172,0),15)),"",INDEX($A$37:$T$172,MATCH($B200,$B$37:$B$172,0),15))</f>
        <v>9</v>
      </c>
      <c r="P200" s="16">
        <f>IF(ISNA(INDEX($A$37:$T$172,MATCH($B200,$B$37:$B$172,0),16)),"",INDEX($A$37:$T$172,MATCH($B200,$B$37:$B$172,0),16))</f>
        <v>13</v>
      </c>
      <c r="Q200" s="21" t="str">
        <f>IF(ISNA(INDEX($A$37:$T$172,MATCH($B200,$B$37:$B$172,0),17)),"",INDEX($A$37:$T$172,MATCH($B200,$B$37:$B$172,0),17))</f>
        <v>E</v>
      </c>
      <c r="R200" s="21">
        <f>IF(ISNA(INDEX($A$37:$T$172,MATCH($B200,$B$37:$B$172,0),18)),"",INDEX($A$37:$T$172,MATCH($B200,$B$37:$B$172,0),18))</f>
        <v>0</v>
      </c>
      <c r="S200" s="21">
        <f>IF(ISNA(INDEX($A$37:$T$172,MATCH($B200,$B$37:$B$172,0),19)),"",INDEX($A$37:$T$172,MATCH($B200,$B$37:$B$172,0),19))</f>
        <v>0</v>
      </c>
      <c r="T200" s="21" t="str">
        <f>IF(ISNA(INDEX($A$37:$T$172,MATCH($B200,$B$37:$B$172,0),20)),"",INDEX($A$37:$T$172,MATCH($B200,$B$37:$B$172,0),20))</f>
        <v>DF</v>
      </c>
      <c r="U200" s="91"/>
      <c r="V200" s="71"/>
      <c r="W200" s="71"/>
      <c r="X200" s="71"/>
      <c r="Y200" s="71"/>
      <c r="Z200" s="71"/>
    </row>
    <row r="201" spans="1:26" s="93" customFormat="1" ht="15">
      <c r="A201" s="112" t="str">
        <f>IF(ISNA(INDEX($A$37:$T$172,MATCH($B201,$B$37:$B$172,0),1)),"",INDEX($A$37:$T$172,MATCH($B201,$B$37:$B$172,0),1))</f>
        <v>LLD3223</v>
      </c>
      <c r="B201" s="143" t="s">
        <v>186</v>
      </c>
      <c r="C201" s="144"/>
      <c r="D201" s="144"/>
      <c r="E201" s="144"/>
      <c r="F201" s="144"/>
      <c r="G201" s="144"/>
      <c r="H201" s="144"/>
      <c r="I201" s="145"/>
      <c r="J201" s="16">
        <f>IF(ISNA(INDEX($A$37:$T$172,MATCH($B201,$B$37:$B$172,0),10)),"",INDEX($A$37:$T$172,MATCH($B201,$B$37:$B$172,0),10))</f>
        <v>4</v>
      </c>
      <c r="K201" s="16">
        <f>IF(ISNA(INDEX($A$37:$T$172,MATCH($B201,$B$37:$B$172,0),11)),"",INDEX($A$37:$T$172,MATCH($B201,$B$37:$B$172,0),11))</f>
        <v>1</v>
      </c>
      <c r="L201" s="16">
        <f>IF(ISNA(INDEX($A$37:$T$172,MATCH($B201,$B$37:$B$172,0),12)),"",INDEX($A$37:$T$172,MATCH($B201,$B$37:$B$172,0),12))</f>
        <v>2</v>
      </c>
      <c r="M201" s="16">
        <f>IF(ISNA(INDEX($A$37:$T$172,MATCH($B201,$B$37:$B$172,0),13)),"",INDEX($A$37:$T$172,MATCH($B201,$B$37:$B$172,0),13))</f>
        <v>0</v>
      </c>
      <c r="N201" s="16">
        <f>IF(ISNA(INDEX($A$37:$T$172,MATCH($B201,$B$37:$B$172,0),14)),"",INDEX($A$37:$T$172,MATCH($B201,$B$37:$B$172,0),14))</f>
        <v>3</v>
      </c>
      <c r="O201" s="16">
        <f>IF(ISNA(INDEX($A$37:$T$172,MATCH($B201,$B$37:$B$172,0),15)),"",INDEX($A$37:$T$172,MATCH($B201,$B$37:$B$172,0),15))</f>
        <v>5</v>
      </c>
      <c r="P201" s="16">
        <f>IF(ISNA(INDEX($A$37:$T$172,MATCH($B201,$B$37:$B$172,0),16)),"",INDEX($A$37:$T$172,MATCH($B201,$B$37:$B$172,0),16))</f>
        <v>8</v>
      </c>
      <c r="Q201" s="21">
        <f>IF(ISNA(INDEX($A$37:$T$172,MATCH($B201,$B$37:$B$172,0),17)),"",INDEX($A$37:$T$172,MATCH($B201,$B$37:$B$172,0),17))</f>
        <v>0</v>
      </c>
      <c r="R201" s="21" t="str">
        <f>IF(ISNA(INDEX($A$37:$T$172,MATCH($B201,$B$37:$B$172,0),18)),"",INDEX($A$37:$T$172,MATCH($B201,$B$37:$B$172,0),18))</f>
        <v>C</v>
      </c>
      <c r="S201" s="21">
        <f>IF(ISNA(INDEX($A$37:$T$172,MATCH($B201,$B$37:$B$172,0),19)),"",INDEX($A$37:$T$172,MATCH($B201,$B$37:$B$172,0),19))</f>
        <v>0</v>
      </c>
      <c r="T201" s="21" t="str">
        <f>IF(ISNA(INDEX($A$37:$T$172,MATCH($B201,$B$37:$B$172,0),20)),"",INDEX($A$37:$T$172,MATCH($B201,$B$37:$B$172,0),20))</f>
        <v>DF</v>
      </c>
      <c r="U201" s="91"/>
      <c r="V201" s="71"/>
      <c r="W201" s="71"/>
      <c r="X201" s="71"/>
      <c r="Y201" s="71"/>
      <c r="Z201" s="71"/>
    </row>
    <row r="202" spans="1:26" ht="15">
      <c r="A202" s="112" t="str">
        <f>IF(ISNA(INDEX($A$37:$T$172,MATCH($B202,$B$37:$B$172,0),1)),"",INDEX($A$37:$T$172,MATCH($B202,$B$37:$B$172,0),1))</f>
        <v>LLD3225</v>
      </c>
      <c r="B202" s="143" t="s">
        <v>190</v>
      </c>
      <c r="C202" s="144"/>
      <c r="D202" s="144"/>
      <c r="E202" s="144"/>
      <c r="F202" s="144"/>
      <c r="G202" s="144"/>
      <c r="H202" s="144"/>
      <c r="I202" s="145"/>
      <c r="J202" s="16">
        <f>IF(ISNA(INDEX($A$37:$T$172,MATCH($B202,$B$37:$B$172,0),10)),"",INDEX($A$37:$T$172,MATCH($B202,$B$37:$B$172,0),10))</f>
        <v>4</v>
      </c>
      <c r="K202" s="16">
        <f>IF(ISNA(INDEX($A$37:$T$172,MATCH($B202,$B$37:$B$172,0),11)),"",INDEX($A$37:$T$172,MATCH($B202,$B$37:$B$172,0),11))</f>
        <v>2</v>
      </c>
      <c r="L202" s="16">
        <f>IF(ISNA(INDEX($A$37:$T$172,MATCH($B202,$B$37:$B$172,0),12)),"",INDEX($A$37:$T$172,MATCH($B202,$B$37:$B$172,0),12))</f>
        <v>1</v>
      </c>
      <c r="M202" s="16">
        <f>IF(ISNA(INDEX($A$37:$T$172,MATCH($B202,$B$37:$B$172,0),13)),"",INDEX($A$37:$T$172,MATCH($B202,$B$37:$B$172,0),13))</f>
        <v>0</v>
      </c>
      <c r="N202" s="16">
        <f>IF(ISNA(INDEX($A$37:$T$172,MATCH($B202,$B$37:$B$172,0),14)),"",INDEX($A$37:$T$172,MATCH($B202,$B$37:$B$172,0),14))</f>
        <v>3</v>
      </c>
      <c r="O202" s="16">
        <f>IF(ISNA(INDEX($A$37:$T$172,MATCH($B202,$B$37:$B$172,0),15)),"",INDEX($A$37:$T$172,MATCH($B202,$B$37:$B$172,0),15))</f>
        <v>5</v>
      </c>
      <c r="P202" s="16">
        <f>IF(ISNA(INDEX($A$37:$T$172,MATCH($B202,$B$37:$B$172,0),16)),"",INDEX($A$37:$T$172,MATCH($B202,$B$37:$B$172,0),16))</f>
        <v>8</v>
      </c>
      <c r="Q202" s="21" t="str">
        <f>IF(ISNA(INDEX($A$37:$T$172,MATCH($B202,$B$37:$B$172,0),17)),"",INDEX($A$37:$T$172,MATCH($B202,$B$37:$B$172,0),17))</f>
        <v>E</v>
      </c>
      <c r="R202" s="21">
        <f>IF(ISNA(INDEX($A$37:$T$172,MATCH($B202,$B$37:$B$172,0),18)),"",INDEX($A$37:$T$172,MATCH($B202,$B$37:$B$172,0),18))</f>
        <v>0</v>
      </c>
      <c r="S202" s="21">
        <f>IF(ISNA(INDEX($A$37:$T$172,MATCH($B202,$B$37:$B$172,0),19)),"",INDEX($A$37:$T$172,MATCH($B202,$B$37:$B$172,0),19))</f>
        <v>0</v>
      </c>
      <c r="T202" s="21" t="str">
        <f>IF(ISNA(INDEX($A$37:$T$172,MATCH($B202,$B$37:$B$172,0),20)),"",INDEX($A$37:$T$172,MATCH($B202,$B$37:$B$172,0),20))</f>
        <v>DF</v>
      </c>
      <c r="U202" s="91"/>
      <c r="V202" s="71"/>
      <c r="W202" s="71"/>
      <c r="X202" s="71"/>
      <c r="Y202" s="71"/>
      <c r="Z202" s="71"/>
    </row>
    <row r="203" spans="1:26" ht="15">
      <c r="A203" s="112" t="str">
        <f>IF(ISNA(INDEX($A$37:$T$172,MATCH($B203,$B$37:$B$172,0),1)),"",INDEX($A$37:$T$172,MATCH($B203,$B$37:$B$172,0),1))</f>
        <v>LLD3226</v>
      </c>
      <c r="B203" s="143" t="s">
        <v>192</v>
      </c>
      <c r="C203" s="144"/>
      <c r="D203" s="144"/>
      <c r="E203" s="144"/>
      <c r="F203" s="144"/>
      <c r="G203" s="144"/>
      <c r="H203" s="144"/>
      <c r="I203" s="145"/>
      <c r="J203" s="16">
        <f>IF(ISNA(INDEX($A$37:$T$172,MATCH($B203,$B$37:$B$172,0),10)),"",INDEX($A$37:$T$172,MATCH($B203,$B$37:$B$172,0),10))</f>
        <v>6</v>
      </c>
      <c r="K203" s="16">
        <f>IF(ISNA(INDEX($A$37:$T$172,MATCH($B203,$B$37:$B$172,0),11)),"",INDEX($A$37:$T$172,MATCH($B203,$B$37:$B$172,0),11))</f>
        <v>2</v>
      </c>
      <c r="L203" s="16">
        <f>IF(ISNA(INDEX($A$37:$T$172,MATCH($B203,$B$37:$B$172,0),12)),"",INDEX($A$37:$T$172,MATCH($B203,$B$37:$B$172,0),12))</f>
        <v>2</v>
      </c>
      <c r="M203" s="16">
        <f>IF(ISNA(INDEX($A$37:$T$172,MATCH($B203,$B$37:$B$172,0),13)),"",INDEX($A$37:$T$172,MATCH($B203,$B$37:$B$172,0),13))</f>
        <v>0</v>
      </c>
      <c r="N203" s="16">
        <f>IF(ISNA(INDEX($A$37:$T$172,MATCH($B203,$B$37:$B$172,0),14)),"",INDEX($A$37:$T$172,MATCH($B203,$B$37:$B$172,0),14))</f>
        <v>4</v>
      </c>
      <c r="O203" s="16">
        <f>IF(ISNA(INDEX($A$37:$T$172,MATCH($B203,$B$37:$B$172,0),15)),"",INDEX($A$37:$T$172,MATCH($B203,$B$37:$B$172,0),15))</f>
        <v>9</v>
      </c>
      <c r="P203" s="16">
        <f>IF(ISNA(INDEX($A$37:$T$172,MATCH($B203,$B$37:$B$172,0),16)),"",INDEX($A$37:$T$172,MATCH($B203,$B$37:$B$172,0),16))</f>
        <v>13</v>
      </c>
      <c r="Q203" s="21" t="str">
        <f>IF(ISNA(INDEX($A$37:$T$172,MATCH($B203,$B$37:$B$172,0),17)),"",INDEX($A$37:$T$172,MATCH($B203,$B$37:$B$172,0),17))</f>
        <v>E</v>
      </c>
      <c r="R203" s="21">
        <f>IF(ISNA(INDEX($A$37:$T$172,MATCH($B203,$B$37:$B$172,0),18)),"",INDEX($A$37:$T$172,MATCH($B203,$B$37:$B$172,0),18))</f>
        <v>0</v>
      </c>
      <c r="S203" s="21">
        <f>IF(ISNA(INDEX($A$37:$T$172,MATCH($B203,$B$37:$B$172,0),19)),"",INDEX($A$37:$T$172,MATCH($B203,$B$37:$B$172,0),19))</f>
        <v>0</v>
      </c>
      <c r="T203" s="21" t="str">
        <f>IF(ISNA(INDEX($A$37:$T$172,MATCH($B203,$B$37:$B$172,0),20)),"",INDEX($A$37:$T$172,MATCH($B203,$B$37:$B$172,0),20))</f>
        <v>DF</v>
      </c>
      <c r="U203" s="91"/>
      <c r="V203" s="71"/>
      <c r="W203" s="71"/>
      <c r="X203" s="71"/>
      <c r="Y203" s="71"/>
      <c r="Z203" s="71"/>
    </row>
    <row r="204" spans="1:26" ht="15">
      <c r="A204" s="113" t="s">
        <v>28</v>
      </c>
      <c r="B204" s="216"/>
      <c r="C204" s="216"/>
      <c r="D204" s="216"/>
      <c r="E204" s="216"/>
      <c r="F204" s="216"/>
      <c r="G204" s="216"/>
      <c r="H204" s="216"/>
      <c r="I204" s="216"/>
      <c r="J204" s="18">
        <f t="shared" ref="J204:P204" si="39">SUM(J200:J203)</f>
        <v>20</v>
      </c>
      <c r="K204" s="18">
        <f t="shared" si="39"/>
        <v>7</v>
      </c>
      <c r="L204" s="18">
        <f t="shared" si="39"/>
        <v>7</v>
      </c>
      <c r="M204" s="18">
        <f t="shared" si="39"/>
        <v>0</v>
      </c>
      <c r="N204" s="18">
        <f t="shared" si="39"/>
        <v>14</v>
      </c>
      <c r="O204" s="18">
        <f t="shared" si="39"/>
        <v>28</v>
      </c>
      <c r="P204" s="18">
        <f t="shared" si="39"/>
        <v>42</v>
      </c>
      <c r="Q204" s="83">
        <f>COUNTIF(Q200:Q203,"E")</f>
        <v>3</v>
      </c>
      <c r="R204" s="83">
        <f>COUNTIF(R200:R203,"C")</f>
        <v>1</v>
      </c>
      <c r="S204" s="83">
        <f>COUNTIF(S200:S203,"VP")</f>
        <v>0</v>
      </c>
      <c r="T204" s="84">
        <f>COUNTA(T200:T203)</f>
        <v>4</v>
      </c>
      <c r="U204" s="91"/>
      <c r="V204" s="71"/>
      <c r="W204" s="71"/>
      <c r="X204" s="71"/>
      <c r="Y204" s="71"/>
      <c r="Z204" s="71"/>
    </row>
    <row r="205" spans="1:26" ht="31.5" customHeight="1">
      <c r="A205" s="215" t="s">
        <v>109</v>
      </c>
      <c r="B205" s="215"/>
      <c r="C205" s="215"/>
      <c r="D205" s="215"/>
      <c r="E205" s="215"/>
      <c r="F205" s="215"/>
      <c r="G205" s="215"/>
      <c r="H205" s="215"/>
      <c r="I205" s="215"/>
      <c r="J205" s="18">
        <f t="shared" ref="J205:T205" si="40">SUM(J198,J204)</f>
        <v>114</v>
      </c>
      <c r="K205" s="18">
        <f t="shared" si="40"/>
        <v>39</v>
      </c>
      <c r="L205" s="18">
        <f t="shared" si="40"/>
        <v>32</v>
      </c>
      <c r="M205" s="18">
        <f t="shared" si="40"/>
        <v>7</v>
      </c>
      <c r="N205" s="18">
        <f t="shared" si="40"/>
        <v>78</v>
      </c>
      <c r="O205" s="18">
        <f t="shared" si="40"/>
        <v>133</v>
      </c>
      <c r="P205" s="18">
        <f t="shared" si="40"/>
        <v>211</v>
      </c>
      <c r="Q205" s="18">
        <f t="shared" si="40"/>
        <v>16</v>
      </c>
      <c r="R205" s="18">
        <f t="shared" si="40"/>
        <v>5</v>
      </c>
      <c r="S205" s="18">
        <f t="shared" si="40"/>
        <v>2</v>
      </c>
      <c r="T205" s="89">
        <f t="shared" si="40"/>
        <v>23</v>
      </c>
      <c r="U205" s="91"/>
      <c r="V205" s="71"/>
      <c r="W205" s="71"/>
      <c r="X205" s="71"/>
      <c r="Y205" s="71"/>
      <c r="Z205" s="71"/>
    </row>
    <row r="206" spans="1:26" ht="15">
      <c r="A206" s="207" t="s">
        <v>53</v>
      </c>
      <c r="B206" s="207"/>
      <c r="C206" s="207"/>
      <c r="D206" s="207"/>
      <c r="E206" s="207"/>
      <c r="F206" s="207"/>
      <c r="G206" s="207"/>
      <c r="H206" s="207"/>
      <c r="I206" s="207"/>
      <c r="J206" s="207"/>
      <c r="K206" s="18">
        <f t="shared" ref="K206:P206" si="41">K198*14+K204*12</f>
        <v>532</v>
      </c>
      <c r="L206" s="18">
        <f t="shared" si="41"/>
        <v>434</v>
      </c>
      <c r="M206" s="18">
        <f t="shared" si="41"/>
        <v>98</v>
      </c>
      <c r="N206" s="18">
        <f t="shared" si="41"/>
        <v>1064</v>
      </c>
      <c r="O206" s="18">
        <f t="shared" si="41"/>
        <v>1806</v>
      </c>
      <c r="P206" s="18">
        <f t="shared" si="41"/>
        <v>2870</v>
      </c>
      <c r="Q206" s="206"/>
      <c r="R206" s="206"/>
      <c r="S206" s="206"/>
      <c r="T206" s="206"/>
      <c r="U206" s="91"/>
      <c r="V206" s="71"/>
      <c r="W206" s="71"/>
      <c r="X206" s="71"/>
      <c r="Y206" s="71"/>
      <c r="Z206" s="71"/>
    </row>
    <row r="207" spans="1:26" ht="15">
      <c r="A207" s="207"/>
      <c r="B207" s="207"/>
      <c r="C207" s="207"/>
      <c r="D207" s="207"/>
      <c r="E207" s="207"/>
      <c r="F207" s="207"/>
      <c r="G207" s="207"/>
      <c r="H207" s="207"/>
      <c r="I207" s="207"/>
      <c r="J207" s="207"/>
      <c r="K207" s="197">
        <f>SUM(K206:M206)</f>
        <v>1064</v>
      </c>
      <c r="L207" s="197"/>
      <c r="M207" s="197"/>
      <c r="N207" s="197">
        <f>SUM(N206:O206)</f>
        <v>2870</v>
      </c>
      <c r="O207" s="197"/>
      <c r="P207" s="197"/>
      <c r="Q207" s="206"/>
      <c r="R207" s="206"/>
      <c r="S207" s="206"/>
      <c r="T207" s="206"/>
      <c r="U207" s="91"/>
      <c r="V207" s="71"/>
      <c r="W207" s="71"/>
      <c r="X207" s="71"/>
      <c r="Y207" s="71"/>
      <c r="Z207" s="71"/>
    </row>
    <row r="208" spans="1:26" ht="20.25" customHeight="1">
      <c r="A208" s="222" t="s">
        <v>107</v>
      </c>
      <c r="B208" s="222"/>
      <c r="C208" s="222"/>
      <c r="D208" s="222"/>
      <c r="E208" s="222"/>
      <c r="F208" s="222"/>
      <c r="G208" s="222"/>
      <c r="H208" s="222"/>
      <c r="I208" s="222"/>
      <c r="J208" s="222"/>
      <c r="K208" s="199">
        <f>T205/SUM(T47,T64,T82,T98,T117,T132)</f>
        <v>0.51111111111111107</v>
      </c>
      <c r="L208" s="199"/>
      <c r="M208" s="199"/>
      <c r="N208" s="199"/>
      <c r="O208" s="199"/>
      <c r="P208" s="199"/>
      <c r="Q208" s="199"/>
      <c r="R208" s="199"/>
      <c r="S208" s="199"/>
      <c r="T208" s="199"/>
      <c r="U208" s="91"/>
      <c r="V208" s="71"/>
      <c r="W208" s="71"/>
      <c r="X208" s="71"/>
      <c r="Y208" s="71"/>
      <c r="Z208" s="71"/>
    </row>
    <row r="209" spans="1:26" ht="19.5" customHeight="1">
      <c r="A209" s="291" t="s">
        <v>110</v>
      </c>
      <c r="B209" s="291"/>
      <c r="C209" s="291"/>
      <c r="D209" s="291"/>
      <c r="E209" s="291"/>
      <c r="F209" s="291"/>
      <c r="G209" s="291"/>
      <c r="H209" s="291"/>
      <c r="I209" s="291"/>
      <c r="J209" s="291"/>
      <c r="K209" s="199">
        <f>K207/(SUM(N47,N64,N82,N98,N117)*14+N132*12)</f>
        <v>0.55941114616193477</v>
      </c>
      <c r="L209" s="199"/>
      <c r="M209" s="199"/>
      <c r="N209" s="199"/>
      <c r="O209" s="199"/>
      <c r="P209" s="199"/>
      <c r="Q209" s="199"/>
      <c r="R209" s="199"/>
      <c r="S209" s="199"/>
      <c r="T209" s="199"/>
      <c r="U209" s="91"/>
      <c r="V209" s="71"/>
      <c r="W209" s="71"/>
      <c r="X209" s="71"/>
      <c r="Y209" s="71"/>
      <c r="Z209" s="71"/>
    </row>
    <row r="210" spans="1:26">
      <c r="B210" s="2"/>
      <c r="C210" s="2"/>
      <c r="D210" s="2"/>
      <c r="E210" s="2"/>
      <c r="F210" s="2"/>
      <c r="G210" s="2"/>
      <c r="M210" s="7"/>
      <c r="N210" s="7"/>
      <c r="O210" s="7"/>
      <c r="P210" s="7"/>
      <c r="Q210" s="7"/>
      <c r="R210" s="7"/>
      <c r="S210" s="7"/>
    </row>
    <row r="211" spans="1:26" ht="23.25" customHeight="1">
      <c r="A211" s="189" t="s">
        <v>62</v>
      </c>
      <c r="B211" s="220"/>
      <c r="C211" s="220"/>
      <c r="D211" s="220"/>
      <c r="E211" s="220"/>
      <c r="F211" s="220"/>
      <c r="G211" s="220"/>
      <c r="H211" s="220"/>
      <c r="I211" s="220"/>
      <c r="J211" s="220"/>
      <c r="K211" s="220"/>
      <c r="L211" s="220"/>
      <c r="M211" s="220"/>
      <c r="N211" s="220"/>
      <c r="O211" s="220"/>
      <c r="P211" s="220"/>
      <c r="Q211" s="220"/>
      <c r="R211" s="220"/>
      <c r="S211" s="220"/>
      <c r="T211" s="220"/>
    </row>
    <row r="212" spans="1:26" ht="26.25" customHeight="1">
      <c r="A212" s="189" t="s">
        <v>30</v>
      </c>
      <c r="B212" s="189" t="s">
        <v>29</v>
      </c>
      <c r="C212" s="189"/>
      <c r="D212" s="189"/>
      <c r="E212" s="189"/>
      <c r="F212" s="189"/>
      <c r="G212" s="189"/>
      <c r="H212" s="189"/>
      <c r="I212" s="189"/>
      <c r="J212" s="196" t="s">
        <v>43</v>
      </c>
      <c r="K212" s="196" t="s">
        <v>27</v>
      </c>
      <c r="L212" s="196"/>
      <c r="M212" s="196"/>
      <c r="N212" s="196" t="s">
        <v>44</v>
      </c>
      <c r="O212" s="196"/>
      <c r="P212" s="196"/>
      <c r="Q212" s="196" t="s">
        <v>26</v>
      </c>
      <c r="R212" s="196"/>
      <c r="S212" s="196"/>
      <c r="T212" s="196" t="s">
        <v>25</v>
      </c>
    </row>
    <row r="213" spans="1:26">
      <c r="A213" s="189"/>
      <c r="B213" s="189"/>
      <c r="C213" s="189"/>
      <c r="D213" s="189"/>
      <c r="E213" s="189"/>
      <c r="F213" s="189"/>
      <c r="G213" s="189"/>
      <c r="H213" s="189"/>
      <c r="I213" s="189"/>
      <c r="J213" s="196"/>
      <c r="K213" s="85" t="s">
        <v>31</v>
      </c>
      <c r="L213" s="85" t="s">
        <v>32</v>
      </c>
      <c r="M213" s="85" t="s">
        <v>33</v>
      </c>
      <c r="N213" s="85" t="s">
        <v>37</v>
      </c>
      <c r="O213" s="85" t="s">
        <v>8</v>
      </c>
      <c r="P213" s="85" t="s">
        <v>34</v>
      </c>
      <c r="Q213" s="85" t="s">
        <v>35</v>
      </c>
      <c r="R213" s="85" t="s">
        <v>31</v>
      </c>
      <c r="S213" s="85" t="s">
        <v>36</v>
      </c>
      <c r="T213" s="196"/>
    </row>
    <row r="214" spans="1:26">
      <c r="A214" s="189" t="s">
        <v>60</v>
      </c>
      <c r="B214" s="189"/>
      <c r="C214" s="189"/>
      <c r="D214" s="189"/>
      <c r="E214" s="189"/>
      <c r="F214" s="189"/>
      <c r="G214" s="189"/>
      <c r="H214" s="189"/>
      <c r="I214" s="189"/>
      <c r="J214" s="189"/>
      <c r="K214" s="189"/>
      <c r="L214" s="189"/>
      <c r="M214" s="189"/>
      <c r="N214" s="189"/>
      <c r="O214" s="189"/>
      <c r="P214" s="189"/>
      <c r="Q214" s="189"/>
      <c r="R214" s="189"/>
      <c r="S214" s="189"/>
      <c r="T214" s="189"/>
      <c r="U214" s="48"/>
    </row>
    <row r="215" spans="1:26">
      <c r="A215" s="111" t="str">
        <f t="shared" ref="A215:A229" si="42">IF(ISNA(INDEX($A$37:$T$166,MATCH($B215,$B$37:$B$166,0),1)),"",INDEX($A$37:$T$166,MATCH($B215,$B$37:$B$166,0),1))</f>
        <v>LLD1225</v>
      </c>
      <c r="B215" s="146" t="s">
        <v>144</v>
      </c>
      <c r="C215" s="146"/>
      <c r="D215" s="146"/>
      <c r="E215" s="146"/>
      <c r="F215" s="146"/>
      <c r="G215" s="146"/>
      <c r="H215" s="146"/>
      <c r="I215" s="146"/>
      <c r="J215" s="100">
        <f t="shared" ref="J215:J229" si="43">IF(ISNA(INDEX($A$37:$T$166,MATCH($B215,$B$37:$B$166,0),10)),"",INDEX($A$37:$T$166,MATCH($B215,$B$37:$B$166,0),10))</f>
        <v>4</v>
      </c>
      <c r="K215" s="100">
        <f t="shared" ref="K215:K229" si="44">IF(ISNA(INDEX($A$37:$T$166,MATCH($B215,$B$37:$B$166,0),11)),"",INDEX($A$37:$T$166,MATCH($B215,$B$37:$B$166,0),11))</f>
        <v>0</v>
      </c>
      <c r="L215" s="100">
        <f t="shared" ref="L215:L229" si="45">IF(ISNA(INDEX($A$37:$T$166,MATCH($B215,$B$37:$B$166,0),12)),"",INDEX($A$37:$T$166,MATCH($B215,$B$37:$B$166,0),12))</f>
        <v>0</v>
      </c>
      <c r="M215" s="100">
        <f t="shared" ref="M215:M229" si="46">IF(ISNA(INDEX($A$37:$T$166,MATCH($B215,$B$37:$B$166,0),13)),"",INDEX($A$37:$T$166,MATCH($B215,$B$37:$B$166,0),13))</f>
        <v>2</v>
      </c>
      <c r="N215" s="16">
        <f t="shared" ref="N215:N229" si="47">IF(ISNA(INDEX($A$37:$T$172,MATCH($B215,$B$37:$B$172,0),14)),"",INDEX($A$37:$T$172,MATCH($B215,$B$37:$B$172,0),14))</f>
        <v>2</v>
      </c>
      <c r="O215" s="16">
        <f t="shared" ref="O215:O229" si="48">IF(ISNA(INDEX($A$37:$T$172,MATCH($B215,$B$37:$B$172,0),15)),"",INDEX($A$37:$T$172,MATCH($B215,$B$37:$B$172,0),15))</f>
        <v>5</v>
      </c>
      <c r="P215" s="16">
        <f t="shared" ref="P215:P229" si="49">IF(ISNA(INDEX($A$37:$T$172,MATCH($B215,$B$37:$B$172,0),16)),"",INDEX($A$37:$T$172,MATCH($B215,$B$37:$B$172,0),16))</f>
        <v>7</v>
      </c>
      <c r="Q215" s="21">
        <f t="shared" ref="Q215:Q229" si="50">IF(ISNA(INDEX($A$37:$T$172,MATCH($B215,$B$37:$B$172,0),17)),"",INDEX($A$37:$T$172,MATCH($B215,$B$37:$B$172,0),17))</f>
        <v>0</v>
      </c>
      <c r="R215" s="21">
        <f t="shared" ref="R215:R229" si="51">IF(ISNA(INDEX($A$37:$T$172,MATCH($B215,$B$37:$B$172,0),18)),"",INDEX($A$37:$T$172,MATCH($B215,$B$37:$B$172,0),18))</f>
        <v>0</v>
      </c>
      <c r="S215" s="21" t="str">
        <f t="shared" ref="S215:S229" si="52">IF(ISNA(INDEX($A$37:$T$172,MATCH($B215,$B$37:$B$172,0),19)),"",INDEX($A$37:$T$172,MATCH($B215,$B$37:$B$172,0),19))</f>
        <v>VP</v>
      </c>
      <c r="T215" s="21" t="str">
        <f t="shared" ref="T215:T229" si="53">IF(ISNA(INDEX($A$37:$T$172,MATCH($B215,$B$37:$B$172,0),20)),"",INDEX($A$37:$T$172,MATCH($B215,$B$37:$B$172,0),20))</f>
        <v>DS</v>
      </c>
      <c r="U215" s="48"/>
    </row>
    <row r="216" spans="1:26">
      <c r="A216" s="111" t="str">
        <f t="shared" si="42"/>
        <v>LLX1201</v>
      </c>
      <c r="B216" s="146" t="s">
        <v>145</v>
      </c>
      <c r="C216" s="146"/>
      <c r="D216" s="146"/>
      <c r="E216" s="146"/>
      <c r="F216" s="146"/>
      <c r="G216" s="146"/>
      <c r="H216" s="146"/>
      <c r="I216" s="146"/>
      <c r="J216" s="100">
        <f t="shared" si="43"/>
        <v>3</v>
      </c>
      <c r="K216" s="100">
        <f t="shared" si="44"/>
        <v>2</v>
      </c>
      <c r="L216" s="100">
        <f t="shared" si="45"/>
        <v>1</v>
      </c>
      <c r="M216" s="100">
        <f t="shared" si="46"/>
        <v>0</v>
      </c>
      <c r="N216" s="16">
        <f t="shared" si="47"/>
        <v>3</v>
      </c>
      <c r="O216" s="16">
        <f t="shared" si="48"/>
        <v>2</v>
      </c>
      <c r="P216" s="16">
        <f t="shared" si="49"/>
        <v>5</v>
      </c>
      <c r="Q216" s="21" t="str">
        <f t="shared" si="50"/>
        <v>E</v>
      </c>
      <c r="R216" s="21">
        <f t="shared" si="51"/>
        <v>0</v>
      </c>
      <c r="S216" s="21">
        <f t="shared" si="52"/>
        <v>0</v>
      </c>
      <c r="T216" s="21" t="str">
        <f t="shared" si="53"/>
        <v>DS</v>
      </c>
      <c r="U216" s="48"/>
    </row>
    <row r="217" spans="1:26" ht="15">
      <c r="A217" s="111" t="str">
        <f t="shared" si="42"/>
        <v>LLX1202</v>
      </c>
      <c r="B217" s="146" t="s">
        <v>146</v>
      </c>
      <c r="C217" s="146"/>
      <c r="D217" s="146"/>
      <c r="E217" s="146"/>
      <c r="F217" s="146"/>
      <c r="G217" s="146"/>
      <c r="H217" s="146"/>
      <c r="I217" s="146"/>
      <c r="J217" s="100">
        <f t="shared" si="43"/>
        <v>3</v>
      </c>
      <c r="K217" s="100">
        <f t="shared" si="44"/>
        <v>2</v>
      </c>
      <c r="L217" s="100">
        <f t="shared" si="45"/>
        <v>1</v>
      </c>
      <c r="M217" s="100">
        <f t="shared" si="46"/>
        <v>0</v>
      </c>
      <c r="N217" s="16">
        <f t="shared" si="47"/>
        <v>3</v>
      </c>
      <c r="O217" s="16">
        <f t="shared" si="48"/>
        <v>2</v>
      </c>
      <c r="P217" s="16">
        <f t="shared" si="49"/>
        <v>5</v>
      </c>
      <c r="Q217" s="21" t="str">
        <f t="shared" si="50"/>
        <v>E</v>
      </c>
      <c r="R217" s="21">
        <f t="shared" si="51"/>
        <v>0</v>
      </c>
      <c r="S217" s="21">
        <f t="shared" si="52"/>
        <v>0</v>
      </c>
      <c r="T217" s="21" t="str">
        <f t="shared" si="53"/>
        <v>DS</v>
      </c>
      <c r="U217" s="63"/>
      <c r="V217" s="64"/>
    </row>
    <row r="218" spans="1:26" ht="15">
      <c r="A218" s="111" t="str">
        <f t="shared" si="42"/>
        <v>LLD2122</v>
      </c>
      <c r="B218" s="146" t="s">
        <v>150</v>
      </c>
      <c r="C218" s="146"/>
      <c r="D218" s="146"/>
      <c r="E218" s="146"/>
      <c r="F218" s="146"/>
      <c r="G218" s="146"/>
      <c r="H218" s="146"/>
      <c r="I218" s="146"/>
      <c r="J218" s="100">
        <f t="shared" si="43"/>
        <v>4</v>
      </c>
      <c r="K218" s="100">
        <f t="shared" si="44"/>
        <v>2</v>
      </c>
      <c r="L218" s="100">
        <f t="shared" si="45"/>
        <v>1</v>
      </c>
      <c r="M218" s="100">
        <f t="shared" si="46"/>
        <v>0</v>
      </c>
      <c r="N218" s="16">
        <f t="shared" si="47"/>
        <v>3</v>
      </c>
      <c r="O218" s="16">
        <f t="shared" si="48"/>
        <v>4</v>
      </c>
      <c r="P218" s="16">
        <f t="shared" si="49"/>
        <v>7</v>
      </c>
      <c r="Q218" s="21" t="str">
        <f t="shared" si="50"/>
        <v>E</v>
      </c>
      <c r="R218" s="21">
        <f t="shared" si="51"/>
        <v>0</v>
      </c>
      <c r="S218" s="21">
        <f t="shared" si="52"/>
        <v>0</v>
      </c>
      <c r="T218" s="21" t="str">
        <f t="shared" si="53"/>
        <v>DS</v>
      </c>
      <c r="U218" s="88"/>
      <c r="V218" s="64"/>
      <c r="W218" s="64"/>
      <c r="X218" s="64"/>
      <c r="Y218" s="64"/>
      <c r="Z218" s="64"/>
    </row>
    <row r="219" spans="1:26" ht="15">
      <c r="A219" s="111" t="str">
        <f t="shared" si="42"/>
        <v>LLD2124</v>
      </c>
      <c r="B219" s="146" t="s">
        <v>154</v>
      </c>
      <c r="C219" s="146"/>
      <c r="D219" s="146"/>
      <c r="E219" s="146"/>
      <c r="F219" s="146"/>
      <c r="G219" s="146"/>
      <c r="H219" s="146"/>
      <c r="I219" s="146"/>
      <c r="J219" s="100">
        <f t="shared" si="43"/>
        <v>4</v>
      </c>
      <c r="K219" s="100">
        <f t="shared" si="44"/>
        <v>2</v>
      </c>
      <c r="L219" s="100">
        <f t="shared" si="45"/>
        <v>1</v>
      </c>
      <c r="M219" s="100">
        <f t="shared" si="46"/>
        <v>0</v>
      </c>
      <c r="N219" s="16">
        <f t="shared" si="47"/>
        <v>3</v>
      </c>
      <c r="O219" s="16">
        <f t="shared" si="48"/>
        <v>4</v>
      </c>
      <c r="P219" s="16">
        <f t="shared" si="49"/>
        <v>7</v>
      </c>
      <c r="Q219" s="21" t="str">
        <f t="shared" si="50"/>
        <v>E</v>
      </c>
      <c r="R219" s="21">
        <f t="shared" si="51"/>
        <v>0</v>
      </c>
      <c r="S219" s="21">
        <f t="shared" si="52"/>
        <v>0</v>
      </c>
      <c r="T219" s="21" t="str">
        <f t="shared" si="53"/>
        <v>DS</v>
      </c>
      <c r="U219" s="88"/>
      <c r="V219" s="64"/>
      <c r="W219" s="64"/>
      <c r="X219" s="64"/>
      <c r="Y219" s="64"/>
      <c r="Z219" s="64"/>
    </row>
    <row r="220" spans="1:26" ht="15">
      <c r="A220" s="111" t="str">
        <f t="shared" si="42"/>
        <v>LLD2125</v>
      </c>
      <c r="B220" s="146" t="s">
        <v>156</v>
      </c>
      <c r="C220" s="146"/>
      <c r="D220" s="146"/>
      <c r="E220" s="146"/>
      <c r="F220" s="146"/>
      <c r="G220" s="146"/>
      <c r="H220" s="146"/>
      <c r="I220" s="146"/>
      <c r="J220" s="100">
        <f t="shared" si="43"/>
        <v>6</v>
      </c>
      <c r="K220" s="100">
        <f t="shared" si="44"/>
        <v>2</v>
      </c>
      <c r="L220" s="100">
        <f t="shared" si="45"/>
        <v>2</v>
      </c>
      <c r="M220" s="100">
        <f t="shared" si="46"/>
        <v>0</v>
      </c>
      <c r="N220" s="16">
        <f t="shared" si="47"/>
        <v>4</v>
      </c>
      <c r="O220" s="16">
        <f t="shared" si="48"/>
        <v>7</v>
      </c>
      <c r="P220" s="16">
        <f t="shared" si="49"/>
        <v>11</v>
      </c>
      <c r="Q220" s="21" t="str">
        <f t="shared" si="50"/>
        <v>E</v>
      </c>
      <c r="R220" s="21">
        <f t="shared" si="51"/>
        <v>0</v>
      </c>
      <c r="S220" s="21">
        <f t="shared" si="52"/>
        <v>0</v>
      </c>
      <c r="T220" s="21" t="str">
        <f t="shared" si="53"/>
        <v>DS</v>
      </c>
      <c r="U220" s="88"/>
      <c r="V220" s="64"/>
      <c r="W220" s="64"/>
      <c r="X220" s="64"/>
      <c r="Y220" s="64"/>
      <c r="Z220" s="64"/>
    </row>
    <row r="221" spans="1:26" ht="15">
      <c r="A221" s="111" t="str">
        <f t="shared" si="42"/>
        <v>LLX2103</v>
      </c>
      <c r="B221" s="146" t="s">
        <v>157</v>
      </c>
      <c r="C221" s="146"/>
      <c r="D221" s="146"/>
      <c r="E221" s="146"/>
      <c r="F221" s="146"/>
      <c r="G221" s="146"/>
      <c r="H221" s="146"/>
      <c r="I221" s="146"/>
      <c r="J221" s="100">
        <f t="shared" si="43"/>
        <v>3</v>
      </c>
      <c r="K221" s="100">
        <f t="shared" si="44"/>
        <v>2</v>
      </c>
      <c r="L221" s="100">
        <f t="shared" si="45"/>
        <v>1</v>
      </c>
      <c r="M221" s="100">
        <f t="shared" si="46"/>
        <v>0</v>
      </c>
      <c r="N221" s="16">
        <f t="shared" si="47"/>
        <v>3</v>
      </c>
      <c r="O221" s="16">
        <f t="shared" si="48"/>
        <v>2</v>
      </c>
      <c r="P221" s="16">
        <f t="shared" si="49"/>
        <v>5</v>
      </c>
      <c r="Q221" s="21" t="str">
        <f t="shared" si="50"/>
        <v>E</v>
      </c>
      <c r="R221" s="21">
        <f t="shared" si="51"/>
        <v>0</v>
      </c>
      <c r="S221" s="21">
        <f t="shared" si="52"/>
        <v>0</v>
      </c>
      <c r="T221" s="21" t="str">
        <f t="shared" si="53"/>
        <v>DS</v>
      </c>
      <c r="U221" s="88"/>
      <c r="V221" s="64"/>
      <c r="W221" s="64"/>
      <c r="X221" s="64"/>
      <c r="Y221" s="64"/>
      <c r="Z221" s="64"/>
    </row>
    <row r="222" spans="1:26" s="61" customFormat="1" ht="15">
      <c r="A222" s="111" t="str">
        <f t="shared" si="42"/>
        <v>LLX2104</v>
      </c>
      <c r="B222" s="146" t="s">
        <v>158</v>
      </c>
      <c r="C222" s="146"/>
      <c r="D222" s="146"/>
      <c r="E222" s="146"/>
      <c r="F222" s="146"/>
      <c r="G222" s="146"/>
      <c r="H222" s="146"/>
      <c r="I222" s="146"/>
      <c r="J222" s="100">
        <f t="shared" si="43"/>
        <v>3</v>
      </c>
      <c r="K222" s="100">
        <f t="shared" si="44"/>
        <v>2</v>
      </c>
      <c r="L222" s="100">
        <f t="shared" si="45"/>
        <v>1</v>
      </c>
      <c r="M222" s="100">
        <f t="shared" si="46"/>
        <v>0</v>
      </c>
      <c r="N222" s="16">
        <f t="shared" si="47"/>
        <v>3</v>
      </c>
      <c r="O222" s="16">
        <f t="shared" si="48"/>
        <v>2</v>
      </c>
      <c r="P222" s="16">
        <f t="shared" si="49"/>
        <v>5</v>
      </c>
      <c r="Q222" s="21" t="str">
        <f t="shared" si="50"/>
        <v>E</v>
      </c>
      <c r="R222" s="21">
        <f t="shared" si="51"/>
        <v>0</v>
      </c>
      <c r="S222" s="21">
        <f t="shared" si="52"/>
        <v>0</v>
      </c>
      <c r="T222" s="21" t="str">
        <f t="shared" si="53"/>
        <v>DS</v>
      </c>
      <c r="U222" s="88"/>
      <c r="V222" s="64"/>
      <c r="W222" s="64"/>
      <c r="X222" s="64"/>
      <c r="Y222" s="64"/>
      <c r="Z222" s="64"/>
    </row>
    <row r="223" spans="1:26" s="61" customFormat="1" ht="15">
      <c r="A223" s="111" t="str">
        <f t="shared" si="42"/>
        <v>LLD2221</v>
      </c>
      <c r="B223" s="146" t="s">
        <v>160</v>
      </c>
      <c r="C223" s="146"/>
      <c r="D223" s="146"/>
      <c r="E223" s="146"/>
      <c r="F223" s="146"/>
      <c r="G223" s="146"/>
      <c r="H223" s="146"/>
      <c r="I223" s="146"/>
      <c r="J223" s="100">
        <f t="shared" si="43"/>
        <v>4</v>
      </c>
      <c r="K223" s="100">
        <f t="shared" si="44"/>
        <v>2</v>
      </c>
      <c r="L223" s="100">
        <f t="shared" si="45"/>
        <v>1</v>
      </c>
      <c r="M223" s="100">
        <f t="shared" si="46"/>
        <v>0</v>
      </c>
      <c r="N223" s="16">
        <f t="shared" si="47"/>
        <v>3</v>
      </c>
      <c r="O223" s="16">
        <f t="shared" si="48"/>
        <v>4</v>
      </c>
      <c r="P223" s="16">
        <f t="shared" si="49"/>
        <v>7</v>
      </c>
      <c r="Q223" s="21" t="str">
        <f t="shared" si="50"/>
        <v>E</v>
      </c>
      <c r="R223" s="21">
        <f t="shared" si="51"/>
        <v>0</v>
      </c>
      <c r="S223" s="21">
        <f t="shared" si="52"/>
        <v>0</v>
      </c>
      <c r="T223" s="21" t="str">
        <f t="shared" si="53"/>
        <v>DS</v>
      </c>
      <c r="U223" s="88"/>
      <c r="V223" s="64"/>
      <c r="W223" s="64"/>
      <c r="X223" s="64"/>
      <c r="Y223" s="64"/>
      <c r="Z223" s="64"/>
    </row>
    <row r="224" spans="1:26" s="61" customFormat="1" ht="15">
      <c r="A224" s="111" t="str">
        <f t="shared" si="42"/>
        <v>LLD2223</v>
      </c>
      <c r="B224" s="146" t="s">
        <v>164</v>
      </c>
      <c r="C224" s="146"/>
      <c r="D224" s="146"/>
      <c r="E224" s="146"/>
      <c r="F224" s="146"/>
      <c r="G224" s="146"/>
      <c r="H224" s="146"/>
      <c r="I224" s="146"/>
      <c r="J224" s="100">
        <f t="shared" si="43"/>
        <v>4</v>
      </c>
      <c r="K224" s="100">
        <f t="shared" si="44"/>
        <v>2</v>
      </c>
      <c r="L224" s="100">
        <f t="shared" si="45"/>
        <v>1</v>
      </c>
      <c r="M224" s="100">
        <f t="shared" si="46"/>
        <v>0</v>
      </c>
      <c r="N224" s="16">
        <f t="shared" si="47"/>
        <v>3</v>
      </c>
      <c r="O224" s="16">
        <f t="shared" si="48"/>
        <v>4</v>
      </c>
      <c r="P224" s="16">
        <f t="shared" si="49"/>
        <v>7</v>
      </c>
      <c r="Q224" s="21">
        <f t="shared" si="50"/>
        <v>0</v>
      </c>
      <c r="R224" s="21" t="str">
        <f t="shared" si="51"/>
        <v>C</v>
      </c>
      <c r="S224" s="21">
        <f t="shared" si="52"/>
        <v>0</v>
      </c>
      <c r="T224" s="21" t="str">
        <f t="shared" si="53"/>
        <v>DS</v>
      </c>
      <c r="U224" s="88"/>
      <c r="V224" s="64"/>
      <c r="W224" s="64"/>
      <c r="X224" s="64"/>
      <c r="Y224" s="64"/>
      <c r="Z224" s="64"/>
    </row>
    <row r="225" spans="1:26" s="61" customFormat="1" ht="15">
      <c r="A225" s="111" t="str">
        <f t="shared" si="42"/>
        <v>LLX2205</v>
      </c>
      <c r="B225" s="146" t="s">
        <v>172</v>
      </c>
      <c r="C225" s="146"/>
      <c r="D225" s="146"/>
      <c r="E225" s="146"/>
      <c r="F225" s="146"/>
      <c r="G225" s="146"/>
      <c r="H225" s="146"/>
      <c r="I225" s="146"/>
      <c r="J225" s="100">
        <f t="shared" si="43"/>
        <v>3</v>
      </c>
      <c r="K225" s="100">
        <f t="shared" si="44"/>
        <v>2</v>
      </c>
      <c r="L225" s="100">
        <f t="shared" si="45"/>
        <v>1</v>
      </c>
      <c r="M225" s="100">
        <f t="shared" si="46"/>
        <v>0</v>
      </c>
      <c r="N225" s="16">
        <f t="shared" si="47"/>
        <v>3</v>
      </c>
      <c r="O225" s="16">
        <f t="shared" si="48"/>
        <v>2</v>
      </c>
      <c r="P225" s="16">
        <f t="shared" si="49"/>
        <v>5</v>
      </c>
      <c r="Q225" s="21" t="str">
        <f t="shared" si="50"/>
        <v>E</v>
      </c>
      <c r="R225" s="21">
        <f t="shared" si="51"/>
        <v>0</v>
      </c>
      <c r="S225" s="21">
        <f t="shared" si="52"/>
        <v>0</v>
      </c>
      <c r="T225" s="21" t="str">
        <f t="shared" si="53"/>
        <v>DS</v>
      </c>
      <c r="U225" s="88"/>
      <c r="V225" s="64"/>
      <c r="W225" s="64"/>
      <c r="X225" s="64"/>
      <c r="Y225" s="64"/>
      <c r="Z225" s="64"/>
    </row>
    <row r="226" spans="1:26" s="61" customFormat="1" ht="15">
      <c r="A226" s="111" t="str">
        <f t="shared" si="42"/>
        <v>LLD3122</v>
      </c>
      <c r="B226" s="146" t="s">
        <v>232</v>
      </c>
      <c r="C226" s="146"/>
      <c r="D226" s="146"/>
      <c r="E226" s="146"/>
      <c r="F226" s="146"/>
      <c r="G226" s="146"/>
      <c r="H226" s="146"/>
      <c r="I226" s="146"/>
      <c r="J226" s="100">
        <f t="shared" si="43"/>
        <v>5</v>
      </c>
      <c r="K226" s="100">
        <f t="shared" si="44"/>
        <v>2</v>
      </c>
      <c r="L226" s="100">
        <f t="shared" si="45"/>
        <v>1</v>
      </c>
      <c r="M226" s="100">
        <f t="shared" si="46"/>
        <v>0</v>
      </c>
      <c r="N226" s="16">
        <f t="shared" si="47"/>
        <v>3</v>
      </c>
      <c r="O226" s="16">
        <f t="shared" si="48"/>
        <v>6</v>
      </c>
      <c r="P226" s="16">
        <f t="shared" si="49"/>
        <v>9</v>
      </c>
      <c r="Q226" s="21" t="str">
        <f t="shared" si="50"/>
        <v>E</v>
      </c>
      <c r="R226" s="21">
        <f t="shared" si="51"/>
        <v>0</v>
      </c>
      <c r="S226" s="21">
        <f t="shared" si="52"/>
        <v>0</v>
      </c>
      <c r="T226" s="21" t="str">
        <f t="shared" si="53"/>
        <v>DS</v>
      </c>
      <c r="U226" s="88"/>
      <c r="V226" s="64"/>
      <c r="W226" s="64"/>
      <c r="X226" s="64"/>
      <c r="Y226" s="64"/>
      <c r="Z226" s="64"/>
    </row>
    <row r="227" spans="1:26" s="61" customFormat="1" ht="29.25" customHeight="1">
      <c r="A227" s="111" t="str">
        <f t="shared" si="42"/>
        <v>LLD3127</v>
      </c>
      <c r="B227" s="211" t="s">
        <v>180</v>
      </c>
      <c r="C227" s="211"/>
      <c r="D227" s="211"/>
      <c r="E227" s="211"/>
      <c r="F227" s="211"/>
      <c r="G227" s="211"/>
      <c r="H227" s="211"/>
      <c r="I227" s="211"/>
      <c r="J227" s="100">
        <f t="shared" si="43"/>
        <v>4</v>
      </c>
      <c r="K227" s="100">
        <f t="shared" si="44"/>
        <v>2</v>
      </c>
      <c r="L227" s="100">
        <f t="shared" si="45"/>
        <v>1</v>
      </c>
      <c r="M227" s="100">
        <f t="shared" si="46"/>
        <v>0</v>
      </c>
      <c r="N227" s="16">
        <f t="shared" si="47"/>
        <v>3</v>
      </c>
      <c r="O227" s="16">
        <f t="shared" si="48"/>
        <v>4</v>
      </c>
      <c r="P227" s="16">
        <f t="shared" si="49"/>
        <v>7</v>
      </c>
      <c r="Q227" s="21">
        <f t="shared" si="50"/>
        <v>0</v>
      </c>
      <c r="R227" s="21" t="str">
        <f t="shared" si="51"/>
        <v>C</v>
      </c>
      <c r="S227" s="21">
        <f t="shared" si="52"/>
        <v>0</v>
      </c>
      <c r="T227" s="21" t="str">
        <f t="shared" si="53"/>
        <v>DS</v>
      </c>
      <c r="U227" s="88"/>
      <c r="V227" s="64"/>
      <c r="W227" s="64"/>
      <c r="X227" s="64"/>
      <c r="Y227" s="64"/>
      <c r="Z227" s="64"/>
    </row>
    <row r="228" spans="1:26" s="61" customFormat="1" ht="15">
      <c r="A228" s="111" t="str">
        <f t="shared" si="42"/>
        <v>LLX3106</v>
      </c>
      <c r="B228" s="146" t="s">
        <v>181</v>
      </c>
      <c r="C228" s="146"/>
      <c r="D228" s="146"/>
      <c r="E228" s="146"/>
      <c r="F228" s="146"/>
      <c r="G228" s="146"/>
      <c r="H228" s="146"/>
      <c r="I228" s="146"/>
      <c r="J228" s="100">
        <f t="shared" si="43"/>
        <v>3</v>
      </c>
      <c r="K228" s="100">
        <f t="shared" si="44"/>
        <v>2</v>
      </c>
      <c r="L228" s="100">
        <f t="shared" si="45"/>
        <v>1</v>
      </c>
      <c r="M228" s="100">
        <f t="shared" si="46"/>
        <v>0</v>
      </c>
      <c r="N228" s="16">
        <f t="shared" si="47"/>
        <v>3</v>
      </c>
      <c r="O228" s="16">
        <f t="shared" si="48"/>
        <v>2</v>
      </c>
      <c r="P228" s="16">
        <f t="shared" si="49"/>
        <v>5</v>
      </c>
      <c r="Q228" s="21">
        <f t="shared" si="50"/>
        <v>0</v>
      </c>
      <c r="R228" s="21" t="str">
        <f t="shared" si="51"/>
        <v>C</v>
      </c>
      <c r="S228" s="21">
        <f t="shared" si="52"/>
        <v>0</v>
      </c>
      <c r="T228" s="21" t="str">
        <f t="shared" si="53"/>
        <v>DS</v>
      </c>
      <c r="U228" s="88"/>
      <c r="V228" s="64"/>
      <c r="W228" s="64"/>
      <c r="X228" s="64"/>
      <c r="Y228" s="64"/>
      <c r="Z228" s="64"/>
    </row>
    <row r="229" spans="1:26" s="61" customFormat="1" ht="15">
      <c r="A229" s="131" t="str">
        <f t="shared" si="42"/>
        <v>LLX3107</v>
      </c>
      <c r="B229" s="146" t="s">
        <v>182</v>
      </c>
      <c r="C229" s="146"/>
      <c r="D229" s="146"/>
      <c r="E229" s="146"/>
      <c r="F229" s="146"/>
      <c r="G229" s="146"/>
      <c r="H229" s="146"/>
      <c r="I229" s="146"/>
      <c r="J229" s="100">
        <f t="shared" si="43"/>
        <v>3</v>
      </c>
      <c r="K229" s="100">
        <f t="shared" si="44"/>
        <v>2</v>
      </c>
      <c r="L229" s="100">
        <f t="shared" si="45"/>
        <v>1</v>
      </c>
      <c r="M229" s="100">
        <f t="shared" si="46"/>
        <v>0</v>
      </c>
      <c r="N229" s="16">
        <f t="shared" si="47"/>
        <v>3</v>
      </c>
      <c r="O229" s="16">
        <f t="shared" si="48"/>
        <v>2</v>
      </c>
      <c r="P229" s="16">
        <f t="shared" si="49"/>
        <v>5</v>
      </c>
      <c r="Q229" s="21">
        <f t="shared" si="50"/>
        <v>0</v>
      </c>
      <c r="R229" s="21" t="str">
        <f t="shared" si="51"/>
        <v>C</v>
      </c>
      <c r="S229" s="21">
        <f t="shared" si="52"/>
        <v>0</v>
      </c>
      <c r="T229" s="21" t="str">
        <f t="shared" si="53"/>
        <v>DS</v>
      </c>
      <c r="U229" s="132" t="s">
        <v>229</v>
      </c>
      <c r="V229" s="133"/>
      <c r="W229" s="133"/>
      <c r="X229" s="133"/>
      <c r="Y229" s="64"/>
      <c r="Z229" s="64"/>
    </row>
    <row r="230" spans="1:26" ht="15">
      <c r="A230" s="83" t="s">
        <v>28</v>
      </c>
      <c r="B230" s="198"/>
      <c r="C230" s="198"/>
      <c r="D230" s="198"/>
      <c r="E230" s="198"/>
      <c r="F230" s="198"/>
      <c r="G230" s="198"/>
      <c r="H230" s="198"/>
      <c r="I230" s="198"/>
      <c r="J230" s="18">
        <f t="shared" ref="J230:P230" si="54">SUM(J215:J229)</f>
        <v>56</v>
      </c>
      <c r="K230" s="18">
        <f t="shared" si="54"/>
        <v>28</v>
      </c>
      <c r="L230" s="18">
        <f t="shared" si="54"/>
        <v>15</v>
      </c>
      <c r="M230" s="18">
        <f t="shared" si="54"/>
        <v>2</v>
      </c>
      <c r="N230" s="18">
        <f t="shared" si="54"/>
        <v>45</v>
      </c>
      <c r="O230" s="18">
        <f t="shared" si="54"/>
        <v>52</v>
      </c>
      <c r="P230" s="18">
        <f t="shared" si="54"/>
        <v>97</v>
      </c>
      <c r="Q230" s="83">
        <f>COUNTIF(Q215:Q229,"E")</f>
        <v>10</v>
      </c>
      <c r="R230" s="83">
        <f>COUNTIF(R215:R229,"C")</f>
        <v>4</v>
      </c>
      <c r="S230" s="83">
        <f>COUNTIF(S215:S229,"VP")</f>
        <v>1</v>
      </c>
      <c r="T230" s="84">
        <f>COUNTA(T215:T229)</f>
        <v>15</v>
      </c>
      <c r="U230" s="88"/>
      <c r="V230" s="64"/>
      <c r="W230" s="64"/>
      <c r="X230" s="64"/>
      <c r="Y230" s="64"/>
      <c r="Z230" s="64"/>
    </row>
    <row r="231" spans="1:26" ht="15">
      <c r="A231" s="189" t="s">
        <v>74</v>
      </c>
      <c r="B231" s="189"/>
      <c r="C231" s="189"/>
      <c r="D231" s="189"/>
      <c r="E231" s="189"/>
      <c r="F231" s="189"/>
      <c r="G231" s="189"/>
      <c r="H231" s="189"/>
      <c r="I231" s="189"/>
      <c r="J231" s="189"/>
      <c r="K231" s="189"/>
      <c r="L231" s="189"/>
      <c r="M231" s="189"/>
      <c r="N231" s="189"/>
      <c r="O231" s="189"/>
      <c r="P231" s="189"/>
      <c r="Q231" s="189"/>
      <c r="R231" s="189"/>
      <c r="S231" s="189"/>
      <c r="T231" s="189"/>
      <c r="U231" s="88"/>
      <c r="V231" s="64"/>
      <c r="W231" s="64"/>
      <c r="X231" s="64"/>
      <c r="Y231" s="64"/>
      <c r="Z231" s="64"/>
    </row>
    <row r="232" spans="1:26" ht="15">
      <c r="A232" s="111" t="str">
        <f>IF(ISNA(INDEX($A$37:$T$166,MATCH($B193,$B$37:$B$166,0),1)),"",INDEX($A$37:$T$166,MATCH($B193,$B$37:$B$166,0),1))</f>
        <v>LLD2226</v>
      </c>
      <c r="B232" s="146" t="s">
        <v>188</v>
      </c>
      <c r="C232" s="146"/>
      <c r="D232" s="146"/>
      <c r="E232" s="146"/>
      <c r="F232" s="146"/>
      <c r="G232" s="146"/>
      <c r="H232" s="146"/>
      <c r="I232" s="146"/>
      <c r="J232" s="100">
        <f>IF(ISNA(INDEX($A$37:$T$166,MATCH($B193,$B$37:$B$166,0),10)),"",INDEX($A$37:$T$166,MATCH($B193,$B$37:$B$166,0),10))</f>
        <v>3</v>
      </c>
      <c r="K232" s="100">
        <f>IF(ISNA(INDEX($A$37:$T$166,MATCH($B193,$B$37:$B$166,0),11)),"",INDEX($A$37:$T$166,MATCH($B193,$B$37:$B$166,0),11))</f>
        <v>2</v>
      </c>
      <c r="L232" s="100">
        <v>1</v>
      </c>
      <c r="M232" s="100">
        <f>IF(ISNA(INDEX($A$37:$T$166,MATCH($B193,$B$37:$B$166,0),13)),"",INDEX($A$37:$T$166,MATCH($B193,$B$37:$B$166,0),13))</f>
        <v>0</v>
      </c>
      <c r="N232" s="16">
        <f>IF(ISNA(INDEX($A$37:$T$172,MATCH($B232,$B$37:$B$172,0),14)),"",INDEX($A$37:$T$172,MATCH($B232,$B$37:$B$172,0),14))</f>
        <v>3</v>
      </c>
      <c r="O232" s="16">
        <f>IF(ISNA(INDEX($A$37:$T$172,MATCH($B232,$B$37:$B$172,0),15)),"",INDEX($A$37:$T$172,MATCH($B232,$B$37:$B$172,0),15))</f>
        <v>5</v>
      </c>
      <c r="P232" s="16">
        <f>IF(ISNA(INDEX($A$37:$T$172,MATCH($B232,$B$37:$B$172,0),16)),"",INDEX($A$37:$T$172,MATCH($B232,$B$37:$B$172,0),16))</f>
        <v>8</v>
      </c>
      <c r="Q232" s="21" t="str">
        <f>IF(ISNA(INDEX($A$37:$T$172,MATCH($B232,$B$37:$B$172,0),17)),"",INDEX($A$37:$T$172,MATCH($B232,$B$37:$B$172,0),17))</f>
        <v>E</v>
      </c>
      <c r="R232" s="21">
        <f>IF(ISNA(INDEX($A$37:$T$172,MATCH($B232,$B$37:$B$172,0),18)),"",INDEX($A$37:$T$172,MATCH($B232,$B$37:$B$172,0),18))</f>
        <v>0</v>
      </c>
      <c r="S232" s="21">
        <f>IF(ISNA(INDEX($A$37:$T$172,MATCH($B232,$B$37:$B$172,0),19)),"",INDEX($A$37:$T$172,MATCH($B232,$B$37:$B$172,0),19))</f>
        <v>0</v>
      </c>
      <c r="T232" s="21" t="str">
        <f>IF(ISNA(INDEX($A$37:$T$172,MATCH($B232,$B$37:$B$172,0),20)),"",INDEX($A$37:$T$172,MATCH($B232,$B$37:$B$172,0),20))</f>
        <v>DS</v>
      </c>
      <c r="U232" s="88"/>
      <c r="V232" s="64"/>
      <c r="W232" s="64"/>
      <c r="X232" s="64"/>
      <c r="Y232" s="64"/>
      <c r="Z232" s="64"/>
    </row>
    <row r="233" spans="1:26">
      <c r="A233" s="111" t="str">
        <f>IF(ISNA(INDEX($A$37:$T$166,MATCH($B194,$B$37:$B$166,0),1)),"",INDEX($A$37:$T$166,MATCH($B194,$B$37:$B$166,0),1))</f>
        <v>LLD2227</v>
      </c>
      <c r="B233" s="146" t="s">
        <v>194</v>
      </c>
      <c r="C233" s="146"/>
      <c r="D233" s="146"/>
      <c r="E233" s="146"/>
      <c r="F233" s="146"/>
      <c r="G233" s="146"/>
      <c r="H233" s="146"/>
      <c r="I233" s="146"/>
      <c r="J233" s="100">
        <f>IF(ISNA(INDEX($A$37:$T$166,MATCH($B194,$B$37:$B$166,0),10)),"",INDEX($A$37:$T$166,MATCH($B194,$B$37:$B$166,0),10))</f>
        <v>3</v>
      </c>
      <c r="K233" s="100">
        <f>IF(ISNA(INDEX($A$37:$T$166,MATCH($B194,$B$37:$B$166,0),11)),"",INDEX($A$37:$T$166,MATCH($B194,$B$37:$B$166,0),11))</f>
        <v>0</v>
      </c>
      <c r="L233" s="100">
        <f>IF(ISNA(INDEX($A$37:$T$166,MATCH($B194,$B$37:$B$166,0),12)),"",INDEX($A$37:$T$166,MATCH($B194,$B$37:$B$166,0),12))</f>
        <v>0</v>
      </c>
      <c r="M233" s="100">
        <f>IF(ISNA(INDEX($A$37:$T$166,MATCH($B194,$B$37:$B$166,0),13)),"",INDEX($A$37:$T$166,MATCH($B194,$B$37:$B$166,0),13))</f>
        <v>2</v>
      </c>
      <c r="N233" s="16">
        <f>IF(ISNA(INDEX($A$37:$T$172,MATCH($B233,$B$37:$B$172,0),14)),"",INDEX($A$37:$T$172,MATCH($B233,$B$37:$B$172,0),14))</f>
        <v>2</v>
      </c>
      <c r="O233" s="16">
        <f>IF(ISNA(INDEX($A$37:$T$172,MATCH($B233,$B$37:$B$172,0),15)),"",INDEX($A$37:$T$172,MATCH($B233,$B$37:$B$172,0),15))</f>
        <v>4</v>
      </c>
      <c r="P233" s="16">
        <f>IF(ISNA(INDEX($A$37:$T$172,MATCH($B233,$B$37:$B$172,0),16)),"",INDEX($A$37:$T$172,MATCH($B233,$B$37:$B$172,0),16))</f>
        <v>6</v>
      </c>
      <c r="Q233" s="21">
        <f>IF(ISNA(INDEX($A$37:$T$172,MATCH($B233,$B$37:$B$172,0),17)),"",INDEX($A$37:$T$172,MATCH($B233,$B$37:$B$172,0),17))</f>
        <v>0</v>
      </c>
      <c r="R233" s="21">
        <f>IF(ISNA(INDEX($A$37:$T$172,MATCH($B233,$B$37:$B$172,0),18)),"",INDEX($A$37:$T$172,MATCH($B233,$B$37:$B$172,0),18))</f>
        <v>0</v>
      </c>
      <c r="S233" s="21" t="str">
        <f>IF(ISNA(INDEX($A$37:$T$172,MATCH($B233,$B$37:$B$172,0),19)),"",INDEX($A$37:$T$172,MATCH($B233,$B$37:$B$172,0),19))</f>
        <v>VP</v>
      </c>
      <c r="T233" s="21" t="str">
        <f>IF(ISNA(INDEX($A$37:$T$172,MATCH($B233,$B$37:$B$172,0),20)),"",INDEX($A$37:$T$172,MATCH($B233,$B$37:$B$172,0),20))</f>
        <v>DS</v>
      </c>
      <c r="U233" s="48"/>
    </row>
    <row r="234" spans="1:26" s="61" customFormat="1">
      <c r="A234" s="111" t="str">
        <f>IF(ISNA(INDEX($A$37:$T$166,MATCH($B195,$B$37:$B$166,0),1)),"",INDEX($A$37:$T$166,MATCH($B195,$B$37:$B$166,0),1))</f>
        <v>LLD3123</v>
      </c>
      <c r="B234" s="146" t="s">
        <v>195</v>
      </c>
      <c r="C234" s="146"/>
      <c r="D234" s="146"/>
      <c r="E234" s="146"/>
      <c r="F234" s="146"/>
      <c r="G234" s="146"/>
      <c r="H234" s="146"/>
      <c r="I234" s="146"/>
      <c r="J234" s="100">
        <f>IF(ISNA(INDEX($A$37:$T$166,MATCH($B195,$B$37:$B$166,0),10)),"",INDEX($A$37:$T$166,MATCH($B195,$B$37:$B$166,0),10))</f>
        <v>5</v>
      </c>
      <c r="K234" s="100">
        <f>IF(ISNA(INDEX($A$37:$T$166,MATCH($B195,$B$37:$B$166,0),11)),"",INDEX($A$37:$T$166,MATCH($B195,$B$37:$B$166,0),11))</f>
        <v>2</v>
      </c>
      <c r="L234" s="100">
        <f>IF(ISNA(INDEX($A$37:$T$166,MATCH($B195,$B$37:$B$166,0),12)),"",INDEX($A$37:$T$166,MATCH($B195,$B$37:$B$166,0),12))</f>
        <v>1</v>
      </c>
      <c r="M234" s="100">
        <f>IF(ISNA(INDEX($A$37:$T$166,MATCH($B195,$B$37:$B$166,0),13)),"",INDEX($A$37:$T$166,MATCH($B195,$B$37:$B$166,0),13))</f>
        <v>0</v>
      </c>
      <c r="N234" s="16">
        <f>IF(ISNA(INDEX($A$37:$T$172,MATCH($B234,$B$37:$B$172,0),14)),"",INDEX($A$37:$T$172,MATCH($B234,$B$37:$B$172,0),14))</f>
        <v>3</v>
      </c>
      <c r="O234" s="16">
        <f>IF(ISNA(INDEX($A$37:$T$172,MATCH($B234,$B$37:$B$172,0),15)),"",INDEX($A$37:$T$172,MATCH($B234,$B$37:$B$172,0),15))</f>
        <v>3</v>
      </c>
      <c r="P234" s="16">
        <f>IF(ISNA(INDEX($A$37:$T$172,MATCH($B234,$B$37:$B$172,0),16)),"",INDEX($A$37:$T$172,MATCH($B234,$B$37:$B$172,0),16))</f>
        <v>6</v>
      </c>
      <c r="Q234" s="21" t="str">
        <f>IF(ISNA(INDEX($A$37:$T$172,MATCH($B234,$B$37:$B$172,0),17)),"",INDEX($A$37:$T$172,MATCH($B234,$B$37:$B$172,0),17))</f>
        <v>E</v>
      </c>
      <c r="R234" s="21">
        <f>IF(ISNA(INDEX($A$37:$T$172,MATCH($B234,$B$37:$B$172,0),18)),"",INDEX($A$37:$T$172,MATCH($B234,$B$37:$B$172,0),18))</f>
        <v>0</v>
      </c>
      <c r="S234" s="21">
        <f>IF(ISNA(INDEX($A$37:$T$172,MATCH($B234,$B$37:$B$172,0),19)),"",INDEX($A$37:$T$172,MATCH($B234,$B$37:$B$172,0),19))</f>
        <v>0</v>
      </c>
      <c r="T234" s="21" t="str">
        <f>IF(ISNA(INDEX($A$37:$T$172,MATCH($B234,$B$37:$B$172,0),20)),"",INDEX($A$37:$T$172,MATCH($B234,$B$37:$B$172,0),20))</f>
        <v>DS</v>
      </c>
      <c r="U234" s="48"/>
    </row>
    <row r="235" spans="1:26">
      <c r="A235" s="83" t="s">
        <v>28</v>
      </c>
      <c r="B235" s="189"/>
      <c r="C235" s="189"/>
      <c r="D235" s="189"/>
      <c r="E235" s="189"/>
      <c r="F235" s="189"/>
      <c r="G235" s="189"/>
      <c r="H235" s="189"/>
      <c r="I235" s="189"/>
      <c r="J235" s="18">
        <f t="shared" ref="J235:P235" si="55">SUM(J232:J234)</f>
        <v>11</v>
      </c>
      <c r="K235" s="18">
        <f t="shared" si="55"/>
        <v>4</v>
      </c>
      <c r="L235" s="18">
        <f t="shared" si="55"/>
        <v>2</v>
      </c>
      <c r="M235" s="18">
        <f t="shared" si="55"/>
        <v>2</v>
      </c>
      <c r="N235" s="18">
        <f t="shared" si="55"/>
        <v>8</v>
      </c>
      <c r="O235" s="18">
        <f t="shared" si="55"/>
        <v>12</v>
      </c>
      <c r="P235" s="18">
        <f t="shared" si="55"/>
        <v>20</v>
      </c>
      <c r="Q235" s="83">
        <f>COUNTIF(Q232:Q234,"E")</f>
        <v>2</v>
      </c>
      <c r="R235" s="83">
        <f>COUNTIF(R232:R234,"C")</f>
        <v>0</v>
      </c>
      <c r="S235" s="83">
        <f>COUNTIF(S232:S234,"VP")</f>
        <v>1</v>
      </c>
      <c r="T235" s="84">
        <f>COUNTA(T232:T234)</f>
        <v>3</v>
      </c>
      <c r="U235" s="48"/>
    </row>
    <row r="236" spans="1:26" ht="29.25" customHeight="1">
      <c r="A236" s="207" t="s">
        <v>109</v>
      </c>
      <c r="B236" s="207"/>
      <c r="C236" s="207"/>
      <c r="D236" s="207"/>
      <c r="E236" s="207"/>
      <c r="F236" s="207"/>
      <c r="G236" s="207"/>
      <c r="H236" s="207"/>
      <c r="I236" s="207"/>
      <c r="J236" s="18">
        <f t="shared" ref="J236:T236" si="56">SUM(J230,J235)</f>
        <v>67</v>
      </c>
      <c r="K236" s="18">
        <f t="shared" si="56"/>
        <v>32</v>
      </c>
      <c r="L236" s="18">
        <f t="shared" si="56"/>
        <v>17</v>
      </c>
      <c r="M236" s="18">
        <f t="shared" si="56"/>
        <v>4</v>
      </c>
      <c r="N236" s="18">
        <f t="shared" si="56"/>
        <v>53</v>
      </c>
      <c r="O236" s="18">
        <f t="shared" si="56"/>
        <v>64</v>
      </c>
      <c r="P236" s="18">
        <f t="shared" si="56"/>
        <v>117</v>
      </c>
      <c r="Q236" s="18">
        <f t="shared" si="56"/>
        <v>12</v>
      </c>
      <c r="R236" s="18">
        <f t="shared" si="56"/>
        <v>4</v>
      </c>
      <c r="S236" s="18">
        <f t="shared" si="56"/>
        <v>2</v>
      </c>
      <c r="T236" s="89">
        <f t="shared" si="56"/>
        <v>18</v>
      </c>
    </row>
    <row r="237" spans="1:26" ht="13.5" customHeight="1">
      <c r="A237" s="200" t="s">
        <v>53</v>
      </c>
      <c r="B237" s="201"/>
      <c r="C237" s="201"/>
      <c r="D237" s="201"/>
      <c r="E237" s="201"/>
      <c r="F237" s="201"/>
      <c r="G237" s="201"/>
      <c r="H237" s="201"/>
      <c r="I237" s="201"/>
      <c r="J237" s="202"/>
      <c r="K237" s="18">
        <f t="shared" ref="K237:P237" si="57">K230*14+K235*12</f>
        <v>440</v>
      </c>
      <c r="L237" s="18">
        <f t="shared" si="57"/>
        <v>234</v>
      </c>
      <c r="M237" s="18">
        <f t="shared" si="57"/>
        <v>52</v>
      </c>
      <c r="N237" s="18">
        <f t="shared" si="57"/>
        <v>726</v>
      </c>
      <c r="O237" s="18">
        <f t="shared" si="57"/>
        <v>872</v>
      </c>
      <c r="P237" s="18">
        <f t="shared" si="57"/>
        <v>1598</v>
      </c>
      <c r="Q237" s="294"/>
      <c r="R237" s="295"/>
      <c r="S237" s="295"/>
      <c r="T237" s="296"/>
    </row>
    <row r="238" spans="1:26" ht="16.5" customHeight="1">
      <c r="A238" s="203"/>
      <c r="B238" s="204"/>
      <c r="C238" s="204"/>
      <c r="D238" s="204"/>
      <c r="E238" s="204"/>
      <c r="F238" s="204"/>
      <c r="G238" s="204"/>
      <c r="H238" s="204"/>
      <c r="I238" s="204"/>
      <c r="J238" s="205"/>
      <c r="K238" s="281">
        <f>SUM(K237:M237)</f>
        <v>726</v>
      </c>
      <c r="L238" s="282"/>
      <c r="M238" s="283"/>
      <c r="N238" s="281">
        <f>SUM(N237:O237)</f>
        <v>1598</v>
      </c>
      <c r="O238" s="282"/>
      <c r="P238" s="283"/>
      <c r="Q238" s="297"/>
      <c r="R238" s="298"/>
      <c r="S238" s="298"/>
      <c r="T238" s="299"/>
    </row>
    <row r="239" spans="1:26" ht="18" customHeight="1">
      <c r="A239" s="244" t="s">
        <v>107</v>
      </c>
      <c r="B239" s="245"/>
      <c r="C239" s="245"/>
      <c r="D239" s="245"/>
      <c r="E239" s="245"/>
      <c r="F239" s="245"/>
      <c r="G239" s="245"/>
      <c r="H239" s="245"/>
      <c r="I239" s="245"/>
      <c r="J239" s="246"/>
      <c r="K239" s="252">
        <f>T236/SUM(T47,T64,T82,T98,T117,T132)</f>
        <v>0.4</v>
      </c>
      <c r="L239" s="253"/>
      <c r="M239" s="253"/>
      <c r="N239" s="253"/>
      <c r="O239" s="253"/>
      <c r="P239" s="253"/>
      <c r="Q239" s="253"/>
      <c r="R239" s="253"/>
      <c r="S239" s="253"/>
      <c r="T239" s="254"/>
    </row>
    <row r="240" spans="1:26" s="43" customFormat="1" ht="18" customHeight="1">
      <c r="A240" s="284" t="s">
        <v>110</v>
      </c>
      <c r="B240" s="285"/>
      <c r="C240" s="285"/>
      <c r="D240" s="285"/>
      <c r="E240" s="285"/>
      <c r="F240" s="285"/>
      <c r="G240" s="285"/>
      <c r="H240" s="285"/>
      <c r="I240" s="285"/>
      <c r="J240" s="286"/>
      <c r="K240" s="252">
        <f>K238/(SUM(N47,N64,N82,N98,N117)*14+N132*12)</f>
        <v>0.38170347003154576</v>
      </c>
      <c r="L240" s="253"/>
      <c r="M240" s="253"/>
      <c r="N240" s="253"/>
      <c r="O240" s="253"/>
      <c r="P240" s="253"/>
      <c r="Q240" s="253"/>
      <c r="R240" s="253"/>
      <c r="S240" s="253"/>
      <c r="T240" s="254"/>
    </row>
    <row r="241" spans="1:26" ht="15" customHeight="1"/>
    <row r="242" spans="1:26" ht="22.5" customHeight="1">
      <c r="A242" s="189" t="s">
        <v>72</v>
      </c>
      <c r="B242" s="220"/>
      <c r="C242" s="220"/>
      <c r="D242" s="220"/>
      <c r="E242" s="220"/>
      <c r="F242" s="220"/>
      <c r="G242" s="220"/>
      <c r="H242" s="220"/>
      <c r="I242" s="220"/>
      <c r="J242" s="220"/>
      <c r="K242" s="220"/>
      <c r="L242" s="220"/>
      <c r="M242" s="220"/>
      <c r="N242" s="220"/>
      <c r="O242" s="220"/>
      <c r="P242" s="220"/>
      <c r="Q242" s="220"/>
      <c r="R242" s="220"/>
      <c r="S242" s="220"/>
      <c r="T242" s="220"/>
    </row>
    <row r="243" spans="1:26" ht="25.5" customHeight="1">
      <c r="A243" s="189" t="s">
        <v>30</v>
      </c>
      <c r="B243" s="189" t="s">
        <v>29</v>
      </c>
      <c r="C243" s="189"/>
      <c r="D243" s="189"/>
      <c r="E243" s="189"/>
      <c r="F243" s="189"/>
      <c r="G243" s="189"/>
      <c r="H243" s="189"/>
      <c r="I243" s="189"/>
      <c r="J243" s="196" t="s">
        <v>43</v>
      </c>
      <c r="K243" s="196" t="s">
        <v>27</v>
      </c>
      <c r="L243" s="196"/>
      <c r="M243" s="196"/>
      <c r="N243" s="196" t="s">
        <v>44</v>
      </c>
      <c r="O243" s="196"/>
      <c r="P243" s="196"/>
      <c r="Q243" s="196" t="s">
        <v>26</v>
      </c>
      <c r="R243" s="196"/>
      <c r="S243" s="196"/>
      <c r="T243" s="196" t="s">
        <v>25</v>
      </c>
    </row>
    <row r="244" spans="1:26">
      <c r="A244" s="189"/>
      <c r="B244" s="189"/>
      <c r="C244" s="189"/>
      <c r="D244" s="189"/>
      <c r="E244" s="189"/>
      <c r="F244" s="189"/>
      <c r="G244" s="189"/>
      <c r="H244" s="189"/>
      <c r="I244" s="189"/>
      <c r="J244" s="196"/>
      <c r="K244" s="85" t="s">
        <v>31</v>
      </c>
      <c r="L244" s="85" t="s">
        <v>32</v>
      </c>
      <c r="M244" s="85" t="s">
        <v>33</v>
      </c>
      <c r="N244" s="85" t="s">
        <v>37</v>
      </c>
      <c r="O244" s="85" t="s">
        <v>8</v>
      </c>
      <c r="P244" s="85" t="s">
        <v>34</v>
      </c>
      <c r="Q244" s="85" t="s">
        <v>35</v>
      </c>
      <c r="R244" s="85" t="s">
        <v>31</v>
      </c>
      <c r="S244" s="85" t="s">
        <v>36</v>
      </c>
      <c r="T244" s="196"/>
    </row>
    <row r="245" spans="1:26" ht="15">
      <c r="A245" s="189" t="s">
        <v>60</v>
      </c>
      <c r="B245" s="189"/>
      <c r="C245" s="189"/>
      <c r="D245" s="189"/>
      <c r="E245" s="189"/>
      <c r="F245" s="189"/>
      <c r="G245" s="189"/>
      <c r="H245" s="189"/>
      <c r="I245" s="189"/>
      <c r="J245" s="189"/>
      <c r="K245" s="189"/>
      <c r="L245" s="189"/>
      <c r="M245" s="189"/>
      <c r="N245" s="189"/>
      <c r="O245" s="189"/>
      <c r="P245" s="189"/>
      <c r="Q245" s="189"/>
      <c r="R245" s="189"/>
      <c r="S245" s="189"/>
      <c r="T245" s="189"/>
      <c r="U245" s="63"/>
      <c r="V245" s="64"/>
    </row>
    <row r="246" spans="1:26" ht="15">
      <c r="A246" s="23" t="str">
        <f>IF(ISNA(INDEX($A$37:$T$172,MATCH($B246,$B$37:$B$172,0),1)),"",INDEX($A$37:$T$172,MATCH($B246,$B$37:$B$172,0),1))</f>
        <v>*</v>
      </c>
      <c r="B246" s="217" t="s">
        <v>101</v>
      </c>
      <c r="C246" s="217"/>
      <c r="D246" s="217"/>
      <c r="E246" s="217"/>
      <c r="F246" s="217"/>
      <c r="G246" s="217"/>
      <c r="H246" s="217"/>
      <c r="I246" s="217"/>
      <c r="J246" s="16">
        <f>IF(ISNA(INDEX($A$37:$T$172,MATCH($B246,$B$37:$B$172,0),10)),"",INDEX($A$37:$T$172,MATCH($B246,$B$37:$B$172,0),10))</f>
        <v>3</v>
      </c>
      <c r="K246" s="16">
        <f>IF(ISNA(INDEX($A$37:$T$172,MATCH($B246,$B$37:$B$172,0),11)),"",INDEX($A$37:$T$172,MATCH($B246,$B$37:$B$172,0),11))</f>
        <v>0</v>
      </c>
      <c r="L246" s="16">
        <f>IF(ISNA(INDEX($A$37:$T$172,MATCH($B246,$B$37:$B$172,0),12)),"",INDEX($A$37:$T$172,MATCH($B246,$B$37:$B$172,0),12))</f>
        <v>2</v>
      </c>
      <c r="M246" s="16">
        <f>IF(ISNA(INDEX($A$37:$T$172,MATCH($B246,$B$37:$B$172,0),13)),"",INDEX($A$37:$T$172,MATCH($B246,$B$37:$B$172,0),13))</f>
        <v>0</v>
      </c>
      <c r="N246" s="16">
        <f>IF(ISNA(INDEX($A$37:$T$172,MATCH($B246,$B$37:$B$172,0),14)),"",INDEX($A$37:$T$172,MATCH($B246,$B$37:$B$172,0),14))</f>
        <v>2</v>
      </c>
      <c r="O246" s="16">
        <f>IF(ISNA(INDEX($A$37:$T$172,MATCH($B246,$B$37:$B$172,0),15)),"",INDEX($A$37:$T$172,MATCH($B246,$B$37:$B$172,0),15))</f>
        <v>3</v>
      </c>
      <c r="P246" s="16">
        <f>IF(ISNA(INDEX($A$37:$T$172,MATCH($B246,$B$37:$B$172,0),16)),"",INDEX($A$37:$T$172,MATCH($B246,$B$37:$B$172,0),16))</f>
        <v>5</v>
      </c>
      <c r="Q246" s="21">
        <f>IF(ISNA(INDEX($A$37:$T$172,MATCH($B246,$B$37:$B$172,0),17)),"",INDEX($A$37:$T$172,MATCH($B246,$B$37:$B$172,0),17))</f>
        <v>0</v>
      </c>
      <c r="R246" s="21" t="str">
        <f>IF(ISNA(INDEX($A$37:$T$172,MATCH($B246,$B$37:$B$172,0),18)),"",INDEX($A$37:$T$172,MATCH($B246,$B$37:$B$172,0),18))</f>
        <v>C</v>
      </c>
      <c r="S246" s="21">
        <f>IF(ISNA(INDEX($A$37:$T$172,MATCH($B246,$B$37:$B$172,0),19)),"",INDEX($A$37:$T$172,MATCH($B246,$B$37:$B$172,0),19))</f>
        <v>0</v>
      </c>
      <c r="T246" s="21" t="str">
        <f>IF(ISNA(INDEX($A$37:$T$172,MATCH($B246,$B$37:$B$172,0),20)),"",INDEX($A$37:$T$172,MATCH($B246,$B$37:$B$172,0),20))</f>
        <v>DC</v>
      </c>
      <c r="U246" s="88"/>
      <c r="V246" s="64"/>
      <c r="W246" s="64"/>
      <c r="X246" s="64"/>
      <c r="Y246" s="64"/>
      <c r="Z246" s="64"/>
    </row>
    <row r="247" spans="1:26" ht="15">
      <c r="A247" s="23" t="str">
        <f>IF(ISNA(INDEX($A$37:$T$172,MATCH($B247,$B$37:$B$172,0),1)),"",INDEX($A$37:$T$172,MATCH($B247,$B$37:$B$172,0),1))</f>
        <v>YLU0011</v>
      </c>
      <c r="B247" s="217" t="s">
        <v>76</v>
      </c>
      <c r="C247" s="217"/>
      <c r="D247" s="217"/>
      <c r="E247" s="217"/>
      <c r="F247" s="217"/>
      <c r="G247" s="217"/>
      <c r="H247" s="217"/>
      <c r="I247" s="217"/>
      <c r="J247" s="16">
        <f>IF(ISNA(INDEX($A$37:$T$172,MATCH($B247,$B$37:$B$172,0),10)),"",INDEX($A$37:$T$172,MATCH($B247,$B$37:$B$172,0),10))</f>
        <v>2</v>
      </c>
      <c r="K247" s="16">
        <f>IF(ISNA(INDEX($A$37:$T$172,MATCH($B247,$B$37:$B$172,0),11)),"",INDEX($A$37:$T$172,MATCH($B247,$B$37:$B$172,0),11))</f>
        <v>0</v>
      </c>
      <c r="L247" s="16">
        <f>IF(ISNA(INDEX($A$37:$T$172,MATCH($B247,$B$37:$B$172,0),12)),"",INDEX($A$37:$T$172,MATCH($B247,$B$37:$B$172,0),12))</f>
        <v>2</v>
      </c>
      <c r="M247" s="16">
        <f>IF(ISNA(INDEX($A$37:$T$172,MATCH($B247,$B$37:$B$172,0),13)),"",INDEX($A$37:$T$172,MATCH($B247,$B$37:$B$172,0),13))</f>
        <v>0</v>
      </c>
      <c r="N247" s="16">
        <f>IF(ISNA(INDEX($A$37:$T$172,MATCH($B247,$B$37:$B$172,0),14)),"",INDEX($A$37:$T$172,MATCH($B247,$B$37:$B$172,0),14))</f>
        <v>2</v>
      </c>
      <c r="O247" s="16">
        <f>IF(ISNA(INDEX($A$37:$T$172,MATCH($B247,$B$37:$B$172,0),15)),"",INDEX($A$37:$T$172,MATCH($B247,$B$37:$B$172,0),15))</f>
        <v>2</v>
      </c>
      <c r="P247" s="16">
        <f>IF(ISNA(INDEX($A$37:$T$172,MATCH($B247,$B$37:$B$172,0),16)),"",INDEX($A$37:$T$172,MATCH($B247,$B$37:$B$172,0),16))</f>
        <v>4</v>
      </c>
      <c r="Q247" s="21">
        <f>IF(ISNA(INDEX($A$37:$T$172,MATCH($B247,$B$37:$B$172,0),17)),"",INDEX($A$37:$T$172,MATCH($B247,$B$37:$B$172,0),17))</f>
        <v>0</v>
      </c>
      <c r="R247" s="21">
        <f>IF(ISNA(INDEX($A$37:$T$172,MATCH($B247,$B$37:$B$172,0),18)),"",INDEX($A$37:$T$172,MATCH($B247,$B$37:$B$172,0),18))</f>
        <v>0</v>
      </c>
      <c r="S247" s="21" t="str">
        <f>IF(ISNA(INDEX($A$37:$T$172,MATCH($B247,$B$37:$B$172,0),19)),"",INDEX($A$37:$T$172,MATCH($B247,$B$37:$B$172,0),19))</f>
        <v>VP</v>
      </c>
      <c r="T247" s="21" t="str">
        <f>IF(ISNA(INDEX($A$37:$T$172,MATCH($B247,$B$37:$B$172,0),20)),"",INDEX($A$37:$T$172,MATCH($B247,$B$37:$B$172,0),20))</f>
        <v>DC</v>
      </c>
      <c r="U247" s="88"/>
      <c r="V247" s="64"/>
      <c r="W247" s="64"/>
      <c r="X247" s="64"/>
      <c r="Y247" s="64"/>
      <c r="Z247" s="64"/>
    </row>
    <row r="248" spans="1:26" ht="20.100000000000001" customHeight="1">
      <c r="A248" s="23" t="str">
        <f>IF(ISNA(INDEX($A$37:$T$172,MATCH($B248,$B$37:$B$172,0),1)),"",INDEX($A$37:$T$172,MATCH($B248,$B$37:$B$172,0),1))</f>
        <v>**</v>
      </c>
      <c r="B248" s="217" t="s">
        <v>102</v>
      </c>
      <c r="C248" s="217"/>
      <c r="D248" s="217"/>
      <c r="E248" s="217"/>
      <c r="F248" s="217"/>
      <c r="G248" s="217"/>
      <c r="H248" s="217"/>
      <c r="I248" s="217"/>
      <c r="J248" s="16">
        <f>IF(ISNA(INDEX($A$37:$T$172,MATCH($B248,$B$37:$B$172,0),10)),"",INDEX($A$37:$T$172,MATCH($B248,$B$37:$B$172,0),10))</f>
        <v>3</v>
      </c>
      <c r="K248" s="16">
        <f>IF(ISNA(INDEX($A$37:$T$172,MATCH($B248,$B$37:$B$172,0),11)),"",INDEX($A$37:$T$172,MATCH($B248,$B$37:$B$172,0),11))</f>
        <v>0</v>
      </c>
      <c r="L248" s="16">
        <f>IF(ISNA(INDEX($A$37:$T$172,MATCH($B248,$B$37:$B$172,0),12)),"",INDEX($A$37:$T$172,MATCH($B248,$B$37:$B$172,0),12))</f>
        <v>2</v>
      </c>
      <c r="M248" s="16">
        <f>IF(ISNA(INDEX($A$37:$T$172,MATCH($B248,$B$37:$B$172,0),13)),"",INDEX($A$37:$T$172,MATCH($B248,$B$37:$B$172,0),13))</f>
        <v>0</v>
      </c>
      <c r="N248" s="16">
        <f>IF(ISNA(INDEX($A$37:$T$172,MATCH($B248,$B$37:$B$172,0),14)),"",INDEX($A$37:$T$172,MATCH($B248,$B$37:$B$172,0),14))</f>
        <v>2</v>
      </c>
      <c r="O248" s="16">
        <f>IF(ISNA(INDEX($A$37:$T$172,MATCH($B248,$B$37:$B$172,0),15)),"",INDEX($A$37:$T$172,MATCH($B248,$B$37:$B$172,0),15))</f>
        <v>3</v>
      </c>
      <c r="P248" s="16">
        <f>IF(ISNA(INDEX($A$37:$T$172,MATCH($B248,$B$37:$B$172,0),16)),"",INDEX($A$37:$T$172,MATCH($B248,$B$37:$B$172,0),16))</f>
        <v>5</v>
      </c>
      <c r="Q248" s="21">
        <f>IF(ISNA(INDEX($A$37:$T$172,MATCH($B248,$B$37:$B$172,0),17)),"",INDEX($A$37:$T$172,MATCH($B248,$B$37:$B$172,0),17))</f>
        <v>0</v>
      </c>
      <c r="R248" s="21" t="str">
        <f>IF(ISNA(INDEX($A$37:$T$172,MATCH($B248,$B$37:$B$172,0),18)),"",INDEX($A$37:$T$172,MATCH($B248,$B$37:$B$172,0),18))</f>
        <v>C</v>
      </c>
      <c r="S248" s="21">
        <f>IF(ISNA(INDEX($A$37:$T$172,MATCH($B248,$B$37:$B$172,0),19)),"",INDEX($A$37:$T$172,MATCH($B248,$B$37:$B$172,0),19))</f>
        <v>0</v>
      </c>
      <c r="T248" s="21" t="str">
        <f>IF(ISNA(INDEX($A$37:$T$172,MATCH($B248,$B$37:$B$172,0),20)),"",INDEX($A$37:$T$172,MATCH($B248,$B$37:$B$172,0),20))</f>
        <v>DC</v>
      </c>
      <c r="U248" s="88"/>
      <c r="V248" s="64"/>
      <c r="W248" s="64"/>
      <c r="X248" s="64"/>
      <c r="Y248" s="64"/>
      <c r="Z248" s="64"/>
    </row>
    <row r="249" spans="1:26" ht="12.95" customHeight="1">
      <c r="A249" s="23" t="str">
        <f>IF(ISNA(INDEX($A$37:$T$172,MATCH($B249,$B$37:$B$172,0),1)),"",INDEX($A$37:$T$172,MATCH($B249,$B$37:$B$172,0),1))</f>
        <v>YLU0012</v>
      </c>
      <c r="B249" s="217" t="s">
        <v>77</v>
      </c>
      <c r="C249" s="217"/>
      <c r="D249" s="217"/>
      <c r="E249" s="217"/>
      <c r="F249" s="217"/>
      <c r="G249" s="217"/>
      <c r="H249" s="217"/>
      <c r="I249" s="217"/>
      <c r="J249" s="16">
        <f>IF(ISNA(INDEX($A$37:$T$172,MATCH($B249,$B$37:$B$172,0),10)),"",INDEX($A$37:$T$172,MATCH($B249,$B$37:$B$172,0),10))</f>
        <v>2</v>
      </c>
      <c r="K249" s="16">
        <f>IF(ISNA(INDEX($A$37:$T$172,MATCH($B249,$B$37:$B$172,0),11)),"",INDEX($A$37:$T$172,MATCH($B249,$B$37:$B$172,0),11))</f>
        <v>0</v>
      </c>
      <c r="L249" s="16">
        <f>IF(ISNA(INDEX($A$37:$T$172,MATCH($B249,$B$37:$B$172,0),12)),"",INDEX($A$37:$T$172,MATCH($B249,$B$37:$B$172,0),12))</f>
        <v>2</v>
      </c>
      <c r="M249" s="16">
        <f>IF(ISNA(INDEX($A$37:$T$172,MATCH($B249,$B$37:$B$172,0),13)),"",INDEX($A$37:$T$172,MATCH($B249,$B$37:$B$172,0),13))</f>
        <v>0</v>
      </c>
      <c r="N249" s="16">
        <f>IF(ISNA(INDEX($A$37:$T$172,MATCH($B249,$B$37:$B$172,0),14)),"",INDEX($A$37:$T$172,MATCH($B249,$B$37:$B$172,0),14))</f>
        <v>2</v>
      </c>
      <c r="O249" s="16">
        <f>IF(ISNA(INDEX($A$37:$T$172,MATCH($B249,$B$37:$B$172,0),15)),"",INDEX($A$37:$T$172,MATCH($B249,$B$37:$B$172,0),15))</f>
        <v>2</v>
      </c>
      <c r="P249" s="16">
        <f>IF(ISNA(INDEX($A$37:$T$172,MATCH($B249,$B$37:$B$172,0),16)),"",INDEX($A$37:$T$172,MATCH($B249,$B$37:$B$172,0),16))</f>
        <v>4</v>
      </c>
      <c r="Q249" s="21">
        <f>IF(ISNA(INDEX($A$37:$T$172,MATCH($B249,$B$37:$B$172,0),17)),"",INDEX($A$37:$T$172,MATCH($B249,$B$37:$B$172,0),17))</f>
        <v>0</v>
      </c>
      <c r="R249" s="21">
        <f>IF(ISNA(INDEX($A$37:$T$172,MATCH($B249,$B$37:$B$172,0),18)),"",INDEX($A$37:$T$172,MATCH($B249,$B$37:$B$172,0),18))</f>
        <v>0</v>
      </c>
      <c r="S249" s="21" t="str">
        <f>IF(ISNA(INDEX($A$37:$T$172,MATCH($B249,$B$37:$B$172,0),19)),"",INDEX($A$37:$T$172,MATCH($B249,$B$37:$B$172,0),19))</f>
        <v>VP</v>
      </c>
      <c r="T249" s="21" t="str">
        <f>IF(ISNA(INDEX($A$37:$T$172,MATCH($B249,$B$37:$B$172,0),20)),"",INDEX($A$37:$T$172,MATCH($B249,$B$37:$B$172,0),20))</f>
        <v>DC</v>
      </c>
      <c r="U249" s="88"/>
      <c r="V249" s="64"/>
      <c r="W249" s="64"/>
      <c r="X249" s="64"/>
      <c r="Y249" s="64"/>
      <c r="Z249" s="64"/>
    </row>
    <row r="250" spans="1:26" ht="12.95" customHeight="1">
      <c r="A250" s="83" t="s">
        <v>28</v>
      </c>
      <c r="B250" s="300"/>
      <c r="C250" s="301"/>
      <c r="D250" s="301"/>
      <c r="E250" s="301"/>
      <c r="F250" s="301"/>
      <c r="G250" s="301"/>
      <c r="H250" s="301"/>
      <c r="I250" s="302"/>
      <c r="J250" s="18">
        <f t="shared" ref="J250:P250" si="58">SUM(J246:J249)</f>
        <v>10</v>
      </c>
      <c r="K250" s="18">
        <f t="shared" si="58"/>
        <v>0</v>
      </c>
      <c r="L250" s="18">
        <f t="shared" si="58"/>
        <v>8</v>
      </c>
      <c r="M250" s="18">
        <f t="shared" si="58"/>
        <v>0</v>
      </c>
      <c r="N250" s="18">
        <f t="shared" si="58"/>
        <v>8</v>
      </c>
      <c r="O250" s="18">
        <f t="shared" si="58"/>
        <v>10</v>
      </c>
      <c r="P250" s="18">
        <f t="shared" si="58"/>
        <v>18</v>
      </c>
      <c r="Q250" s="83">
        <f>COUNTIF(Q246:Q249,"E")</f>
        <v>0</v>
      </c>
      <c r="R250" s="83">
        <f>COUNTIF(R246:R249,"C")</f>
        <v>2</v>
      </c>
      <c r="S250" s="83">
        <f>COUNTIF(S246:S249,"VP")</f>
        <v>2</v>
      </c>
      <c r="T250" s="84">
        <f>COUNTA(T246:T249)</f>
        <v>4</v>
      </c>
      <c r="U250" s="88"/>
      <c r="V250" s="64"/>
      <c r="W250" s="64"/>
      <c r="X250" s="64"/>
      <c r="Y250" s="64"/>
      <c r="Z250" s="64"/>
    </row>
    <row r="251" spans="1:26" ht="0.95" customHeight="1">
      <c r="A251" s="183" t="s">
        <v>74</v>
      </c>
      <c r="B251" s="184"/>
      <c r="C251" s="184"/>
      <c r="D251" s="184"/>
      <c r="E251" s="184"/>
      <c r="F251" s="184"/>
      <c r="G251" s="184"/>
      <c r="H251" s="184"/>
      <c r="I251" s="184"/>
      <c r="J251" s="184"/>
      <c r="K251" s="184"/>
      <c r="L251" s="184"/>
      <c r="M251" s="184"/>
      <c r="N251" s="184"/>
      <c r="O251" s="184"/>
      <c r="P251" s="184"/>
      <c r="Q251" s="184"/>
      <c r="R251" s="184"/>
      <c r="S251" s="184"/>
      <c r="T251" s="185"/>
      <c r="U251" s="88"/>
      <c r="V251" s="64"/>
      <c r="W251" s="64"/>
      <c r="X251" s="64"/>
      <c r="Y251" s="64"/>
      <c r="Z251" s="64"/>
    </row>
    <row r="252" spans="1:26" s="61" customFormat="1" ht="0.95" customHeight="1">
      <c r="A252" s="23" t="str">
        <f>IF(ISNA(INDEX($A$37:$T$172,MATCH($B252,$B$37:$B$172,0),1)),"",INDEX($A$37:$T$172,MATCH($B252,$B$37:$B$172,0),1))</f>
        <v/>
      </c>
      <c r="B252" s="208"/>
      <c r="C252" s="209"/>
      <c r="D252" s="209"/>
      <c r="E252" s="209"/>
      <c r="F252" s="209"/>
      <c r="G252" s="209"/>
      <c r="H252" s="209"/>
      <c r="I252" s="210"/>
      <c r="J252" s="16" t="str">
        <f>IF(ISNA(INDEX($A$37:$T$172,MATCH($B252,$B$37:$B$172,0),10)),"",INDEX($A$37:$T$172,MATCH($B252,$B$37:$B$172,0),10))</f>
        <v/>
      </c>
      <c r="K252" s="16" t="str">
        <f>IF(ISNA(INDEX($A$37:$T$172,MATCH($B252,$B$37:$B$172,0),11)),"",INDEX($A$37:$T$172,MATCH($B252,$B$37:$B$172,0),11))</f>
        <v/>
      </c>
      <c r="L252" s="16" t="str">
        <f>IF(ISNA(INDEX($A$37:$T$172,MATCH($B252,$B$37:$B$172,0),12)),"",INDEX($A$37:$T$172,MATCH($B252,$B$37:$B$172,0),12))</f>
        <v/>
      </c>
      <c r="M252" s="16" t="str">
        <f>IF(ISNA(INDEX($A$37:$T$172,MATCH($B252,$B$37:$B$172,0),13)),"",INDEX($A$37:$T$172,MATCH($B252,$B$37:$B$172,0),13))</f>
        <v/>
      </c>
      <c r="N252" s="16" t="str">
        <f>IF(ISNA(INDEX($A$37:$T$172,MATCH($B252,$B$37:$B$172,0),14)),"",INDEX($A$37:$T$172,MATCH($B252,$B$37:$B$172,0),14))</f>
        <v/>
      </c>
      <c r="O252" s="16" t="str">
        <f>IF(ISNA(INDEX($A$37:$T$172,MATCH($B252,$B$37:$B$172,0),15)),"",INDEX($A$37:$T$172,MATCH($B252,$B$37:$B$172,0),15))</f>
        <v/>
      </c>
      <c r="P252" s="16" t="str">
        <f>IF(ISNA(INDEX($A$37:$T$172,MATCH($B252,$B$37:$B$172,0),16)),"",INDEX($A$37:$T$172,MATCH($B252,$B$37:$B$172,0),16))</f>
        <v/>
      </c>
      <c r="Q252" s="21" t="str">
        <f>IF(ISNA(INDEX($A$37:$T$172,MATCH($B252,$B$37:$B$172,0),17)),"",INDEX($A$37:$T$172,MATCH($B252,$B$37:$B$172,0),17))</f>
        <v/>
      </c>
      <c r="R252" s="21" t="str">
        <f>IF(ISNA(INDEX($A$37:$T$172,MATCH($B252,$B$37:$B$172,0),18)),"",INDEX($A$37:$T$172,MATCH($B252,$B$37:$B$172,0),18))</f>
        <v/>
      </c>
      <c r="S252" s="21" t="str">
        <f>IF(ISNA(INDEX($A$37:$T$172,MATCH($B252,$B$37:$B$172,0),19)),"",INDEX($A$37:$T$172,MATCH($B252,$B$37:$B$172,0),19))</f>
        <v/>
      </c>
      <c r="T252" s="21">
        <v>0</v>
      </c>
      <c r="U252" s="88"/>
      <c r="V252" s="64"/>
      <c r="W252" s="64"/>
      <c r="X252" s="64"/>
      <c r="Y252" s="64"/>
      <c r="Z252" s="64"/>
    </row>
    <row r="253" spans="1:26" ht="0.95" customHeight="1">
      <c r="A253" s="83" t="s">
        <v>28</v>
      </c>
      <c r="B253" s="189"/>
      <c r="C253" s="189"/>
      <c r="D253" s="189"/>
      <c r="E253" s="189"/>
      <c r="F253" s="189"/>
      <c r="G253" s="189"/>
      <c r="H253" s="189"/>
      <c r="I253" s="189"/>
      <c r="J253" s="18">
        <f t="shared" ref="J253:P253" si="59">SUM(J252:J252)</f>
        <v>0</v>
      </c>
      <c r="K253" s="18">
        <f t="shared" si="59"/>
        <v>0</v>
      </c>
      <c r="L253" s="18">
        <f t="shared" si="59"/>
        <v>0</v>
      </c>
      <c r="M253" s="18">
        <f t="shared" si="59"/>
        <v>0</v>
      </c>
      <c r="N253" s="18">
        <f t="shared" si="59"/>
        <v>0</v>
      </c>
      <c r="O253" s="18">
        <f t="shared" si="59"/>
        <v>0</v>
      </c>
      <c r="P253" s="18">
        <f t="shared" si="59"/>
        <v>0</v>
      </c>
      <c r="Q253" s="83">
        <f>COUNTIF(Q252:Q252,"E")</f>
        <v>0</v>
      </c>
      <c r="R253" s="83">
        <f>COUNTIF(R252:R252,"C")</f>
        <v>0</v>
      </c>
      <c r="S253" s="83">
        <f>COUNTIF(S252:S252,"VP")</f>
        <v>0</v>
      </c>
      <c r="T253" s="84">
        <v>0</v>
      </c>
      <c r="U253" s="88"/>
      <c r="V253" s="64"/>
      <c r="W253" s="64"/>
      <c r="X253" s="64"/>
      <c r="Y253" s="64"/>
      <c r="Z253" s="64"/>
    </row>
    <row r="254" spans="1:26" ht="29.25" customHeight="1">
      <c r="A254" s="207" t="s">
        <v>109</v>
      </c>
      <c r="B254" s="207"/>
      <c r="C254" s="207"/>
      <c r="D254" s="207"/>
      <c r="E254" s="207"/>
      <c r="F254" s="207"/>
      <c r="G254" s="207"/>
      <c r="H254" s="207"/>
      <c r="I254" s="207"/>
      <c r="J254" s="18">
        <f t="shared" ref="J254:T254" si="60">SUM(J250,J253)</f>
        <v>10</v>
      </c>
      <c r="K254" s="18">
        <f t="shared" si="60"/>
        <v>0</v>
      </c>
      <c r="L254" s="18">
        <f t="shared" si="60"/>
        <v>8</v>
      </c>
      <c r="M254" s="18">
        <f t="shared" si="60"/>
        <v>0</v>
      </c>
      <c r="N254" s="18">
        <f t="shared" si="60"/>
        <v>8</v>
      </c>
      <c r="O254" s="18">
        <f t="shared" si="60"/>
        <v>10</v>
      </c>
      <c r="P254" s="18">
        <f t="shared" si="60"/>
        <v>18</v>
      </c>
      <c r="Q254" s="18">
        <f t="shared" si="60"/>
        <v>0</v>
      </c>
      <c r="R254" s="18">
        <f t="shared" si="60"/>
        <v>2</v>
      </c>
      <c r="S254" s="18">
        <f t="shared" si="60"/>
        <v>2</v>
      </c>
      <c r="T254" s="89">
        <f t="shared" si="60"/>
        <v>4</v>
      </c>
    </row>
    <row r="255" spans="1:26" ht="16.5" customHeight="1">
      <c r="A255" s="200" t="s">
        <v>53</v>
      </c>
      <c r="B255" s="201"/>
      <c r="C255" s="201"/>
      <c r="D255" s="201"/>
      <c r="E255" s="201"/>
      <c r="F255" s="201"/>
      <c r="G255" s="201"/>
      <c r="H255" s="201"/>
      <c r="I255" s="201"/>
      <c r="J255" s="202"/>
      <c r="K255" s="18">
        <f t="shared" ref="K255:P255" si="61">K250*14+K253*12</f>
        <v>0</v>
      </c>
      <c r="L255" s="18">
        <f t="shared" si="61"/>
        <v>112</v>
      </c>
      <c r="M255" s="18">
        <f t="shared" si="61"/>
        <v>0</v>
      </c>
      <c r="N255" s="18">
        <f t="shared" si="61"/>
        <v>112</v>
      </c>
      <c r="O255" s="18">
        <f t="shared" si="61"/>
        <v>140</v>
      </c>
      <c r="P255" s="18">
        <f t="shared" si="61"/>
        <v>252</v>
      </c>
      <c r="Q255" s="294"/>
      <c r="R255" s="295"/>
      <c r="S255" s="295"/>
      <c r="T255" s="296"/>
    </row>
    <row r="256" spans="1:26" ht="16.5" customHeight="1">
      <c r="A256" s="203"/>
      <c r="B256" s="204"/>
      <c r="C256" s="204"/>
      <c r="D256" s="204"/>
      <c r="E256" s="204"/>
      <c r="F256" s="204"/>
      <c r="G256" s="204"/>
      <c r="H256" s="204"/>
      <c r="I256" s="204"/>
      <c r="J256" s="205"/>
      <c r="K256" s="281">
        <f>SUM(K255:M255)</f>
        <v>112</v>
      </c>
      <c r="L256" s="282"/>
      <c r="M256" s="283"/>
      <c r="N256" s="281">
        <f>SUM(N255:O255)</f>
        <v>252</v>
      </c>
      <c r="O256" s="282"/>
      <c r="P256" s="283"/>
      <c r="Q256" s="297"/>
      <c r="R256" s="298"/>
      <c r="S256" s="298"/>
      <c r="T256" s="299"/>
    </row>
    <row r="257" spans="1:24" ht="17.25" customHeight="1">
      <c r="A257" s="244" t="s">
        <v>107</v>
      </c>
      <c r="B257" s="245"/>
      <c r="C257" s="245"/>
      <c r="D257" s="245"/>
      <c r="E257" s="245"/>
      <c r="F257" s="245"/>
      <c r="G257" s="245"/>
      <c r="H257" s="245"/>
      <c r="I257" s="245"/>
      <c r="J257" s="246"/>
      <c r="K257" s="252">
        <f>T254/SUM(T47,T64,T82,T98,T117,T132)</f>
        <v>8.8888888888888892E-2</v>
      </c>
      <c r="L257" s="253"/>
      <c r="M257" s="253"/>
      <c r="N257" s="253"/>
      <c r="O257" s="253"/>
      <c r="P257" s="253"/>
      <c r="Q257" s="253"/>
      <c r="R257" s="253"/>
      <c r="S257" s="253"/>
      <c r="T257" s="254"/>
    </row>
    <row r="258" spans="1:24" ht="17.25" customHeight="1">
      <c r="A258" s="284" t="s">
        <v>110</v>
      </c>
      <c r="B258" s="285"/>
      <c r="C258" s="285"/>
      <c r="D258" s="285"/>
      <c r="E258" s="285"/>
      <c r="F258" s="285"/>
      <c r="G258" s="285"/>
      <c r="H258" s="285"/>
      <c r="I258" s="285"/>
      <c r="J258" s="286"/>
      <c r="K258" s="252">
        <f>K256/(SUM(N47,N64,N82,N98,N117)*14+N132*12)</f>
        <v>5.8885383806519455E-2</v>
      </c>
      <c r="L258" s="253"/>
      <c r="M258" s="253"/>
      <c r="N258" s="253"/>
      <c r="O258" s="253"/>
      <c r="P258" s="253"/>
      <c r="Q258" s="253"/>
      <c r="R258" s="253"/>
      <c r="S258" s="253"/>
      <c r="T258" s="254"/>
    </row>
    <row r="259" spans="1:24" ht="15" customHeight="1"/>
    <row r="260" spans="1:24">
      <c r="A260" s="279" t="s">
        <v>75</v>
      </c>
      <c r="B260" s="279"/>
      <c r="U260" s="37"/>
    </row>
    <row r="261" spans="1:24">
      <c r="A261" s="196" t="s">
        <v>30</v>
      </c>
      <c r="B261" s="235" t="s">
        <v>63</v>
      </c>
      <c r="C261" s="250"/>
      <c r="D261" s="250"/>
      <c r="E261" s="250"/>
      <c r="F261" s="250"/>
      <c r="G261" s="236"/>
      <c r="H261" s="235" t="s">
        <v>66</v>
      </c>
      <c r="I261" s="236"/>
      <c r="J261" s="239" t="s">
        <v>67</v>
      </c>
      <c r="K261" s="241"/>
      <c r="L261" s="241"/>
      <c r="M261" s="241"/>
      <c r="N261" s="241"/>
      <c r="O261" s="240"/>
      <c r="P261" s="235" t="s">
        <v>52</v>
      </c>
      <c r="Q261" s="236"/>
      <c r="R261" s="239" t="s">
        <v>68</v>
      </c>
      <c r="S261" s="241"/>
      <c r="T261" s="240"/>
      <c r="U261" s="37"/>
      <c r="V261" s="37"/>
    </row>
    <row r="262" spans="1:24">
      <c r="A262" s="196"/>
      <c r="B262" s="237"/>
      <c r="C262" s="251"/>
      <c r="D262" s="251"/>
      <c r="E262" s="251"/>
      <c r="F262" s="251"/>
      <c r="G262" s="238"/>
      <c r="H262" s="237"/>
      <c r="I262" s="238"/>
      <c r="J262" s="239" t="s">
        <v>37</v>
      </c>
      <c r="K262" s="240"/>
      <c r="L262" s="239" t="s">
        <v>8</v>
      </c>
      <c r="M262" s="240"/>
      <c r="N262" s="239" t="s">
        <v>34</v>
      </c>
      <c r="O262" s="240"/>
      <c r="P262" s="237"/>
      <c r="Q262" s="238"/>
      <c r="R262" s="22" t="s">
        <v>69</v>
      </c>
      <c r="S262" s="22" t="s">
        <v>70</v>
      </c>
      <c r="T262" s="22" t="s">
        <v>71</v>
      </c>
    </row>
    <row r="263" spans="1:24">
      <c r="A263" s="22">
        <v>1</v>
      </c>
      <c r="B263" s="239" t="s">
        <v>64</v>
      </c>
      <c r="C263" s="241"/>
      <c r="D263" s="241"/>
      <c r="E263" s="241"/>
      <c r="F263" s="241"/>
      <c r="G263" s="240"/>
      <c r="H263" s="249">
        <f>J263</f>
        <v>1572</v>
      </c>
      <c r="I263" s="249"/>
      <c r="J263" s="242">
        <f>(SUM(N47+N64+N82+N98+N117)*14+N132*12)-J264</f>
        <v>1572</v>
      </c>
      <c r="K263" s="243"/>
      <c r="L263" s="242">
        <f>(SUM(O47+O64+O82+O98+O117)*14+O132*12)-L264</f>
        <v>2586</v>
      </c>
      <c r="M263" s="243"/>
      <c r="N263" s="242">
        <f>(SUM(P47+P64+P82+P98+P117)*14+P132*12)-N264</f>
        <v>4158</v>
      </c>
      <c r="O263" s="243"/>
      <c r="P263" s="233">
        <f>H263/H265</f>
        <v>0.82649842271293372</v>
      </c>
      <c r="Q263" s="234"/>
      <c r="R263" s="15">
        <f>J47+J64-R264</f>
        <v>64</v>
      </c>
      <c r="S263" s="15">
        <f>J82+J98-S264</f>
        <v>51</v>
      </c>
      <c r="T263" s="15">
        <f>J117+J132-T264</f>
        <v>51</v>
      </c>
    </row>
    <row r="264" spans="1:24" ht="12.75" customHeight="1">
      <c r="A264" s="22">
        <v>2</v>
      </c>
      <c r="B264" s="239" t="s">
        <v>65</v>
      </c>
      <c r="C264" s="241"/>
      <c r="D264" s="241"/>
      <c r="E264" s="241"/>
      <c r="F264" s="241"/>
      <c r="G264" s="240"/>
      <c r="H264" s="249">
        <f>J264</f>
        <v>330</v>
      </c>
      <c r="I264" s="249"/>
      <c r="J264" s="247">
        <f>N168</f>
        <v>330</v>
      </c>
      <c r="K264" s="248"/>
      <c r="L264" s="247">
        <f>O168</f>
        <v>232</v>
      </c>
      <c r="M264" s="248"/>
      <c r="N264" s="231">
        <f>SUM(J264:M264)</f>
        <v>562</v>
      </c>
      <c r="O264" s="232"/>
      <c r="P264" s="233">
        <f>H264/H265</f>
        <v>0.17350157728706625</v>
      </c>
      <c r="Q264" s="234"/>
      <c r="R264" s="14">
        <v>6</v>
      </c>
      <c r="S264" s="14">
        <v>9</v>
      </c>
      <c r="T264" s="14">
        <v>9</v>
      </c>
      <c r="U264" s="171" t="str">
        <f>IF(N264=P168,"Corect","Nu corespunde cu tabelul de opționale")</f>
        <v>Corect</v>
      </c>
      <c r="V264" s="172"/>
      <c r="W264" s="172"/>
      <c r="X264" s="172"/>
    </row>
    <row r="265" spans="1:24">
      <c r="A265" s="239" t="s">
        <v>28</v>
      </c>
      <c r="B265" s="241"/>
      <c r="C265" s="241"/>
      <c r="D265" s="241"/>
      <c r="E265" s="241"/>
      <c r="F265" s="241"/>
      <c r="G265" s="240"/>
      <c r="H265" s="196">
        <f>SUM(H263:I264)</f>
        <v>1902</v>
      </c>
      <c r="I265" s="196"/>
      <c r="J265" s="196">
        <f>SUM(J263:K264)</f>
        <v>1902</v>
      </c>
      <c r="K265" s="196"/>
      <c r="L265" s="183">
        <f>SUM(L263:M264)</f>
        <v>2818</v>
      </c>
      <c r="M265" s="185"/>
      <c r="N265" s="183">
        <f>SUM(N263:O264)</f>
        <v>4720</v>
      </c>
      <c r="O265" s="185"/>
      <c r="P265" s="287">
        <f>SUM(P263:Q264)</f>
        <v>1</v>
      </c>
      <c r="Q265" s="288"/>
      <c r="R265" s="17">
        <f>SUM(R263:R264)</f>
        <v>70</v>
      </c>
      <c r="S265" s="17">
        <f>SUM(S263:S264)</f>
        <v>60</v>
      </c>
      <c r="T265" s="17">
        <f>SUM(T263:T264)</f>
        <v>60</v>
      </c>
    </row>
    <row r="266" spans="1:24" s="73" customFormat="1">
      <c r="A266" s="81"/>
      <c r="B266" s="81"/>
      <c r="C266" s="81"/>
      <c r="D266" s="81"/>
      <c r="E266" s="81"/>
      <c r="F266" s="81"/>
      <c r="G266" s="81"/>
      <c r="H266" s="81"/>
      <c r="I266" s="81"/>
      <c r="J266" s="81"/>
      <c r="K266" s="81"/>
      <c r="L266" s="55"/>
      <c r="M266" s="55"/>
      <c r="N266" s="55"/>
      <c r="O266" s="55"/>
      <c r="P266" s="82"/>
      <c r="Q266" s="82"/>
      <c r="R266" s="55"/>
      <c r="S266" s="55"/>
      <c r="T266" s="55"/>
    </row>
    <row r="267" spans="1:24" s="73" customFormat="1">
      <c r="A267" s="81"/>
      <c r="B267" s="81"/>
      <c r="C267" s="81"/>
      <c r="D267" s="81"/>
      <c r="E267" s="81"/>
      <c r="F267" s="81"/>
      <c r="G267" s="81"/>
      <c r="H267" s="81"/>
      <c r="I267" s="81"/>
      <c r="J267" s="81"/>
      <c r="K267" s="81"/>
      <c r="L267" s="55"/>
      <c r="M267" s="55"/>
      <c r="N267" s="55"/>
      <c r="O267" s="55"/>
      <c r="P267" s="82"/>
      <c r="Q267" s="82"/>
      <c r="R267" s="55"/>
      <c r="S267" s="55"/>
      <c r="T267" s="55"/>
    </row>
    <row r="268" spans="1:24" s="73" customFormat="1">
      <c r="A268" s="81"/>
      <c r="B268" s="81"/>
      <c r="C268" s="81"/>
      <c r="D268" s="81"/>
      <c r="E268" s="81"/>
      <c r="F268" s="81"/>
      <c r="G268" s="81"/>
      <c r="H268" s="81"/>
      <c r="I268" s="81"/>
      <c r="J268" s="81"/>
      <c r="K268" s="81"/>
      <c r="L268" s="55"/>
      <c r="M268" s="55"/>
      <c r="N268" s="55"/>
      <c r="O268" s="55"/>
      <c r="P268" s="82"/>
      <c r="Q268" s="82"/>
      <c r="R268" s="55"/>
      <c r="S268" s="55"/>
      <c r="T268" s="55"/>
    </row>
    <row r="269" spans="1:24" s="73" customFormat="1">
      <c r="A269" s="81"/>
      <c r="B269" s="81"/>
      <c r="C269" s="81"/>
      <c r="D269" s="81"/>
      <c r="E269" s="81"/>
      <c r="F269" s="81"/>
      <c r="G269" s="81"/>
      <c r="H269" s="81"/>
      <c r="I269" s="81"/>
      <c r="J269" s="81"/>
      <c r="K269" s="81"/>
      <c r="L269" s="55"/>
      <c r="M269" s="55"/>
      <c r="N269" s="55"/>
      <c r="O269" s="55"/>
      <c r="P269" s="82"/>
      <c r="Q269" s="82"/>
      <c r="R269" s="55"/>
      <c r="S269" s="55"/>
      <c r="T269" s="55"/>
    </row>
    <row r="270" spans="1:24" s="73" customFormat="1">
      <c r="A270" s="81"/>
      <c r="B270" s="81"/>
      <c r="C270" s="81"/>
      <c r="D270" s="81"/>
      <c r="E270" s="81"/>
      <c r="F270" s="81"/>
      <c r="G270" s="81"/>
      <c r="H270" s="81"/>
      <c r="I270" s="81"/>
      <c r="J270" s="81"/>
      <c r="K270" s="81"/>
      <c r="L270" s="55"/>
      <c r="M270" s="55"/>
      <c r="N270" s="55"/>
      <c r="O270" s="55"/>
      <c r="P270" s="82"/>
      <c r="Q270" s="82"/>
      <c r="R270" s="55"/>
      <c r="S270" s="55"/>
      <c r="T270" s="55"/>
    </row>
    <row r="271" spans="1:24" s="73" customFormat="1">
      <c r="A271" s="81"/>
      <c r="B271" s="81"/>
      <c r="C271" s="81"/>
      <c r="D271" s="81"/>
      <c r="E271" s="81"/>
      <c r="F271" s="81"/>
      <c r="G271" s="81"/>
      <c r="H271" s="81"/>
      <c r="I271" s="81"/>
      <c r="J271" s="81"/>
      <c r="K271" s="81"/>
      <c r="L271" s="55"/>
      <c r="M271" s="55"/>
      <c r="N271" s="55"/>
      <c r="O271" s="55"/>
      <c r="P271" s="82"/>
      <c r="Q271" s="82"/>
      <c r="R271" s="55"/>
      <c r="S271" s="55"/>
      <c r="T271" s="55"/>
    </row>
    <row r="272" spans="1:24" s="73" customFormat="1">
      <c r="A272" s="81"/>
      <c r="B272" s="81"/>
      <c r="C272" s="81"/>
      <c r="D272" s="81"/>
      <c r="E272" s="81"/>
      <c r="F272" s="81"/>
      <c r="G272" s="81"/>
      <c r="H272" s="81"/>
      <c r="I272" s="81"/>
      <c r="J272" s="81"/>
      <c r="K272" s="81"/>
      <c r="L272" s="55"/>
      <c r="M272" s="55"/>
      <c r="N272" s="55"/>
      <c r="O272" s="55"/>
      <c r="P272" s="82"/>
      <c r="Q272" s="82"/>
      <c r="R272" s="55"/>
      <c r="S272" s="55"/>
      <c r="T272" s="55"/>
    </row>
    <row r="273" spans="1:20" s="73" customFormat="1">
      <c r="A273" s="81"/>
      <c r="B273" s="81"/>
      <c r="C273" s="81"/>
      <c r="D273" s="81"/>
      <c r="E273" s="81"/>
      <c r="F273" s="81"/>
      <c r="G273" s="81"/>
      <c r="H273" s="81"/>
      <c r="I273" s="81"/>
      <c r="J273" s="81"/>
      <c r="K273" s="81"/>
      <c r="L273" s="55"/>
      <c r="M273" s="55"/>
      <c r="N273" s="55"/>
      <c r="O273" s="55"/>
      <c r="P273" s="82"/>
      <c r="Q273" s="82"/>
      <c r="R273" s="55"/>
      <c r="S273" s="55"/>
      <c r="T273" s="55"/>
    </row>
    <row r="274" spans="1:20" s="73" customFormat="1">
      <c r="A274" s="81"/>
      <c r="B274" s="81"/>
      <c r="C274" s="81"/>
      <c r="D274" s="81"/>
      <c r="E274" s="81"/>
      <c r="F274" s="81"/>
      <c r="G274" s="81"/>
      <c r="H274" s="81"/>
      <c r="I274" s="81"/>
      <c r="J274" s="81"/>
      <c r="K274" s="81"/>
      <c r="L274" s="55"/>
      <c r="M274" s="55"/>
      <c r="N274" s="55"/>
      <c r="O274" s="55"/>
      <c r="P274" s="82"/>
      <c r="Q274" s="82"/>
      <c r="R274" s="55"/>
      <c r="S274" s="55"/>
      <c r="T274" s="55"/>
    </row>
    <row r="275" spans="1:20" s="73" customFormat="1">
      <c r="A275" s="81"/>
      <c r="B275" s="81"/>
      <c r="C275" s="81"/>
      <c r="D275" s="81"/>
      <c r="E275" s="81"/>
      <c r="F275" s="81"/>
      <c r="G275" s="81"/>
      <c r="H275" s="81"/>
      <c r="I275" s="81"/>
      <c r="J275" s="81"/>
      <c r="K275" s="81"/>
      <c r="L275" s="55"/>
      <c r="M275" s="55"/>
      <c r="N275" s="55"/>
      <c r="O275" s="55"/>
      <c r="P275" s="82"/>
      <c r="Q275" s="82"/>
      <c r="R275" s="55"/>
      <c r="S275" s="55"/>
      <c r="T275" s="55"/>
    </row>
    <row r="276" spans="1:20" s="73" customFormat="1">
      <c r="A276" s="81"/>
      <c r="B276" s="81"/>
      <c r="C276" s="81"/>
      <c r="D276" s="81"/>
      <c r="E276" s="81"/>
      <c r="F276" s="81"/>
      <c r="G276" s="81"/>
      <c r="H276" s="81"/>
      <c r="I276" s="81"/>
      <c r="J276" s="81"/>
      <c r="K276" s="81"/>
      <c r="L276" s="55"/>
      <c r="M276" s="55"/>
      <c r="N276" s="55"/>
      <c r="O276" s="55"/>
      <c r="P276" s="82"/>
      <c r="Q276" s="82"/>
      <c r="R276" s="55"/>
      <c r="S276" s="55"/>
      <c r="T276" s="55"/>
    </row>
    <row r="277" spans="1:20" s="73" customFormat="1">
      <c r="A277" s="81"/>
      <c r="B277" s="81"/>
      <c r="C277" s="81"/>
      <c r="D277" s="81"/>
      <c r="E277" s="81"/>
      <c r="F277" s="81"/>
      <c r="G277" s="81"/>
      <c r="H277" s="81"/>
      <c r="I277" s="81"/>
      <c r="J277" s="81"/>
      <c r="K277" s="81"/>
      <c r="L277" s="55"/>
      <c r="M277" s="55"/>
      <c r="N277" s="55"/>
      <c r="O277" s="55"/>
      <c r="P277" s="82"/>
      <c r="Q277" s="82"/>
      <c r="R277" s="55"/>
      <c r="S277" s="55"/>
      <c r="T277" s="55"/>
    </row>
  </sheetData>
  <sheetProtection deleteColumns="0" deleteRows="0" selectLockedCells="1" selectUnlockedCells="1"/>
  <mergeCells count="351">
    <mergeCell ref="U110:X113"/>
    <mergeCell ref="B219:I219"/>
    <mergeCell ref="B233:I233"/>
    <mergeCell ref="B220:I220"/>
    <mergeCell ref="B221:I221"/>
    <mergeCell ref="B234:I234"/>
    <mergeCell ref="B217:I217"/>
    <mergeCell ref="A212:A213"/>
    <mergeCell ref="A211:T211"/>
    <mergeCell ref="J212:J213"/>
    <mergeCell ref="U3:X3"/>
    <mergeCell ref="U4:X4"/>
    <mergeCell ref="U5:X5"/>
    <mergeCell ref="U6:X6"/>
    <mergeCell ref="U7:X7"/>
    <mergeCell ref="U8:X8"/>
    <mergeCell ref="A257:J257"/>
    <mergeCell ref="A258:J258"/>
    <mergeCell ref="K257:T257"/>
    <mergeCell ref="A208:J208"/>
    <mergeCell ref="A209:J209"/>
    <mergeCell ref="U32:V32"/>
    <mergeCell ref="U30:V30"/>
    <mergeCell ref="U31:V31"/>
    <mergeCell ref="A243:A244"/>
    <mergeCell ref="B243:I244"/>
    <mergeCell ref="J243:J244"/>
    <mergeCell ref="K243:M243"/>
    <mergeCell ref="U10:X15"/>
    <mergeCell ref="Q255:T256"/>
    <mergeCell ref="K256:M256"/>
    <mergeCell ref="B249:I249"/>
    <mergeCell ref="T243:T244"/>
    <mergeCell ref="N256:P256"/>
    <mergeCell ref="Q243:S243"/>
    <mergeCell ref="B263:G263"/>
    <mergeCell ref="R261:T261"/>
    <mergeCell ref="L263:M263"/>
    <mergeCell ref="N263:O263"/>
    <mergeCell ref="K239:T239"/>
    <mergeCell ref="A240:J240"/>
    <mergeCell ref="K240:T240"/>
    <mergeCell ref="J265:K265"/>
    <mergeCell ref="L265:M265"/>
    <mergeCell ref="N265:O265"/>
    <mergeCell ref="P265:Q265"/>
    <mergeCell ref="H265:I265"/>
    <mergeCell ref="A265:G265"/>
    <mergeCell ref="A260:B260"/>
    <mergeCell ref="B250:I250"/>
    <mergeCell ref="A251:T251"/>
    <mergeCell ref="B253:I253"/>
    <mergeCell ref="A254:I254"/>
    <mergeCell ref="A255:J256"/>
    <mergeCell ref="B181:I181"/>
    <mergeCell ref="B182:I182"/>
    <mergeCell ref="B179:I179"/>
    <mergeCell ref="A178:T178"/>
    <mergeCell ref="T176:T177"/>
    <mergeCell ref="A174:T174"/>
    <mergeCell ref="A176:A177"/>
    <mergeCell ref="B176:I177"/>
    <mergeCell ref="J176:J177"/>
    <mergeCell ref="Q176:S176"/>
    <mergeCell ref="A15:K15"/>
    <mergeCell ref="B43:I43"/>
    <mergeCell ref="B44:I44"/>
    <mergeCell ref="B53:I54"/>
    <mergeCell ref="R3:T3"/>
    <mergeCell ref="R4:T4"/>
    <mergeCell ref="B166:I166"/>
    <mergeCell ref="B154:I154"/>
    <mergeCell ref="B180:I180"/>
    <mergeCell ref="B163:I163"/>
    <mergeCell ref="B162:I162"/>
    <mergeCell ref="B159:I159"/>
    <mergeCell ref="B151:I151"/>
    <mergeCell ref="B153:I153"/>
    <mergeCell ref="B150:I150"/>
    <mergeCell ref="B156:I156"/>
    <mergeCell ref="B157:I157"/>
    <mergeCell ref="B40:I40"/>
    <mergeCell ref="B41:I41"/>
    <mergeCell ref="B46:I46"/>
    <mergeCell ref="A1:K1"/>
    <mergeCell ref="A3:K3"/>
    <mergeCell ref="K53:M53"/>
    <mergeCell ref="M1:T1"/>
    <mergeCell ref="A4:K5"/>
    <mergeCell ref="A35:T35"/>
    <mergeCell ref="A19:K19"/>
    <mergeCell ref="A17:K17"/>
    <mergeCell ref="M3:N3"/>
    <mergeCell ref="M5:N5"/>
    <mergeCell ref="D28:F28"/>
    <mergeCell ref="A18:K18"/>
    <mergeCell ref="N53:P53"/>
    <mergeCell ref="Q53:S53"/>
    <mergeCell ref="T38:T39"/>
    <mergeCell ref="A12:K12"/>
    <mergeCell ref="N38:P38"/>
    <mergeCell ref="H28:H29"/>
    <mergeCell ref="A27:G27"/>
    <mergeCell ref="G28:G29"/>
    <mergeCell ref="M21:T25"/>
    <mergeCell ref="I28:K28"/>
    <mergeCell ref="B28:C28"/>
    <mergeCell ref="K38:M38"/>
    <mergeCell ref="Q123:S123"/>
    <mergeCell ref="B114:I114"/>
    <mergeCell ref="J38:J39"/>
    <mergeCell ref="B115:I115"/>
    <mergeCell ref="B62:I62"/>
    <mergeCell ref="B59:I59"/>
    <mergeCell ref="B76:I76"/>
    <mergeCell ref="B64:I64"/>
    <mergeCell ref="B57:I57"/>
    <mergeCell ref="B58:I58"/>
    <mergeCell ref="B61:I61"/>
    <mergeCell ref="A52:T52"/>
    <mergeCell ref="T88:T89"/>
    <mergeCell ref="B81:I81"/>
    <mergeCell ref="B82:I82"/>
    <mergeCell ref="B88:I89"/>
    <mergeCell ref="N88:P88"/>
    <mergeCell ref="Q88:S88"/>
    <mergeCell ref="A88:A89"/>
    <mergeCell ref="B145:I145"/>
    <mergeCell ref="B143:T143"/>
    <mergeCell ref="A2:K2"/>
    <mergeCell ref="A6:K6"/>
    <mergeCell ref="O5:Q5"/>
    <mergeCell ref="O6:Q6"/>
    <mergeCell ref="O3:Q3"/>
    <mergeCell ref="O4:Q4"/>
    <mergeCell ref="M4:N4"/>
    <mergeCell ref="A10:K10"/>
    <mergeCell ref="M6:N6"/>
    <mergeCell ref="A7:K7"/>
    <mergeCell ref="A8:K8"/>
    <mergeCell ref="A9:K9"/>
    <mergeCell ref="R5:T5"/>
    <mergeCell ref="M7:T10"/>
    <mergeCell ref="M11:T11"/>
    <mergeCell ref="R6:T6"/>
    <mergeCell ref="A11:K11"/>
    <mergeCell ref="A38:A39"/>
    <mergeCell ref="B77:I77"/>
    <mergeCell ref="N264:O264"/>
    <mergeCell ref="P264:Q264"/>
    <mergeCell ref="P261:Q262"/>
    <mergeCell ref="J262:K262"/>
    <mergeCell ref="L262:M262"/>
    <mergeCell ref="N262:O262"/>
    <mergeCell ref="J261:O261"/>
    <mergeCell ref="J263:K263"/>
    <mergeCell ref="A239:J239"/>
    <mergeCell ref="J264:K264"/>
    <mergeCell ref="H264:I264"/>
    <mergeCell ref="H261:I262"/>
    <mergeCell ref="A261:A262"/>
    <mergeCell ref="H263:I263"/>
    <mergeCell ref="B261:G262"/>
    <mergeCell ref="L264:M264"/>
    <mergeCell ref="B264:G264"/>
    <mergeCell ref="K258:T258"/>
    <mergeCell ref="P263:Q263"/>
    <mergeCell ref="A242:T242"/>
    <mergeCell ref="N243:P243"/>
    <mergeCell ref="A245:T245"/>
    <mergeCell ref="B246:I246"/>
    <mergeCell ref="B247:I247"/>
    <mergeCell ref="U47:W47"/>
    <mergeCell ref="U132:W132"/>
    <mergeCell ref="T141:T142"/>
    <mergeCell ref="A123:A124"/>
    <mergeCell ref="T123:T124"/>
    <mergeCell ref="N123:P123"/>
    <mergeCell ref="B117:I117"/>
    <mergeCell ref="A141:A142"/>
    <mergeCell ref="A122:T122"/>
    <mergeCell ref="B127:I127"/>
    <mergeCell ref="J123:J124"/>
    <mergeCell ref="K108:M108"/>
    <mergeCell ref="N108:P108"/>
    <mergeCell ref="Q108:S108"/>
    <mergeCell ref="B110:I110"/>
    <mergeCell ref="A140:T140"/>
    <mergeCell ref="B108:I109"/>
    <mergeCell ref="B47:I47"/>
    <mergeCell ref="A73:A74"/>
    <mergeCell ref="B125:I125"/>
    <mergeCell ref="A108:A109"/>
    <mergeCell ref="A53:A54"/>
    <mergeCell ref="B55:I55"/>
    <mergeCell ref="B56:I56"/>
    <mergeCell ref="U64:W64"/>
    <mergeCell ref="U82:W82"/>
    <mergeCell ref="U98:W98"/>
    <mergeCell ref="U117:W117"/>
    <mergeCell ref="B183:I183"/>
    <mergeCell ref="A175:T175"/>
    <mergeCell ref="B193:I193"/>
    <mergeCell ref="B194:I194"/>
    <mergeCell ref="B185:I185"/>
    <mergeCell ref="N169:P169"/>
    <mergeCell ref="Q168:T169"/>
    <mergeCell ref="A167:I167"/>
    <mergeCell ref="A168:J169"/>
    <mergeCell ref="A170:J170"/>
    <mergeCell ref="K170:T170"/>
    <mergeCell ref="K169:M169"/>
    <mergeCell ref="K171:T171"/>
    <mergeCell ref="A171:J171"/>
    <mergeCell ref="B148:I148"/>
    <mergeCell ref="B144:I144"/>
    <mergeCell ref="N141:P141"/>
    <mergeCell ref="B130:I130"/>
    <mergeCell ref="B147:I147"/>
    <mergeCell ref="B95:I95"/>
    <mergeCell ref="B252:I252"/>
    <mergeCell ref="B222:I222"/>
    <mergeCell ref="B223:I223"/>
    <mergeCell ref="B224:I224"/>
    <mergeCell ref="B225:I225"/>
    <mergeCell ref="B226:I226"/>
    <mergeCell ref="B227:I227"/>
    <mergeCell ref="B228:I228"/>
    <mergeCell ref="B232:I232"/>
    <mergeCell ref="B248:I248"/>
    <mergeCell ref="A236:I236"/>
    <mergeCell ref="B198:I198"/>
    <mergeCell ref="K209:T209"/>
    <mergeCell ref="A237:J238"/>
    <mergeCell ref="B230:I230"/>
    <mergeCell ref="A231:T231"/>
    <mergeCell ref="A214:T214"/>
    <mergeCell ref="B215:I215"/>
    <mergeCell ref="B216:I216"/>
    <mergeCell ref="Q206:T207"/>
    <mergeCell ref="N207:P207"/>
    <mergeCell ref="K208:T208"/>
    <mergeCell ref="K212:M212"/>
    <mergeCell ref="N212:P212"/>
    <mergeCell ref="Q212:S212"/>
    <mergeCell ref="T212:T213"/>
    <mergeCell ref="A206:J207"/>
    <mergeCell ref="B212:I213"/>
    <mergeCell ref="B200:I200"/>
    <mergeCell ref="A205:I205"/>
    <mergeCell ref="B204:I204"/>
    <mergeCell ref="B218:I218"/>
    <mergeCell ref="K238:M238"/>
    <mergeCell ref="N238:P238"/>
    <mergeCell ref="Q237:T238"/>
    <mergeCell ref="B229:I229"/>
    <mergeCell ref="B235:I235"/>
    <mergeCell ref="B202:I202"/>
    <mergeCell ref="B197:I197"/>
    <mergeCell ref="A37:T37"/>
    <mergeCell ref="B38:I39"/>
    <mergeCell ref="Q38:S38"/>
    <mergeCell ref="K123:M123"/>
    <mergeCell ref="B96:I96"/>
    <mergeCell ref="B97:I97"/>
    <mergeCell ref="A72:T72"/>
    <mergeCell ref="J73:J74"/>
    <mergeCell ref="B201:I201"/>
    <mergeCell ref="B160:I160"/>
    <mergeCell ref="B165:I165"/>
    <mergeCell ref="B191:I191"/>
    <mergeCell ref="B190:I190"/>
    <mergeCell ref="K176:M176"/>
    <mergeCell ref="N176:P176"/>
    <mergeCell ref="B186:I186"/>
    <mergeCell ref="B187:I187"/>
    <mergeCell ref="K207:M207"/>
    <mergeCell ref="B203:I203"/>
    <mergeCell ref="A199:T199"/>
    <mergeCell ref="B184:I184"/>
    <mergeCell ref="B189:I189"/>
    <mergeCell ref="B196:I196"/>
    <mergeCell ref="B192:I192"/>
    <mergeCell ref="U264:X264"/>
    <mergeCell ref="B42:I42"/>
    <mergeCell ref="A107:T107"/>
    <mergeCell ref="B141:I142"/>
    <mergeCell ref="B123:I124"/>
    <mergeCell ref="B126:I126"/>
    <mergeCell ref="B132:I132"/>
    <mergeCell ref="B128:I128"/>
    <mergeCell ref="T108:T109"/>
    <mergeCell ref="B129:I129"/>
    <mergeCell ref="Q141:S141"/>
    <mergeCell ref="J141:J142"/>
    <mergeCell ref="K141:M141"/>
    <mergeCell ref="B131:I131"/>
    <mergeCell ref="B113:I113"/>
    <mergeCell ref="B111:I111"/>
    <mergeCell ref="B112:I112"/>
    <mergeCell ref="J108:J109"/>
    <mergeCell ref="B116:I116"/>
    <mergeCell ref="B146:T146"/>
    <mergeCell ref="B195:I195"/>
    <mergeCell ref="U156:X161"/>
    <mergeCell ref="U144:W150"/>
    <mergeCell ref="M12:T13"/>
    <mergeCell ref="M14:T15"/>
    <mergeCell ref="M16:T17"/>
    <mergeCell ref="M20:T20"/>
    <mergeCell ref="M18:T19"/>
    <mergeCell ref="U17:X20"/>
    <mergeCell ref="A48:T49"/>
    <mergeCell ref="A65:T66"/>
    <mergeCell ref="U39:W46"/>
    <mergeCell ref="A13:K13"/>
    <mergeCell ref="A14:K14"/>
    <mergeCell ref="A16:K16"/>
    <mergeCell ref="B90:I90"/>
    <mergeCell ref="B91:I91"/>
    <mergeCell ref="Q73:S73"/>
    <mergeCell ref="T73:T74"/>
    <mergeCell ref="K73:M73"/>
    <mergeCell ref="N73:P73"/>
    <mergeCell ref="T53:T54"/>
    <mergeCell ref="A20:K20"/>
    <mergeCell ref="B188:I188"/>
    <mergeCell ref="M27:T34"/>
    <mergeCell ref="A22:K25"/>
    <mergeCell ref="B149:T149"/>
    <mergeCell ref="B152:T152"/>
    <mergeCell ref="B155:T155"/>
    <mergeCell ref="B158:T158"/>
    <mergeCell ref="B161:T161"/>
    <mergeCell ref="B164:T164"/>
    <mergeCell ref="B45:I45"/>
    <mergeCell ref="B63:I63"/>
    <mergeCell ref="B60:I60"/>
    <mergeCell ref="J53:J54"/>
    <mergeCell ref="B98:I98"/>
    <mergeCell ref="B92:I92"/>
    <mergeCell ref="B93:I93"/>
    <mergeCell ref="B94:I94"/>
    <mergeCell ref="B75:I75"/>
    <mergeCell ref="B78:I78"/>
    <mergeCell ref="B79:I79"/>
    <mergeCell ref="B80:I80"/>
    <mergeCell ref="A87:T87"/>
    <mergeCell ref="J88:J89"/>
    <mergeCell ref="B73:I74"/>
    <mergeCell ref="K88:M88"/>
  </mergeCells>
  <phoneticPr fontId="5" type="noConversion"/>
  <conditionalFormatting sqref="U264 L31:L33 U30:U33 U3:U8">
    <cfRule type="cellIs" dxfId="29" priority="159" operator="equal">
      <formula>"E bine"</formula>
    </cfRule>
  </conditionalFormatting>
  <conditionalFormatting sqref="U264 U30:U33 U3:U8">
    <cfRule type="cellIs" dxfId="28" priority="158" operator="equal">
      <formula>"NU e bine"</formula>
    </cfRule>
  </conditionalFormatting>
  <conditionalFormatting sqref="U30:V33 U3:U8">
    <cfRule type="cellIs" dxfId="27" priority="151" operator="equal">
      <formula>"Suma trebuie să fie 52"</formula>
    </cfRule>
    <cfRule type="cellIs" dxfId="26" priority="152" operator="equal">
      <formula>"Corect"</formula>
    </cfRule>
    <cfRule type="cellIs" dxfId="25" priority="153" operator="equal">
      <formula>SUM($B$30:$J$30)</formula>
    </cfRule>
    <cfRule type="cellIs" dxfId="24" priority="154" operator="lessThan">
      <formula>"(SUM(B28:K28)=52"</formula>
    </cfRule>
    <cfRule type="cellIs" dxfId="23" priority="155" operator="equal">
      <formula>52</formula>
    </cfRule>
    <cfRule type="cellIs" dxfId="22" priority="156" operator="equal">
      <formula>$K$30</formula>
    </cfRule>
    <cfRule type="cellIs" dxfId="21" priority="157" operator="equal">
      <formula>$B$30:$K$30=52</formula>
    </cfRule>
  </conditionalFormatting>
  <conditionalFormatting sqref="U264:V264 U30:V33 U3:U8">
    <cfRule type="cellIs" dxfId="20" priority="146" operator="equal">
      <formula>"Suma trebuie să fie 52"</formula>
    </cfRule>
    <cfRule type="cellIs" dxfId="19" priority="150" operator="equal">
      <formula>"Corect"</formula>
    </cfRule>
  </conditionalFormatting>
  <conditionalFormatting sqref="U264:X264 U30:V33">
    <cfRule type="cellIs" dxfId="18" priority="149" operator="equal">
      <formula>"Corect"</formula>
    </cfRule>
  </conditionalFormatting>
  <conditionalFormatting sqref="U132:W139 U117:W120 U98:W105 U82:W85 U64:W64 U47:W50">
    <cfRule type="cellIs" dxfId="17" priority="147" operator="equal">
      <formula>"E trebuie să fie cel puțin egal cu C+VP"</formula>
    </cfRule>
    <cfRule type="cellIs" dxfId="16" priority="148" operator="equal">
      <formula>"Corect"</formula>
    </cfRule>
  </conditionalFormatting>
  <conditionalFormatting sqref="U264:V264">
    <cfRule type="cellIs" dxfId="15" priority="122" operator="equal">
      <formula>"Nu corespunde cu tabelul de opționale"</formula>
    </cfRule>
    <cfRule type="cellIs" dxfId="14" priority="125" operator="equal">
      <formula>"Suma trebuie să fie 52"</formula>
    </cfRule>
    <cfRule type="cellIs" dxfId="13" priority="126" operator="equal">
      <formula>"Corect"</formula>
    </cfRule>
    <cfRule type="cellIs" dxfId="12" priority="127" operator="equal">
      <formula>SUM($B$30:$J$30)</formula>
    </cfRule>
    <cfRule type="cellIs" dxfId="11" priority="128" operator="lessThan">
      <formula>"(SUM(B28:K28)=52"</formula>
    </cfRule>
    <cfRule type="cellIs" dxfId="10" priority="129" operator="equal">
      <formula>52</formula>
    </cfRule>
    <cfRule type="cellIs" dxfId="9" priority="130" operator="equal">
      <formula>$K$30</formula>
    </cfRule>
    <cfRule type="cellIs" dxfId="8" priority="131" operator="equal">
      <formula>$B$30:$K$30=52</formula>
    </cfRule>
  </conditionalFormatting>
  <conditionalFormatting sqref="U3:U8">
    <cfRule type="cellIs" dxfId="7" priority="110" operator="equal">
      <formula>"Trebuie alocate cel puțin 20 de ore pe săptămână"</formula>
    </cfRule>
  </conditionalFormatting>
  <conditionalFormatting sqref="U30:V30">
    <cfRule type="cellIs" dxfId="6" priority="12" operator="equal">
      <formula>"Correct"</formula>
    </cfRule>
  </conditionalFormatting>
  <dataValidations disablePrompts="1" count="6">
    <dataValidation type="list" allowBlank="1" showInputMessage="1" showErrorMessage="1" sqref="R153:R154 R90:R97 R40:R46 R55:R63 R75:R81 R165:R166 R125:R131 R110:R116 R162:R163 R157 R150:R151 R147:R148 R144:R145 R159:R160">
      <formula1>$R$39</formula1>
    </dataValidation>
    <dataValidation type="list" allowBlank="1" showInputMessage="1" showErrorMessage="1" sqref="Q160 Q90:Q97 Q55:Q63 Q75:Q81 Q40:Q46 Q165:Q166 Q125:Q131 Q110:Q116 Q156:Q157 Q150:Q151 Q147:Q148 Q144:Q145 Q162:Q163 Q153:Q154">
      <formula1>$Q$39</formula1>
    </dataValidation>
    <dataValidation type="list" allowBlank="1" showInputMessage="1" showErrorMessage="1" sqref="S153:S154 S165:S166 S75:S81 S40:S46 S55:S63 S90:S97 S125:S131 S110:S116 S156:S157 S150:S151 S147:S148 S144:S145 S159:S160 S162:S163">
      <formula1>$S$39</formula1>
    </dataValidation>
    <dataValidation type="list" allowBlank="1" showInputMessage="1" showErrorMessage="1" sqref="B252:I252 B246:I249 B200:I203">
      <formula1>$B$38:$B$172</formula1>
    </dataValidation>
    <dataValidation type="list" allowBlank="1" showInputMessage="1" showErrorMessage="1" sqref="T159:T160 T75:T81 T40:T46 T55:T63 T90:T97 T165:T166 T125:T131 T110:T116 T156:T157 T150:T151 T147:T148 T144:T145 T162:T163 T153:T154">
      <formula1>$O$36:$S$36</formula1>
    </dataValidation>
    <dataValidation type="list" allowBlank="1" showInputMessage="1" showErrorMessage="1" sqref="B179:I197 B232:I234 B215:I229">
      <formula1>$B$38:$B$166</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&amp;LRECTOR,
Acad.Prof.univ.dr. Ioan Aurel POP&amp;CDECAN,
Prof. univ. dr. Corin BRAGA&amp;RDIRECTOR DE DEPARTAMENT,
Lect. univ. dr. Szabó Árpád Töhötöm</oddFooter>
  </headerFooter>
  <colBreaks count="1" manualBreakCount="1">
    <brk id="20" max="1048575" man="1"/>
  </colBreaks>
  <ignoredErrors>
    <ignoredError sqref="M264" unlockedFormula="1"/>
  </ignoredErrors>
  <legacyDrawing r:id="rId2"/>
</worksheet>
</file>

<file path=xl/worksheets/sheet2.xml><?xml version="1.0" encoding="utf-8"?>
<worksheet xmlns="http://schemas.openxmlformats.org/spreadsheetml/2006/main" xmlns:r="http://schemas.openxmlformats.org/officeDocument/2006/relationships">
  <dimension ref="A2:AC28"/>
  <sheetViews>
    <sheetView view="pageLayout" topLeftCell="A4" zoomScaleNormal="100" workbookViewId="0">
      <selection activeCell="O8" sqref="O8"/>
    </sheetView>
  </sheetViews>
  <sheetFormatPr defaultColWidth="8.85546875" defaultRowHeight="15"/>
  <cols>
    <col min="2" max="9" width="6.7109375" customWidth="1"/>
    <col min="10" max="10" width="7" customWidth="1"/>
    <col min="11" max="11" width="5.85546875" customWidth="1"/>
    <col min="12" max="12" width="5.42578125" customWidth="1"/>
    <col min="13" max="13" width="5.140625" customWidth="1"/>
    <col min="14" max="15" width="5.5703125" customWidth="1"/>
    <col min="16" max="16" width="5.7109375" customWidth="1"/>
    <col min="17" max="18" width="5.85546875" customWidth="1"/>
    <col min="19" max="19" width="5.7109375" customWidth="1"/>
    <col min="20" max="20" width="10.140625" customWidth="1"/>
  </cols>
  <sheetData>
    <row r="2" spans="1:29" s="1" customFormat="1" ht="19.5" customHeight="1">
      <c r="A2" s="262" t="s">
        <v>96</v>
      </c>
      <c r="B2" s="262"/>
      <c r="C2" s="262"/>
      <c r="D2" s="262"/>
      <c r="E2" s="262"/>
      <c r="F2" s="262"/>
      <c r="G2" s="262"/>
      <c r="H2" s="262"/>
      <c r="I2" s="262"/>
      <c r="J2" s="262"/>
      <c r="K2" s="262"/>
      <c r="L2" s="262"/>
      <c r="M2" s="262"/>
      <c r="N2" s="262"/>
      <c r="O2" s="262"/>
      <c r="P2" s="262"/>
      <c r="Q2" s="262"/>
      <c r="R2" s="262"/>
      <c r="S2" s="262"/>
      <c r="T2" s="262"/>
      <c r="U2" s="64"/>
      <c r="V2" s="64"/>
      <c r="W2" s="72"/>
      <c r="X2" s="72"/>
      <c r="Y2" s="72"/>
      <c r="Z2" s="72"/>
    </row>
    <row r="3" spans="1:29" s="1" customFormat="1" ht="5.25" customHeight="1">
      <c r="U3" s="72"/>
      <c r="V3" s="72"/>
      <c r="W3" s="72"/>
      <c r="X3" s="72"/>
      <c r="Y3" s="72"/>
      <c r="Z3" s="72"/>
    </row>
    <row r="4" spans="1:29" s="1" customFormat="1" ht="17.25" customHeight="1">
      <c r="A4" s="176" t="s">
        <v>80</v>
      </c>
      <c r="B4" s="176"/>
      <c r="C4" s="176"/>
      <c r="D4" s="176"/>
      <c r="E4" s="176"/>
      <c r="F4" s="176"/>
      <c r="G4" s="176"/>
      <c r="H4" s="176"/>
      <c r="I4" s="176"/>
      <c r="J4" s="176"/>
      <c r="K4" s="176"/>
      <c r="L4" s="176"/>
      <c r="M4" s="176"/>
      <c r="N4" s="176"/>
      <c r="O4" s="176"/>
      <c r="P4" s="176"/>
      <c r="Q4" s="176"/>
      <c r="R4" s="176"/>
      <c r="S4" s="176"/>
      <c r="T4" s="176"/>
      <c r="U4" s="72"/>
      <c r="V4" s="72"/>
      <c r="W4" s="72"/>
      <c r="X4" s="72"/>
      <c r="Y4" s="72"/>
      <c r="Z4" s="72"/>
    </row>
    <row r="5" spans="1:29" s="1" customFormat="1" ht="26.25" customHeight="1">
      <c r="A5" s="226" t="s">
        <v>30</v>
      </c>
      <c r="B5" s="177" t="s">
        <v>29</v>
      </c>
      <c r="C5" s="178"/>
      <c r="D5" s="178"/>
      <c r="E5" s="178"/>
      <c r="F5" s="178"/>
      <c r="G5" s="178"/>
      <c r="H5" s="178"/>
      <c r="I5" s="179"/>
      <c r="J5" s="187" t="s">
        <v>43</v>
      </c>
      <c r="K5" s="186" t="s">
        <v>27</v>
      </c>
      <c r="L5" s="186"/>
      <c r="M5" s="186"/>
      <c r="N5" s="186" t="s">
        <v>44</v>
      </c>
      <c r="O5" s="224"/>
      <c r="P5" s="224"/>
      <c r="Q5" s="186" t="s">
        <v>26</v>
      </c>
      <c r="R5" s="186"/>
      <c r="S5" s="186"/>
      <c r="T5" s="186" t="s">
        <v>25</v>
      </c>
      <c r="V5" s="62"/>
      <c r="W5" s="62"/>
      <c r="X5" s="62"/>
      <c r="Y5" s="62"/>
      <c r="Z5" s="62"/>
      <c r="AA5" s="62"/>
      <c r="AB5" s="62"/>
      <c r="AC5" s="62"/>
    </row>
    <row r="6" spans="1:29" s="1" customFormat="1" ht="12.75" customHeight="1">
      <c r="A6" s="227"/>
      <c r="B6" s="180"/>
      <c r="C6" s="181"/>
      <c r="D6" s="181"/>
      <c r="E6" s="181"/>
      <c r="F6" s="181"/>
      <c r="G6" s="181"/>
      <c r="H6" s="181"/>
      <c r="I6" s="182"/>
      <c r="J6" s="167"/>
      <c r="K6" s="26" t="s">
        <v>31</v>
      </c>
      <c r="L6" s="26" t="s">
        <v>32</v>
      </c>
      <c r="M6" s="26" t="s">
        <v>33</v>
      </c>
      <c r="N6" s="26" t="s">
        <v>37</v>
      </c>
      <c r="O6" s="26" t="s">
        <v>8</v>
      </c>
      <c r="P6" s="26" t="s">
        <v>34</v>
      </c>
      <c r="Q6" s="26" t="s">
        <v>35</v>
      </c>
      <c r="R6" s="26" t="s">
        <v>31</v>
      </c>
      <c r="S6" s="26" t="s">
        <v>36</v>
      </c>
      <c r="T6" s="186"/>
      <c r="V6" s="62"/>
      <c r="W6" s="62"/>
      <c r="X6" s="62"/>
      <c r="Y6" s="80"/>
      <c r="Z6" s="62"/>
      <c r="AA6" s="62"/>
      <c r="AB6" s="62"/>
      <c r="AC6" s="62"/>
    </row>
    <row r="7" spans="1:29" s="1" customFormat="1" ht="16.5" customHeight="1">
      <c r="A7" s="332" t="s">
        <v>54</v>
      </c>
      <c r="B7" s="332"/>
      <c r="C7" s="332"/>
      <c r="D7" s="332"/>
      <c r="E7" s="332"/>
      <c r="F7" s="332"/>
      <c r="G7" s="332"/>
      <c r="H7" s="332"/>
      <c r="I7" s="332"/>
      <c r="J7" s="332"/>
      <c r="K7" s="332"/>
      <c r="L7" s="332"/>
      <c r="M7" s="332"/>
      <c r="N7" s="332"/>
      <c r="O7" s="332"/>
      <c r="P7" s="332"/>
      <c r="Q7" s="332"/>
      <c r="R7" s="332"/>
      <c r="S7" s="332"/>
      <c r="T7" s="332"/>
      <c r="V7" s="62"/>
      <c r="W7" s="62"/>
      <c r="X7" s="62"/>
      <c r="Y7" s="62"/>
      <c r="Z7" s="62"/>
      <c r="AA7" s="62"/>
      <c r="AB7" s="62"/>
      <c r="AC7" s="62"/>
    </row>
    <row r="8" spans="1:29" s="1" customFormat="1" ht="19.5" customHeight="1">
      <c r="A8" s="30" t="s">
        <v>81</v>
      </c>
      <c r="B8" s="333" t="s">
        <v>83</v>
      </c>
      <c r="C8" s="333"/>
      <c r="D8" s="333"/>
      <c r="E8" s="333"/>
      <c r="F8" s="333"/>
      <c r="G8" s="333"/>
      <c r="H8" s="333"/>
      <c r="I8" s="333"/>
      <c r="J8" s="31">
        <v>5</v>
      </c>
      <c r="K8" s="31">
        <v>2</v>
      </c>
      <c r="L8" s="31">
        <v>2</v>
      </c>
      <c r="M8" s="31">
        <v>0</v>
      </c>
      <c r="N8" s="32">
        <f>K8+L8+M8</f>
        <v>4</v>
      </c>
      <c r="O8" s="32">
        <f>P8-N8</f>
        <v>5</v>
      </c>
      <c r="P8" s="32">
        <f>ROUND(PRODUCT(J8,25)/14,0)</f>
        <v>9</v>
      </c>
      <c r="Q8" s="31" t="s">
        <v>35</v>
      </c>
      <c r="R8" s="31"/>
      <c r="S8" s="33"/>
      <c r="T8" s="33" t="s">
        <v>97</v>
      </c>
      <c r="V8" s="62"/>
      <c r="W8" s="62"/>
      <c r="X8" s="62"/>
      <c r="Y8" s="79"/>
      <c r="Z8" s="62"/>
      <c r="AA8" s="62"/>
      <c r="AB8" s="62"/>
      <c r="AC8" s="62"/>
    </row>
    <row r="9" spans="1:29" s="1" customFormat="1" ht="15" customHeight="1">
      <c r="A9" s="314" t="s">
        <v>55</v>
      </c>
      <c r="B9" s="315"/>
      <c r="C9" s="315"/>
      <c r="D9" s="315"/>
      <c r="E9" s="315"/>
      <c r="F9" s="315"/>
      <c r="G9" s="315"/>
      <c r="H9" s="315"/>
      <c r="I9" s="315"/>
      <c r="J9" s="315"/>
      <c r="K9" s="315"/>
      <c r="L9" s="315"/>
      <c r="M9" s="315"/>
      <c r="N9" s="315"/>
      <c r="O9" s="315"/>
      <c r="P9" s="315"/>
      <c r="Q9" s="315"/>
      <c r="R9" s="315"/>
      <c r="S9" s="315"/>
      <c r="T9" s="316"/>
      <c r="V9" s="62"/>
      <c r="W9" s="62"/>
      <c r="X9" s="62"/>
      <c r="Y9" s="62"/>
      <c r="Z9" s="62"/>
      <c r="AA9" s="62"/>
      <c r="AB9" s="62"/>
      <c r="AC9" s="62"/>
    </row>
    <row r="10" spans="1:29" s="1" customFormat="1" ht="42" customHeight="1">
      <c r="A10" s="118" t="s">
        <v>82</v>
      </c>
      <c r="B10" s="320" t="s">
        <v>84</v>
      </c>
      <c r="C10" s="321"/>
      <c r="D10" s="321"/>
      <c r="E10" s="321"/>
      <c r="F10" s="321"/>
      <c r="G10" s="321"/>
      <c r="H10" s="321"/>
      <c r="I10" s="322"/>
      <c r="J10" s="33">
        <v>5</v>
      </c>
      <c r="K10" s="33">
        <v>2</v>
      </c>
      <c r="L10" s="33">
        <v>2</v>
      </c>
      <c r="M10" s="33">
        <v>0</v>
      </c>
      <c r="N10" s="119">
        <f>K10+L10+M10</f>
        <v>4</v>
      </c>
      <c r="O10" s="119">
        <f>P10-N10</f>
        <v>5</v>
      </c>
      <c r="P10" s="119">
        <f>ROUND(PRODUCT(J10,25)/14,0)</f>
        <v>9</v>
      </c>
      <c r="Q10" s="33" t="s">
        <v>35</v>
      </c>
      <c r="R10" s="33"/>
      <c r="S10" s="33"/>
      <c r="T10" s="33" t="s">
        <v>97</v>
      </c>
      <c r="V10" s="62"/>
      <c r="W10" s="62"/>
      <c r="X10" s="62"/>
      <c r="Y10" s="62"/>
      <c r="Z10" s="62"/>
      <c r="AA10" s="62"/>
      <c r="AB10" s="62"/>
      <c r="AC10" s="62"/>
    </row>
    <row r="11" spans="1:29" s="1" customFormat="1" ht="12.75">
      <c r="A11" s="329" t="s">
        <v>56</v>
      </c>
      <c r="B11" s="330"/>
      <c r="C11" s="330"/>
      <c r="D11" s="330"/>
      <c r="E11" s="330"/>
      <c r="F11" s="330"/>
      <c r="G11" s="330"/>
      <c r="H11" s="330"/>
      <c r="I11" s="330"/>
      <c r="J11" s="330"/>
      <c r="K11" s="330"/>
      <c r="L11" s="330"/>
      <c r="M11" s="330"/>
      <c r="N11" s="330"/>
      <c r="O11" s="330"/>
      <c r="P11" s="330"/>
      <c r="Q11" s="330"/>
      <c r="R11" s="330"/>
      <c r="S11" s="330"/>
      <c r="T11" s="331"/>
      <c r="V11" s="62"/>
      <c r="W11" s="62"/>
      <c r="X11" s="62"/>
      <c r="Y11" s="62"/>
      <c r="Z11" s="62"/>
      <c r="AA11" s="62"/>
      <c r="AB11" s="62"/>
      <c r="AC11" s="62"/>
    </row>
    <row r="12" spans="1:29" s="1" customFormat="1" ht="40.5" customHeight="1">
      <c r="A12" s="118" t="s">
        <v>86</v>
      </c>
      <c r="B12" s="320" t="s">
        <v>85</v>
      </c>
      <c r="C12" s="321"/>
      <c r="D12" s="321"/>
      <c r="E12" s="321"/>
      <c r="F12" s="321"/>
      <c r="G12" s="321"/>
      <c r="H12" s="321"/>
      <c r="I12" s="322"/>
      <c r="J12" s="33">
        <v>5</v>
      </c>
      <c r="K12" s="33">
        <v>2</v>
      </c>
      <c r="L12" s="33">
        <v>2</v>
      </c>
      <c r="M12" s="33">
        <v>0</v>
      </c>
      <c r="N12" s="119">
        <f>K12+L12+M12</f>
        <v>4</v>
      </c>
      <c r="O12" s="119">
        <f>P12-N12</f>
        <v>5</v>
      </c>
      <c r="P12" s="119">
        <f>ROUND(PRODUCT(J12,25)/14,0)</f>
        <v>9</v>
      </c>
      <c r="Q12" s="33" t="s">
        <v>35</v>
      </c>
      <c r="R12" s="33"/>
      <c r="S12" s="33"/>
      <c r="T12" s="33" t="s">
        <v>97</v>
      </c>
      <c r="V12" s="62"/>
      <c r="W12" s="62"/>
      <c r="X12" s="62"/>
      <c r="Y12" s="74"/>
      <c r="Z12" s="62"/>
      <c r="AA12" s="62"/>
      <c r="AB12" s="62"/>
      <c r="AC12" s="62"/>
    </row>
    <row r="13" spans="1:29" s="1" customFormat="1" ht="15" customHeight="1">
      <c r="A13" s="323" t="s">
        <v>57</v>
      </c>
      <c r="B13" s="324"/>
      <c r="C13" s="324"/>
      <c r="D13" s="324"/>
      <c r="E13" s="324"/>
      <c r="F13" s="324"/>
      <c r="G13" s="324"/>
      <c r="H13" s="324"/>
      <c r="I13" s="324"/>
      <c r="J13" s="324"/>
      <c r="K13" s="324"/>
      <c r="L13" s="324"/>
      <c r="M13" s="324"/>
      <c r="N13" s="324"/>
      <c r="O13" s="324"/>
      <c r="P13" s="324"/>
      <c r="Q13" s="324"/>
      <c r="R13" s="324"/>
      <c r="S13" s="324"/>
      <c r="T13" s="325"/>
      <c r="U13" s="335" t="s">
        <v>115</v>
      </c>
      <c r="V13" s="335"/>
      <c r="W13" s="335"/>
      <c r="X13" s="335"/>
      <c r="Y13" s="76"/>
      <c r="Z13" s="62"/>
      <c r="AA13" s="62"/>
      <c r="AB13" s="62"/>
      <c r="AC13" s="62"/>
    </row>
    <row r="14" spans="1:29" s="29" customFormat="1" ht="21.75" customHeight="1">
      <c r="A14" s="118" t="s">
        <v>87</v>
      </c>
      <c r="B14" s="326" t="s">
        <v>209</v>
      </c>
      <c r="C14" s="327"/>
      <c r="D14" s="327"/>
      <c r="E14" s="327"/>
      <c r="F14" s="327"/>
      <c r="G14" s="327"/>
      <c r="H14" s="327"/>
      <c r="I14" s="328"/>
      <c r="J14" s="33">
        <v>5</v>
      </c>
      <c r="K14" s="33">
        <v>2</v>
      </c>
      <c r="L14" s="33">
        <v>2</v>
      </c>
      <c r="M14" s="33">
        <v>0</v>
      </c>
      <c r="N14" s="119">
        <f>K14+L14+M14</f>
        <v>4</v>
      </c>
      <c r="O14" s="119">
        <f>P14-N14</f>
        <v>5</v>
      </c>
      <c r="P14" s="119">
        <f>ROUND(PRODUCT(J14,25)/14,0)</f>
        <v>9</v>
      </c>
      <c r="Q14" s="33" t="s">
        <v>35</v>
      </c>
      <c r="R14" s="33"/>
      <c r="S14" s="33"/>
      <c r="T14" s="120" t="s">
        <v>98</v>
      </c>
      <c r="U14" s="335"/>
      <c r="V14" s="335"/>
      <c r="W14" s="335"/>
      <c r="X14" s="335"/>
      <c r="Y14" s="76"/>
      <c r="Z14" s="62"/>
      <c r="AA14" s="62"/>
      <c r="AB14" s="62"/>
      <c r="AC14" s="62"/>
    </row>
    <row r="15" spans="1:29" s="1" customFormat="1" ht="14.25" customHeight="1">
      <c r="A15" s="329" t="s">
        <v>58</v>
      </c>
      <c r="B15" s="330"/>
      <c r="C15" s="330"/>
      <c r="D15" s="330"/>
      <c r="E15" s="330"/>
      <c r="F15" s="330"/>
      <c r="G15" s="330"/>
      <c r="H15" s="330"/>
      <c r="I15" s="330"/>
      <c r="J15" s="330"/>
      <c r="K15" s="330"/>
      <c r="L15" s="330"/>
      <c r="M15" s="330"/>
      <c r="N15" s="330"/>
      <c r="O15" s="330"/>
      <c r="P15" s="330"/>
      <c r="Q15" s="330"/>
      <c r="R15" s="330"/>
      <c r="S15" s="330"/>
      <c r="T15" s="331"/>
      <c r="U15" s="346" t="s">
        <v>116</v>
      </c>
      <c r="V15" s="347"/>
      <c r="W15" s="346" t="s">
        <v>117</v>
      </c>
      <c r="X15" s="347"/>
      <c r="Y15" s="76"/>
      <c r="Z15" s="62"/>
      <c r="AA15" s="62"/>
      <c r="AB15" s="62"/>
      <c r="AC15" s="62"/>
    </row>
    <row r="16" spans="1:29" s="1" customFormat="1" ht="17.25" customHeight="1">
      <c r="A16" s="118" t="s">
        <v>88</v>
      </c>
      <c r="B16" s="311" t="s">
        <v>89</v>
      </c>
      <c r="C16" s="312"/>
      <c r="D16" s="312"/>
      <c r="E16" s="312"/>
      <c r="F16" s="312"/>
      <c r="G16" s="312"/>
      <c r="H16" s="312"/>
      <c r="I16" s="313"/>
      <c r="J16" s="33">
        <v>2</v>
      </c>
      <c r="K16" s="33">
        <v>1</v>
      </c>
      <c r="L16" s="33">
        <v>1</v>
      </c>
      <c r="M16" s="33">
        <v>0</v>
      </c>
      <c r="N16" s="119">
        <f>K16+L16+M16</f>
        <v>2</v>
      </c>
      <c r="O16" s="119">
        <f>P16-N16</f>
        <v>2</v>
      </c>
      <c r="P16" s="119">
        <f>ROUND(PRODUCT(J16,25)/14,0)</f>
        <v>4</v>
      </c>
      <c r="Q16" s="33"/>
      <c r="R16" s="33" t="s">
        <v>31</v>
      </c>
      <c r="S16" s="33"/>
      <c r="T16" s="120" t="s">
        <v>98</v>
      </c>
      <c r="U16" s="348"/>
      <c r="V16" s="348"/>
      <c r="W16" s="348"/>
      <c r="X16" s="348"/>
      <c r="Y16" s="62"/>
      <c r="Z16" s="62"/>
      <c r="AA16" s="62"/>
      <c r="AB16" s="62"/>
      <c r="AC16" s="62"/>
    </row>
    <row r="17" spans="1:29" s="1" customFormat="1" ht="18.75" customHeight="1">
      <c r="A17" s="118" t="s">
        <v>91</v>
      </c>
      <c r="B17" s="311" t="s">
        <v>90</v>
      </c>
      <c r="C17" s="312"/>
      <c r="D17" s="312"/>
      <c r="E17" s="312"/>
      <c r="F17" s="312"/>
      <c r="G17" s="312"/>
      <c r="H17" s="312"/>
      <c r="I17" s="313"/>
      <c r="J17" s="33">
        <v>3</v>
      </c>
      <c r="K17" s="33">
        <v>0</v>
      </c>
      <c r="L17" s="33">
        <v>0</v>
      </c>
      <c r="M17" s="33">
        <v>3</v>
      </c>
      <c r="N17" s="119">
        <f>K17+L17+M17</f>
        <v>3</v>
      </c>
      <c r="O17" s="119">
        <f>P17-N17</f>
        <v>2</v>
      </c>
      <c r="P17" s="119">
        <f>ROUND(PRODUCT(J17,25)/14,0)</f>
        <v>5</v>
      </c>
      <c r="Q17" s="33"/>
      <c r="R17" s="33" t="s">
        <v>31</v>
      </c>
      <c r="S17" s="33"/>
      <c r="T17" s="120" t="s">
        <v>98</v>
      </c>
      <c r="U17" s="336" t="e">
        <f>LicentaETM!K208+#REF!+LicentaETM!K239+LicentaETM!K257</f>
        <v>#REF!</v>
      </c>
      <c r="V17" s="336"/>
      <c r="W17" s="336">
        <f>LicentaETM!K208+LicentaETM!K239+LicentaETM!K257</f>
        <v>1</v>
      </c>
      <c r="X17" s="336"/>
      <c r="Y17" s="345" t="s">
        <v>118</v>
      </c>
      <c r="Z17" s="345"/>
      <c r="AA17" s="77"/>
      <c r="AB17" s="75"/>
      <c r="AC17" s="75"/>
    </row>
    <row r="18" spans="1:29" s="1" customFormat="1" ht="17.25" customHeight="1">
      <c r="A18" s="314" t="s">
        <v>59</v>
      </c>
      <c r="B18" s="315"/>
      <c r="C18" s="315"/>
      <c r="D18" s="315"/>
      <c r="E18" s="315"/>
      <c r="F18" s="315"/>
      <c r="G18" s="315"/>
      <c r="H18" s="315"/>
      <c r="I18" s="315"/>
      <c r="J18" s="315"/>
      <c r="K18" s="315"/>
      <c r="L18" s="315"/>
      <c r="M18" s="315"/>
      <c r="N18" s="315"/>
      <c r="O18" s="315"/>
      <c r="P18" s="315"/>
      <c r="Q18" s="315"/>
      <c r="R18" s="315"/>
      <c r="S18" s="315"/>
      <c r="T18" s="316"/>
      <c r="U18" s="336" t="e">
        <f>LicentaETM!K209+#REF!+LicentaETM!K240+LicentaETM!K258</f>
        <v>#REF!</v>
      </c>
      <c r="V18" s="337"/>
      <c r="W18" s="336">
        <f>LicentaETM!K209+LicentaETM!K240+LicentaETM!K258</f>
        <v>0.99999999999999989</v>
      </c>
      <c r="X18" s="336"/>
      <c r="Y18" s="345" t="s">
        <v>119</v>
      </c>
      <c r="Z18" s="345"/>
      <c r="AA18" s="77"/>
      <c r="AB18" s="75"/>
      <c r="AC18" s="75"/>
    </row>
    <row r="19" spans="1:29" s="1" customFormat="1" ht="17.25" customHeight="1">
      <c r="A19" s="30" t="s">
        <v>92</v>
      </c>
      <c r="B19" s="317" t="s">
        <v>94</v>
      </c>
      <c r="C19" s="318"/>
      <c r="D19" s="318"/>
      <c r="E19" s="318"/>
      <c r="F19" s="318"/>
      <c r="G19" s="318"/>
      <c r="H19" s="318"/>
      <c r="I19" s="319"/>
      <c r="J19" s="31">
        <v>3</v>
      </c>
      <c r="K19" s="31">
        <v>1</v>
      </c>
      <c r="L19" s="31">
        <v>1</v>
      </c>
      <c r="M19" s="31">
        <v>0</v>
      </c>
      <c r="N19" s="32">
        <f>K19+L19+M19</f>
        <v>2</v>
      </c>
      <c r="O19" s="32">
        <f>P19-N19</f>
        <v>4</v>
      </c>
      <c r="P19" s="32">
        <f>ROUND(PRODUCT(J19,25)/12,0)</f>
        <v>6</v>
      </c>
      <c r="Q19" s="31" t="s">
        <v>35</v>
      </c>
      <c r="R19" s="31"/>
      <c r="S19" s="33"/>
      <c r="T19" s="33" t="s">
        <v>97</v>
      </c>
      <c r="U19" s="337" t="e">
        <f>IF(U17=100%,"Corect",IF(U17&gt;100%,"Ați dublat unele discipline","Ați pierdut unele discipline"))</f>
        <v>#REF!</v>
      </c>
      <c r="V19" s="337"/>
      <c r="W19" s="337" t="str">
        <f>IF(W17=100%,"Corect",IF(W17&gt;100%,"Ați dublat unele discipline","Ați pierdut unele discipline"))</f>
        <v>Corect</v>
      </c>
      <c r="X19" s="337"/>
      <c r="Y19" s="78"/>
      <c r="Z19" s="75"/>
      <c r="AA19" s="75"/>
      <c r="AB19" s="75"/>
      <c r="AC19" s="75"/>
    </row>
    <row r="20" spans="1:29" s="1" customFormat="1" ht="15.75" customHeight="1">
      <c r="A20" s="30" t="s">
        <v>93</v>
      </c>
      <c r="B20" s="317" t="s">
        <v>95</v>
      </c>
      <c r="C20" s="318"/>
      <c r="D20" s="318"/>
      <c r="E20" s="318"/>
      <c r="F20" s="318"/>
      <c r="G20" s="318"/>
      <c r="H20" s="318"/>
      <c r="I20" s="319"/>
      <c r="J20" s="31">
        <v>2</v>
      </c>
      <c r="K20" s="31">
        <v>0</v>
      </c>
      <c r="L20" s="31">
        <v>0</v>
      </c>
      <c r="M20" s="31">
        <v>3</v>
      </c>
      <c r="N20" s="32">
        <f>K20+L20+M20</f>
        <v>3</v>
      </c>
      <c r="O20" s="32">
        <f>P20-N20</f>
        <v>1</v>
      </c>
      <c r="P20" s="32">
        <f>ROUND(PRODUCT(J20,25)/12,0)</f>
        <v>4</v>
      </c>
      <c r="Q20" s="31"/>
      <c r="R20" s="31" t="s">
        <v>31</v>
      </c>
      <c r="S20" s="33"/>
      <c r="T20" s="35" t="s">
        <v>98</v>
      </c>
      <c r="U20" s="337" t="e">
        <f>IF(U18=100%,"Corect",IF(U18&gt;100%,"Ați dublat unele discipline","Ați pierdut unele discipline"))</f>
        <v>#REF!</v>
      </c>
      <c r="V20" s="337"/>
      <c r="W20" s="337" t="str">
        <f>IF(W18=100%,"Corect",IF(W18&gt;100%,"Ați dublat unele discipline","Ați pierdut unele discipline"))</f>
        <v>Corect</v>
      </c>
      <c r="X20" s="337"/>
      <c r="Y20" s="78"/>
      <c r="Z20" s="62"/>
      <c r="AA20" s="62"/>
      <c r="AB20" s="62"/>
      <c r="AC20" s="62"/>
    </row>
    <row r="21" spans="1:29" s="1" customFormat="1" ht="29.25" customHeight="1">
      <c r="A21" s="308" t="s">
        <v>79</v>
      </c>
      <c r="B21" s="309"/>
      <c r="C21" s="309"/>
      <c r="D21" s="309"/>
      <c r="E21" s="309"/>
      <c r="F21" s="309"/>
      <c r="G21" s="309"/>
      <c r="H21" s="309"/>
      <c r="I21" s="310"/>
      <c r="J21" s="34">
        <f t="shared" ref="J21:P21" si="0">SUM(J8,J10,J12,J14,J16:J17,J19:J20)</f>
        <v>30</v>
      </c>
      <c r="K21" s="34">
        <f t="shared" si="0"/>
        <v>10</v>
      </c>
      <c r="L21" s="34">
        <f t="shared" si="0"/>
        <v>10</v>
      </c>
      <c r="M21" s="34">
        <f t="shared" si="0"/>
        <v>6</v>
      </c>
      <c r="N21" s="34">
        <f t="shared" si="0"/>
        <v>26</v>
      </c>
      <c r="O21" s="34">
        <f t="shared" si="0"/>
        <v>29</v>
      </c>
      <c r="P21" s="34">
        <f t="shared" si="0"/>
        <v>55</v>
      </c>
      <c r="Q21" s="34">
        <f>COUNTIF(Q8,"E")+COUNTIF(Q10,"E")+COUNTIF(Q12,"E")+COUNTIF(Q14,"E")+COUNTIF(Q16:Q17,"E")+COUNTIF(Q19:Q20,"E")</f>
        <v>5</v>
      </c>
      <c r="R21" s="34">
        <f>COUNTIF(R8,"C")+COUNTIF(R10,"C")+COUNTIF(R12,"C")+COUNTIF(R14,"C")+COUNTIF(R16:R17,"C")+COUNTIF(R19:R20,"C")</f>
        <v>3</v>
      </c>
      <c r="S21" s="34">
        <f>COUNTIF(S8,"VP")+COUNTIF(S10,"VP")+COUNTIF(S12,"VP")+COUNTIF(S14,"VP")+COUNTIF(S16:S17,"VP")+COUNTIF(S19:S20,"VP")</f>
        <v>0</v>
      </c>
      <c r="T21" s="92"/>
      <c r="U21" s="334" t="s">
        <v>120</v>
      </c>
      <c r="V21" s="334"/>
      <c r="W21" s="334"/>
      <c r="X21" s="334"/>
      <c r="Y21" s="78"/>
      <c r="Z21" s="62"/>
      <c r="AA21" s="62"/>
      <c r="AB21" s="62"/>
      <c r="AC21" s="62"/>
    </row>
    <row r="22" spans="1:29" s="1" customFormat="1" ht="17.25" customHeight="1">
      <c r="A22" s="339" t="s">
        <v>53</v>
      </c>
      <c r="B22" s="340"/>
      <c r="C22" s="340"/>
      <c r="D22" s="340"/>
      <c r="E22" s="340"/>
      <c r="F22" s="340"/>
      <c r="G22" s="340"/>
      <c r="H22" s="340"/>
      <c r="I22" s="340"/>
      <c r="J22" s="341"/>
      <c r="K22" s="34">
        <f t="shared" ref="K22:P22" si="1">SUM(K8,K10,K12,K14,K16,K17)*14+SUM(K19,K20)*12</f>
        <v>138</v>
      </c>
      <c r="L22" s="34">
        <f t="shared" si="1"/>
        <v>138</v>
      </c>
      <c r="M22" s="34">
        <f t="shared" si="1"/>
        <v>78</v>
      </c>
      <c r="N22" s="34">
        <f t="shared" si="1"/>
        <v>354</v>
      </c>
      <c r="O22" s="34">
        <f t="shared" si="1"/>
        <v>396</v>
      </c>
      <c r="P22" s="34">
        <f t="shared" si="1"/>
        <v>750</v>
      </c>
      <c r="Q22" s="303"/>
      <c r="R22" s="303"/>
      <c r="S22" s="303"/>
      <c r="T22" s="304"/>
      <c r="U22" s="334"/>
      <c r="V22" s="334"/>
      <c r="W22" s="334"/>
      <c r="X22" s="334"/>
      <c r="Y22" s="62"/>
      <c r="Z22" s="62"/>
      <c r="AA22" s="62"/>
      <c r="AB22" s="62"/>
      <c r="AC22" s="62"/>
    </row>
    <row r="23" spans="1:29" s="1" customFormat="1" ht="14.25" customHeight="1">
      <c r="A23" s="342"/>
      <c r="B23" s="343"/>
      <c r="C23" s="343"/>
      <c r="D23" s="343"/>
      <c r="E23" s="343"/>
      <c r="F23" s="343"/>
      <c r="G23" s="343"/>
      <c r="H23" s="343"/>
      <c r="I23" s="343"/>
      <c r="J23" s="344"/>
      <c r="K23" s="305">
        <f>SUM(K22:M22)</f>
        <v>354</v>
      </c>
      <c r="L23" s="306"/>
      <c r="M23" s="307"/>
      <c r="N23" s="305">
        <f>SUM(N22:O22)</f>
        <v>750</v>
      </c>
      <c r="O23" s="306"/>
      <c r="P23" s="307"/>
      <c r="Q23" s="303"/>
      <c r="R23" s="303"/>
      <c r="S23" s="303"/>
      <c r="T23" s="304"/>
      <c r="U23" s="334"/>
      <c r="V23" s="334"/>
      <c r="W23" s="334"/>
      <c r="X23" s="334"/>
      <c r="Y23" s="62"/>
      <c r="Z23" s="62"/>
      <c r="AA23" s="62"/>
      <c r="AB23" s="62"/>
      <c r="AC23" s="62"/>
    </row>
    <row r="24" spans="1:29" s="1" customFormat="1" ht="12.75" customHeight="1">
      <c r="U24" s="334"/>
      <c r="V24" s="334"/>
      <c r="W24" s="334"/>
      <c r="X24" s="334"/>
      <c r="Y24" s="62"/>
      <c r="Z24" s="62"/>
      <c r="AA24" s="62"/>
      <c r="AB24" s="62"/>
      <c r="AC24" s="62"/>
    </row>
    <row r="25" spans="1:29" s="1" customFormat="1" ht="12.75">
      <c r="A25" s="338" t="s">
        <v>114</v>
      </c>
      <c r="B25" s="338"/>
      <c r="C25" s="338"/>
      <c r="D25" s="338"/>
      <c r="E25" s="338"/>
      <c r="F25" s="338"/>
      <c r="G25" s="338"/>
      <c r="H25" s="338"/>
      <c r="I25" s="338"/>
      <c r="J25" s="338"/>
      <c r="K25" s="338"/>
      <c r="L25" s="338"/>
      <c r="M25" s="338"/>
      <c r="N25" s="338"/>
      <c r="O25" s="338"/>
      <c r="P25" s="338"/>
      <c r="Q25" s="338"/>
      <c r="R25" s="338"/>
      <c r="S25" s="338"/>
      <c r="T25" s="338"/>
      <c r="U25" s="334"/>
      <c r="V25" s="334"/>
      <c r="W25" s="334"/>
      <c r="X25" s="334"/>
      <c r="Y25" s="62"/>
      <c r="Z25" s="62"/>
      <c r="AA25" s="62"/>
      <c r="AB25" s="62"/>
      <c r="AC25" s="62"/>
    </row>
    <row r="26" spans="1:29" s="1" customFormat="1" ht="12.75"/>
    <row r="27" spans="1:29" s="1" customFormat="1" ht="12.75"/>
    <row r="28" spans="1:29" s="1" customFormat="1" ht="12.75"/>
  </sheetData>
  <mergeCells count="43">
    <mergeCell ref="Y17:Z17"/>
    <mergeCell ref="U19:V19"/>
    <mergeCell ref="W19:X19"/>
    <mergeCell ref="Y18:Z18"/>
    <mergeCell ref="U15:V16"/>
    <mergeCell ref="W15:X16"/>
    <mergeCell ref="U18:V18"/>
    <mergeCell ref="W18:X18"/>
    <mergeCell ref="U21:X25"/>
    <mergeCell ref="U13:X14"/>
    <mergeCell ref="U17:V17"/>
    <mergeCell ref="B20:I20"/>
    <mergeCell ref="W17:X17"/>
    <mergeCell ref="U20:V20"/>
    <mergeCell ref="W20:X20"/>
    <mergeCell ref="N23:P23"/>
    <mergeCell ref="A25:T25"/>
    <mergeCell ref="A22:J23"/>
    <mergeCell ref="A21:I21"/>
    <mergeCell ref="A2:T2"/>
    <mergeCell ref="A4:T4"/>
    <mergeCell ref="B17:I17"/>
    <mergeCell ref="A18:T18"/>
    <mergeCell ref="B19:I19"/>
    <mergeCell ref="B12:I12"/>
    <mergeCell ref="A13:T13"/>
    <mergeCell ref="B14:I14"/>
    <mergeCell ref="A15:T15"/>
    <mergeCell ref="B16:I16"/>
    <mergeCell ref="A7:T7"/>
    <mergeCell ref="B8:I8"/>
    <mergeCell ref="B5:I6"/>
    <mergeCell ref="Q5:S5"/>
    <mergeCell ref="A5:A6"/>
    <mergeCell ref="J5:J6"/>
    <mergeCell ref="K5:M5"/>
    <mergeCell ref="N5:P5"/>
    <mergeCell ref="Q22:T23"/>
    <mergeCell ref="K23:M23"/>
    <mergeCell ref="A9:T9"/>
    <mergeCell ref="B10:I10"/>
    <mergeCell ref="A11:T11"/>
    <mergeCell ref="T5:T6"/>
  </mergeCells>
  <phoneticPr fontId="5" type="noConversion"/>
  <conditionalFormatting sqref="U20:X20">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U19:X19">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disablePrompts="1" count="3">
    <dataValidation type="list" allowBlank="1" showInputMessage="1" showErrorMessage="1" sqref="S19:S20 S12 S16:S17 S8 S10 S14">
      <formula1>$S$39</formula1>
    </dataValidation>
    <dataValidation type="list" allowBlank="1" showInputMessage="1" showErrorMessage="1" sqref="Q19:Q20 Q12 Q16:Q17 Q8 Q10 Q14">
      <formula1>$Q$39</formula1>
    </dataValidation>
    <dataValidation type="list" allowBlank="1" showInputMessage="1" showErrorMessage="1" sqref="R19:R20 R12 R16:R17 R8 R10 R14">
      <formula1>$R$39</formula1>
    </dataValidation>
  </dataValidations>
  <pageMargins left="0.70866141732283472" right="0.70866141732283472" top="0.74803149606299213" bottom="0.74803149606299213" header="0.31496062992125984" footer="0.31496062992125984"/>
  <pageSetup paperSize="9" orientation="landscape" r:id="rId1"/>
  <headerFooter>
    <oddFooter>&amp;LRECTOR,
Acad.Prof.univ.dr. Ioan Aurel POP&amp;RDIRECTOR, 
Conf. univ. dr. Cătălin GLAVA</oddFooter>
  </headerFooter>
  <colBreaks count="1" manualBreakCount="1">
    <brk id="20" max="1048575" man="1"/>
  </colBreaks>
  <legacy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C3F09A-0A52-4AB0-9EEA-A70F1BCF7E80}">
  <ds:schemaRefs>
    <ds:schemaRef ds:uri="http://schemas.microsoft.com/office/2006/metadata/properties"/>
  </ds:schemaRefs>
</ds:datastoreItem>
</file>

<file path=customXml/itemProps2.xml><?xml version="1.0" encoding="utf-8"?>
<ds:datastoreItem xmlns:ds="http://schemas.openxmlformats.org/officeDocument/2006/customXml" ds:itemID="{A808C1A6-FB52-4CB6-A8E5-438669F9EC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841E952-F83B-4142-BC72-913B7ED19A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LicentaETM</vt:lpstr>
      <vt:lpstr>DPPD</vt:lpstr>
      <vt:lpstr>Sheet3</vt:lpstr>
      <vt:lpstr>DPPD!Print_Area</vt:lpstr>
      <vt:lpstr>LicentaETM!Print_Area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tohotom</cp:lastModifiedBy>
  <cp:lastPrinted>2018-03-12T11:15:31Z</cp:lastPrinted>
  <dcterms:created xsi:type="dcterms:W3CDTF">2013-06-27T08:19:59Z</dcterms:created>
  <dcterms:modified xsi:type="dcterms:W3CDTF">2018-05-04T09:04:03Z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