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Docs\LMA\plan_invatamant\plan_2018_2020\verificate\"/>
    </mc:Choice>
  </mc:AlternateContent>
  <bookViews>
    <workbookView xWindow="0" yWindow="0" windowWidth="21600" windowHeight="9135"/>
  </bookViews>
  <sheets>
    <sheet name="Sheet1" sheetId="1" r:id="rId1"/>
    <sheet name="DPPD" sheetId="2" r:id="rId2"/>
    <sheet name="Sheet3" sheetId="3" r:id="rId3"/>
  </sheets>
  <calcPr calcId="152511" concurrentCalc="0"/>
</workbook>
</file>

<file path=xl/calcChain.xml><?xml version="1.0" encoding="utf-8"?>
<calcChain xmlns="http://schemas.openxmlformats.org/spreadsheetml/2006/main">
  <c r="M198" i="1" l="1"/>
  <c r="L198" i="1"/>
  <c r="K197" i="1"/>
  <c r="K198" i="1"/>
  <c r="P153" i="1"/>
  <c r="P147" i="1"/>
  <c r="P159" i="1"/>
  <c r="P165" i="1"/>
  <c r="P167" i="1"/>
  <c r="P175" i="1"/>
  <c r="P181" i="1"/>
  <c r="P190" i="1"/>
  <c r="P196" i="1"/>
  <c r="P198" i="1"/>
  <c r="N153" i="1"/>
  <c r="O153" i="1"/>
  <c r="N147" i="1"/>
  <c r="O147" i="1"/>
  <c r="N159" i="1"/>
  <c r="O159" i="1"/>
  <c r="N165" i="1"/>
  <c r="O165" i="1"/>
  <c r="N167" i="1"/>
  <c r="O167" i="1"/>
  <c r="N175" i="1"/>
  <c r="O175" i="1"/>
  <c r="N181" i="1"/>
  <c r="O181" i="1"/>
  <c r="N190" i="1"/>
  <c r="O190" i="1"/>
  <c r="N196" i="1"/>
  <c r="O196" i="1"/>
  <c r="O198" i="1"/>
  <c r="N198" i="1"/>
  <c r="S197" i="1"/>
  <c r="R197" i="1"/>
  <c r="Q197" i="1"/>
  <c r="P183" i="1"/>
  <c r="P197" i="1"/>
  <c r="N183" i="1"/>
  <c r="O183" i="1"/>
  <c r="O197" i="1"/>
  <c r="N197" i="1"/>
  <c r="M197" i="1"/>
  <c r="L197" i="1"/>
  <c r="J197" i="1"/>
  <c r="P193" i="1"/>
  <c r="P194" i="1"/>
  <c r="P195" i="1"/>
  <c r="N193" i="1"/>
  <c r="O193" i="1"/>
  <c r="N194" i="1"/>
  <c r="O194" i="1"/>
  <c r="N195" i="1"/>
  <c r="O195" i="1"/>
  <c r="P192" i="1"/>
  <c r="N192" i="1"/>
  <c r="O192" i="1"/>
  <c r="P187" i="1"/>
  <c r="P188" i="1"/>
  <c r="P189" i="1"/>
  <c r="N187" i="1"/>
  <c r="O187" i="1"/>
  <c r="N188" i="1"/>
  <c r="O188" i="1"/>
  <c r="N189" i="1"/>
  <c r="O189" i="1"/>
  <c r="P186" i="1"/>
  <c r="N186" i="1"/>
  <c r="O186" i="1"/>
  <c r="P178" i="1"/>
  <c r="P179" i="1"/>
  <c r="P180" i="1"/>
  <c r="N178" i="1"/>
  <c r="O178" i="1"/>
  <c r="N179" i="1"/>
  <c r="O179" i="1"/>
  <c r="N180" i="1"/>
  <c r="O180" i="1"/>
  <c r="P177" i="1"/>
  <c r="N177" i="1"/>
  <c r="O177" i="1"/>
  <c r="P172" i="1"/>
  <c r="P173" i="1"/>
  <c r="P174" i="1"/>
  <c r="N172" i="1"/>
  <c r="O172" i="1"/>
  <c r="N173" i="1"/>
  <c r="O173" i="1"/>
  <c r="N174" i="1"/>
  <c r="O174" i="1"/>
  <c r="P171" i="1"/>
  <c r="N171" i="1"/>
  <c r="O171" i="1"/>
  <c r="P162" i="1"/>
  <c r="P163" i="1"/>
  <c r="P164" i="1"/>
  <c r="N162" i="1"/>
  <c r="O162" i="1"/>
  <c r="N163" i="1"/>
  <c r="O163" i="1"/>
  <c r="N164" i="1"/>
  <c r="O164" i="1"/>
  <c r="P156" i="1"/>
  <c r="P157" i="1"/>
  <c r="P158" i="1"/>
  <c r="N156" i="1"/>
  <c r="O156" i="1"/>
  <c r="N157" i="1"/>
  <c r="O157" i="1"/>
  <c r="N158" i="1"/>
  <c r="O158" i="1"/>
  <c r="P161" i="1"/>
  <c r="N161" i="1"/>
  <c r="O161" i="1"/>
  <c r="P155" i="1"/>
  <c r="N155" i="1"/>
  <c r="O155" i="1"/>
  <c r="P144" i="1"/>
  <c r="P145" i="1"/>
  <c r="P146" i="1"/>
  <c r="N144" i="1"/>
  <c r="O144" i="1"/>
  <c r="N145" i="1"/>
  <c r="O145" i="1"/>
  <c r="N146" i="1"/>
  <c r="O146" i="1"/>
  <c r="P150" i="1"/>
  <c r="P151" i="1"/>
  <c r="P152" i="1"/>
  <c r="N150" i="1"/>
  <c r="O150" i="1"/>
  <c r="N151" i="1"/>
  <c r="O151" i="1"/>
  <c r="N152" i="1"/>
  <c r="O152" i="1"/>
  <c r="P149" i="1"/>
  <c r="N149" i="1"/>
  <c r="O149" i="1"/>
  <c r="P143" i="1"/>
  <c r="N143" i="1"/>
  <c r="O143" i="1"/>
  <c r="M21" i="2"/>
  <c r="L21" i="2"/>
  <c r="K21" i="2"/>
  <c r="K22" i="2"/>
  <c r="S20" i="2"/>
  <c r="R20" i="2"/>
  <c r="Q20" i="2"/>
  <c r="M20" i="2"/>
  <c r="L20" i="2"/>
  <c r="K20" i="2"/>
  <c r="J20" i="2"/>
  <c r="P19" i="2"/>
  <c r="N19" i="2"/>
  <c r="O19" i="2"/>
  <c r="P18" i="2"/>
  <c r="N18" i="2"/>
  <c r="O18" i="2"/>
  <c r="P16" i="2"/>
  <c r="N16" i="2"/>
  <c r="O16" i="2"/>
  <c r="P15" i="2"/>
  <c r="N15" i="2"/>
  <c r="O15" i="2"/>
  <c r="P13" i="2"/>
  <c r="N13" i="2"/>
  <c r="O13" i="2"/>
  <c r="P11" i="2"/>
  <c r="N11" i="2"/>
  <c r="O11" i="2"/>
  <c r="P9" i="2"/>
  <c r="N9" i="2"/>
  <c r="O9" i="2"/>
  <c r="P7" i="2"/>
  <c r="P21" i="2"/>
  <c r="N7" i="2"/>
  <c r="N21" i="2"/>
  <c r="T197" i="1"/>
  <c r="K81" i="1"/>
  <c r="O7" i="2"/>
  <c r="N20" i="2"/>
  <c r="P20" i="2"/>
  <c r="T285" i="1"/>
  <c r="T286" i="1"/>
  <c r="T287" i="1"/>
  <c r="T288" i="1"/>
  <c r="S285" i="1"/>
  <c r="S286" i="1"/>
  <c r="S287" i="1"/>
  <c r="S288" i="1"/>
  <c r="R285" i="1"/>
  <c r="R286" i="1"/>
  <c r="R287" i="1"/>
  <c r="R288" i="1"/>
  <c r="Q285" i="1"/>
  <c r="Q286" i="1"/>
  <c r="Q287" i="1"/>
  <c r="Q288" i="1"/>
  <c r="M285" i="1"/>
  <c r="M286" i="1"/>
  <c r="M287" i="1"/>
  <c r="M288" i="1"/>
  <c r="L285" i="1"/>
  <c r="L286" i="1"/>
  <c r="L287" i="1"/>
  <c r="L288" i="1"/>
  <c r="K285" i="1"/>
  <c r="K286" i="1"/>
  <c r="K287" i="1"/>
  <c r="K288" i="1"/>
  <c r="J285" i="1"/>
  <c r="J286" i="1"/>
  <c r="J287" i="1"/>
  <c r="J288" i="1"/>
  <c r="A285" i="1"/>
  <c r="A286" i="1"/>
  <c r="A287" i="1"/>
  <c r="A288" i="1"/>
  <c r="A284" i="1"/>
  <c r="T284" i="1"/>
  <c r="S284" i="1"/>
  <c r="R284" i="1"/>
  <c r="Q284" i="1"/>
  <c r="M284" i="1"/>
  <c r="L284" i="1"/>
  <c r="K284" i="1"/>
  <c r="J284" i="1"/>
  <c r="P184" i="1"/>
  <c r="N184" i="1"/>
  <c r="K199" i="1"/>
  <c r="O21" i="2"/>
  <c r="N22" i="2"/>
  <c r="O20" i="2"/>
  <c r="O184" i="1"/>
  <c r="T292" i="1"/>
  <c r="S292" i="1"/>
  <c r="R292" i="1"/>
  <c r="Q292" i="1"/>
  <c r="M292" i="1"/>
  <c r="L292" i="1"/>
  <c r="K292" i="1"/>
  <c r="J292" i="1"/>
  <c r="A292" i="1"/>
  <c r="T291" i="1"/>
  <c r="S291" i="1"/>
  <c r="R291" i="1"/>
  <c r="Q291" i="1"/>
  <c r="Q293" i="1"/>
  <c r="M291" i="1"/>
  <c r="L291" i="1"/>
  <c r="L293" i="1"/>
  <c r="K291" i="1"/>
  <c r="J291" i="1"/>
  <c r="A291" i="1"/>
  <c r="T283" i="1"/>
  <c r="S283" i="1"/>
  <c r="R283" i="1"/>
  <c r="Q283" i="1"/>
  <c r="M283" i="1"/>
  <c r="L283" i="1"/>
  <c r="K283" i="1"/>
  <c r="J283" i="1"/>
  <c r="A283" i="1"/>
  <c r="T282" i="1"/>
  <c r="S282" i="1"/>
  <c r="R282" i="1"/>
  <c r="Q282" i="1"/>
  <c r="M282" i="1"/>
  <c r="L282" i="1"/>
  <c r="K282" i="1"/>
  <c r="J282" i="1"/>
  <c r="A282" i="1"/>
  <c r="T281" i="1"/>
  <c r="S281" i="1"/>
  <c r="R281" i="1"/>
  <c r="Q281" i="1"/>
  <c r="M281" i="1"/>
  <c r="L281" i="1"/>
  <c r="K281" i="1"/>
  <c r="J281" i="1"/>
  <c r="A281" i="1"/>
  <c r="T279" i="1"/>
  <c r="S279" i="1"/>
  <c r="R279" i="1"/>
  <c r="Q279" i="1"/>
  <c r="M279" i="1"/>
  <c r="L279" i="1"/>
  <c r="K279" i="1"/>
  <c r="J279" i="1"/>
  <c r="A279" i="1"/>
  <c r="T261" i="1"/>
  <c r="S261" i="1"/>
  <c r="R261" i="1"/>
  <c r="Q261" i="1"/>
  <c r="M261" i="1"/>
  <c r="L261" i="1"/>
  <c r="K261" i="1"/>
  <c r="J261" i="1"/>
  <c r="A261" i="1"/>
  <c r="K293" i="1"/>
  <c r="M293" i="1"/>
  <c r="S293" i="1"/>
  <c r="J293" i="1"/>
  <c r="T293" i="1"/>
  <c r="R293" i="1"/>
  <c r="T260" i="1"/>
  <c r="S260" i="1"/>
  <c r="R260" i="1"/>
  <c r="Q260" i="1"/>
  <c r="M260" i="1"/>
  <c r="L260" i="1"/>
  <c r="K260" i="1"/>
  <c r="J260" i="1"/>
  <c r="A260" i="1"/>
  <c r="T255" i="1"/>
  <c r="S255" i="1"/>
  <c r="R255" i="1"/>
  <c r="Q255" i="1"/>
  <c r="M255" i="1"/>
  <c r="L255" i="1"/>
  <c r="K255" i="1"/>
  <c r="J255" i="1"/>
  <c r="A255" i="1"/>
  <c r="T254" i="1"/>
  <c r="S254" i="1"/>
  <c r="R254" i="1"/>
  <c r="Q254" i="1"/>
  <c r="M254" i="1"/>
  <c r="L254" i="1"/>
  <c r="K254" i="1"/>
  <c r="J254" i="1"/>
  <c r="A254" i="1"/>
  <c r="T253" i="1"/>
  <c r="S253" i="1"/>
  <c r="R253" i="1"/>
  <c r="Q253" i="1"/>
  <c r="M253" i="1"/>
  <c r="L253" i="1"/>
  <c r="K253" i="1"/>
  <c r="J253" i="1"/>
  <c r="A253" i="1"/>
  <c r="T252" i="1"/>
  <c r="S252" i="1"/>
  <c r="R252" i="1"/>
  <c r="Q252" i="1"/>
  <c r="M252" i="1"/>
  <c r="L252" i="1"/>
  <c r="K252" i="1"/>
  <c r="J252" i="1"/>
  <c r="A252" i="1"/>
  <c r="T251" i="1"/>
  <c r="S251" i="1"/>
  <c r="R251" i="1"/>
  <c r="Q251" i="1"/>
  <c r="M251" i="1"/>
  <c r="L251" i="1"/>
  <c r="K251" i="1"/>
  <c r="J251" i="1"/>
  <c r="A251" i="1"/>
  <c r="T250" i="1"/>
  <c r="S250" i="1"/>
  <c r="R250" i="1"/>
  <c r="Q250" i="1"/>
  <c r="M250" i="1"/>
  <c r="L250" i="1"/>
  <c r="K250" i="1"/>
  <c r="J250" i="1"/>
  <c r="A250" i="1"/>
  <c r="T249" i="1"/>
  <c r="S249" i="1"/>
  <c r="R249" i="1"/>
  <c r="Q249" i="1"/>
  <c r="M249" i="1"/>
  <c r="L249" i="1"/>
  <c r="K249" i="1"/>
  <c r="J249" i="1"/>
  <c r="A249" i="1"/>
  <c r="T248" i="1"/>
  <c r="S248" i="1"/>
  <c r="R248" i="1"/>
  <c r="Q248" i="1"/>
  <c r="M248" i="1"/>
  <c r="L248" i="1"/>
  <c r="K248" i="1"/>
  <c r="J248" i="1"/>
  <c r="A248" i="1"/>
  <c r="P63" i="1"/>
  <c r="N63" i="1"/>
  <c r="O63" i="1"/>
  <c r="P46" i="1"/>
  <c r="T280" i="1"/>
  <c r="T278" i="1"/>
  <c r="T277" i="1"/>
  <c r="T276" i="1"/>
  <c r="T275" i="1"/>
  <c r="T274" i="1"/>
  <c r="T262" i="1"/>
  <c r="T259" i="1"/>
  <c r="T258" i="1"/>
  <c r="T247" i="1"/>
  <c r="T246" i="1"/>
  <c r="T245" i="1"/>
  <c r="T244" i="1"/>
  <c r="T243" i="1"/>
  <c r="T242" i="1"/>
  <c r="T241" i="1"/>
  <c r="T222" i="1"/>
  <c r="T221" i="1"/>
  <c r="T220" i="1"/>
  <c r="T219" i="1"/>
  <c r="T218" i="1"/>
  <c r="T217" i="1"/>
  <c r="T216" i="1"/>
  <c r="T215" i="1"/>
  <c r="T214" i="1"/>
  <c r="T213" i="1"/>
  <c r="T212" i="1"/>
  <c r="P131" i="1"/>
  <c r="P130" i="1"/>
  <c r="P292" i="1"/>
  <c r="P129" i="1"/>
  <c r="P261" i="1"/>
  <c r="P128" i="1"/>
  <c r="P260" i="1"/>
  <c r="P127" i="1"/>
  <c r="P291" i="1"/>
  <c r="P126" i="1"/>
  <c r="S217" i="1"/>
  <c r="R217" i="1"/>
  <c r="Q217" i="1"/>
  <c r="M217" i="1"/>
  <c r="L217" i="1"/>
  <c r="K217" i="1"/>
  <c r="J217" i="1"/>
  <c r="A217" i="1"/>
  <c r="P62" i="1"/>
  <c r="P279" i="1"/>
  <c r="N62" i="1"/>
  <c r="N279" i="1"/>
  <c r="P45" i="1"/>
  <c r="N45" i="1"/>
  <c r="T289" i="1"/>
  <c r="P293" i="1"/>
  <c r="T263" i="1"/>
  <c r="T256" i="1"/>
  <c r="T223" i="1"/>
  <c r="T224" i="1"/>
  <c r="O62" i="1"/>
  <c r="O279" i="1"/>
  <c r="O45" i="1"/>
  <c r="T97" i="1"/>
  <c r="T132" i="1"/>
  <c r="T117" i="1"/>
  <c r="T81" i="1"/>
  <c r="T64" i="1"/>
  <c r="T47" i="1"/>
  <c r="U30" i="1"/>
  <c r="T294" i="1"/>
  <c r="K297" i="1"/>
  <c r="T264" i="1"/>
  <c r="K267" i="1"/>
  <c r="K227" i="1"/>
  <c r="K200" i="1"/>
  <c r="S47" i="1"/>
  <c r="R47" i="1"/>
  <c r="Q47" i="1"/>
  <c r="S64" i="1"/>
  <c r="R64" i="1"/>
  <c r="Q64" i="1"/>
  <c r="U32" i="1"/>
  <c r="U31" i="1"/>
  <c r="U311" i="1"/>
  <c r="U313" i="1"/>
  <c r="W311" i="1"/>
  <c r="W313" i="1"/>
  <c r="U47" i="1"/>
  <c r="U64" i="1"/>
  <c r="S280" i="1"/>
  <c r="R280" i="1"/>
  <c r="Q280" i="1"/>
  <c r="P280" i="1"/>
  <c r="O280" i="1"/>
  <c r="N280" i="1"/>
  <c r="M280" i="1"/>
  <c r="L280" i="1"/>
  <c r="K280" i="1"/>
  <c r="J280" i="1"/>
  <c r="A280" i="1"/>
  <c r="S278" i="1"/>
  <c r="R278" i="1"/>
  <c r="Q278" i="1"/>
  <c r="M278" i="1"/>
  <c r="L278" i="1"/>
  <c r="K278" i="1"/>
  <c r="J278" i="1"/>
  <c r="A278" i="1"/>
  <c r="S277" i="1"/>
  <c r="R277" i="1"/>
  <c r="Q277" i="1"/>
  <c r="M277" i="1"/>
  <c r="L277" i="1"/>
  <c r="K277" i="1"/>
  <c r="J277" i="1"/>
  <c r="A277" i="1"/>
  <c r="S276" i="1"/>
  <c r="R276" i="1"/>
  <c r="Q276" i="1"/>
  <c r="P276" i="1"/>
  <c r="M276" i="1"/>
  <c r="L276" i="1"/>
  <c r="K276" i="1"/>
  <c r="J276" i="1"/>
  <c r="A276" i="1"/>
  <c r="S275" i="1"/>
  <c r="R275" i="1"/>
  <c r="Q275" i="1"/>
  <c r="P275" i="1"/>
  <c r="O275" i="1"/>
  <c r="N275" i="1"/>
  <c r="M275" i="1"/>
  <c r="L275" i="1"/>
  <c r="K275" i="1"/>
  <c r="J275" i="1"/>
  <c r="A275" i="1"/>
  <c r="S274" i="1"/>
  <c r="R274" i="1"/>
  <c r="Q274" i="1"/>
  <c r="M274" i="1"/>
  <c r="L274" i="1"/>
  <c r="K274" i="1"/>
  <c r="J274" i="1"/>
  <c r="A274" i="1"/>
  <c r="S262" i="1"/>
  <c r="R262" i="1"/>
  <c r="Q262" i="1"/>
  <c r="P262" i="1"/>
  <c r="M262" i="1"/>
  <c r="L262" i="1"/>
  <c r="K262" i="1"/>
  <c r="J262" i="1"/>
  <c r="A262" i="1"/>
  <c r="S259" i="1"/>
  <c r="R259" i="1"/>
  <c r="Q259" i="1"/>
  <c r="M259" i="1"/>
  <c r="L259" i="1"/>
  <c r="K259" i="1"/>
  <c r="J259" i="1"/>
  <c r="A259" i="1"/>
  <c r="S258" i="1"/>
  <c r="R258" i="1"/>
  <c r="Q258" i="1"/>
  <c r="M258" i="1"/>
  <c r="L258" i="1"/>
  <c r="K258" i="1"/>
  <c r="J258" i="1"/>
  <c r="A258" i="1"/>
  <c r="S247" i="1"/>
  <c r="R247" i="1"/>
  <c r="Q247" i="1"/>
  <c r="M247" i="1"/>
  <c r="L247" i="1"/>
  <c r="K247" i="1"/>
  <c r="J247" i="1"/>
  <c r="A247" i="1"/>
  <c r="S246" i="1"/>
  <c r="R246" i="1"/>
  <c r="Q246" i="1"/>
  <c r="M246" i="1"/>
  <c r="L246" i="1"/>
  <c r="K246" i="1"/>
  <c r="J246" i="1"/>
  <c r="A246" i="1"/>
  <c r="S245" i="1"/>
  <c r="R245" i="1"/>
  <c r="Q245" i="1"/>
  <c r="M245" i="1"/>
  <c r="L245" i="1"/>
  <c r="K245" i="1"/>
  <c r="J245" i="1"/>
  <c r="A245" i="1"/>
  <c r="S244" i="1"/>
  <c r="R244" i="1"/>
  <c r="Q244" i="1"/>
  <c r="M244" i="1"/>
  <c r="L244" i="1"/>
  <c r="K244" i="1"/>
  <c r="J244" i="1"/>
  <c r="A244" i="1"/>
  <c r="S243" i="1"/>
  <c r="R243" i="1"/>
  <c r="Q243" i="1"/>
  <c r="M243" i="1"/>
  <c r="L243" i="1"/>
  <c r="K243" i="1"/>
  <c r="J243" i="1"/>
  <c r="A243" i="1"/>
  <c r="S242" i="1"/>
  <c r="R242" i="1"/>
  <c r="Q242" i="1"/>
  <c r="M242" i="1"/>
  <c r="L242" i="1"/>
  <c r="K242" i="1"/>
  <c r="J242" i="1"/>
  <c r="A242" i="1"/>
  <c r="S241" i="1"/>
  <c r="R241" i="1"/>
  <c r="Q241" i="1"/>
  <c r="M241" i="1"/>
  <c r="L241" i="1"/>
  <c r="K241" i="1"/>
  <c r="J241" i="1"/>
  <c r="A241" i="1"/>
  <c r="Q289" i="1"/>
  <c r="J289" i="1"/>
  <c r="J294" i="1"/>
  <c r="J256" i="1"/>
  <c r="Q213" i="1"/>
  <c r="R212" i="1"/>
  <c r="S212" i="1"/>
  <c r="S222" i="1"/>
  <c r="R222" i="1"/>
  <c r="Q222" i="1"/>
  <c r="M222" i="1"/>
  <c r="L222" i="1"/>
  <c r="K222" i="1"/>
  <c r="J222" i="1"/>
  <c r="A222" i="1"/>
  <c r="S221" i="1"/>
  <c r="R221" i="1"/>
  <c r="Q221" i="1"/>
  <c r="M221" i="1"/>
  <c r="L221" i="1"/>
  <c r="K221" i="1"/>
  <c r="J221" i="1"/>
  <c r="A221" i="1"/>
  <c r="S220" i="1"/>
  <c r="R220" i="1"/>
  <c r="Q220" i="1"/>
  <c r="M220" i="1"/>
  <c r="L220" i="1"/>
  <c r="K220" i="1"/>
  <c r="J220" i="1"/>
  <c r="A220" i="1"/>
  <c r="S219" i="1"/>
  <c r="R219" i="1"/>
  <c r="Q219" i="1"/>
  <c r="M219" i="1"/>
  <c r="L219" i="1"/>
  <c r="K219" i="1"/>
  <c r="J219" i="1"/>
  <c r="A219" i="1"/>
  <c r="S218" i="1"/>
  <c r="R218" i="1"/>
  <c r="Q218" i="1"/>
  <c r="M218" i="1"/>
  <c r="L218" i="1"/>
  <c r="K218" i="1"/>
  <c r="J218" i="1"/>
  <c r="A218" i="1"/>
  <c r="S216" i="1"/>
  <c r="R216" i="1"/>
  <c r="Q216" i="1"/>
  <c r="M216" i="1"/>
  <c r="L216" i="1"/>
  <c r="K216" i="1"/>
  <c r="J216" i="1"/>
  <c r="A216" i="1"/>
  <c r="S215" i="1"/>
  <c r="R215" i="1"/>
  <c r="Q215" i="1"/>
  <c r="M215" i="1"/>
  <c r="L215" i="1"/>
  <c r="K215" i="1"/>
  <c r="J215" i="1"/>
  <c r="A215" i="1"/>
  <c r="A214" i="1"/>
  <c r="A213" i="1"/>
  <c r="S214" i="1"/>
  <c r="R214" i="1"/>
  <c r="Q214" i="1"/>
  <c r="M214" i="1"/>
  <c r="L214" i="1"/>
  <c r="K214" i="1"/>
  <c r="J214" i="1"/>
  <c r="S213" i="1"/>
  <c r="R213" i="1"/>
  <c r="M213" i="1"/>
  <c r="L213" i="1"/>
  <c r="K213" i="1"/>
  <c r="J213" i="1"/>
  <c r="Q212" i="1"/>
  <c r="M212" i="1"/>
  <c r="L212" i="1"/>
  <c r="K212" i="1"/>
  <c r="J212" i="1"/>
  <c r="A212" i="1"/>
  <c r="N42" i="1"/>
  <c r="N242" i="1"/>
  <c r="P42" i="1"/>
  <c r="P242" i="1"/>
  <c r="N46" i="1"/>
  <c r="N276" i="1"/>
  <c r="S289" i="1"/>
  <c r="R289" i="1"/>
  <c r="M289" i="1"/>
  <c r="L289" i="1"/>
  <c r="K289" i="1"/>
  <c r="S263" i="1"/>
  <c r="R263" i="1"/>
  <c r="Q263" i="1"/>
  <c r="M263" i="1"/>
  <c r="L263" i="1"/>
  <c r="K263" i="1"/>
  <c r="J263" i="1"/>
  <c r="S256" i="1"/>
  <c r="R256" i="1"/>
  <c r="Q256" i="1"/>
  <c r="M256" i="1"/>
  <c r="L256" i="1"/>
  <c r="K256" i="1"/>
  <c r="J132" i="1"/>
  <c r="P169" i="1"/>
  <c r="N169" i="1"/>
  <c r="P168" i="1"/>
  <c r="N168" i="1"/>
  <c r="N108" i="1"/>
  <c r="P108" i="1"/>
  <c r="N109" i="1"/>
  <c r="N252" i="1"/>
  <c r="P109" i="1"/>
  <c r="P252" i="1"/>
  <c r="N110" i="1"/>
  <c r="N222" i="1"/>
  <c r="P110" i="1"/>
  <c r="P222" i="1"/>
  <c r="N111" i="1"/>
  <c r="N253" i="1"/>
  <c r="P111" i="1"/>
  <c r="P253" i="1"/>
  <c r="N112" i="1"/>
  <c r="N254" i="1"/>
  <c r="P112" i="1"/>
  <c r="P254" i="1"/>
  <c r="N113" i="1"/>
  <c r="N255" i="1"/>
  <c r="P113" i="1"/>
  <c r="P255" i="1"/>
  <c r="N114" i="1"/>
  <c r="N286" i="1"/>
  <c r="P114" i="1"/>
  <c r="P286" i="1"/>
  <c r="N115" i="1"/>
  <c r="N287" i="1"/>
  <c r="P115" i="1"/>
  <c r="P287" i="1"/>
  <c r="N116" i="1"/>
  <c r="N288" i="1"/>
  <c r="P116" i="1"/>
  <c r="P288" i="1"/>
  <c r="J117" i="1"/>
  <c r="K117" i="1"/>
  <c r="L117" i="1"/>
  <c r="M117" i="1"/>
  <c r="Q117" i="1"/>
  <c r="R117" i="1"/>
  <c r="S117" i="1"/>
  <c r="N125" i="1"/>
  <c r="N258" i="1"/>
  <c r="P125" i="1"/>
  <c r="P258" i="1"/>
  <c r="N126" i="1"/>
  <c r="N127" i="1"/>
  <c r="N291" i="1"/>
  <c r="N128" i="1"/>
  <c r="N260" i="1"/>
  <c r="N129" i="1"/>
  <c r="N261" i="1"/>
  <c r="N130" i="1"/>
  <c r="N292" i="1"/>
  <c r="N131" i="1"/>
  <c r="N262" i="1"/>
  <c r="K132" i="1"/>
  <c r="L132" i="1"/>
  <c r="M132" i="1"/>
  <c r="Q132" i="1"/>
  <c r="R132" i="1"/>
  <c r="S132" i="1"/>
  <c r="P59" i="1"/>
  <c r="P277" i="1"/>
  <c r="N59" i="1"/>
  <c r="N277" i="1"/>
  <c r="P44" i="1"/>
  <c r="N44" i="1"/>
  <c r="S97" i="1"/>
  <c r="R97" i="1"/>
  <c r="Q97" i="1"/>
  <c r="M97" i="1"/>
  <c r="L97" i="1"/>
  <c r="K97" i="1"/>
  <c r="J97" i="1"/>
  <c r="P96" i="1"/>
  <c r="P285" i="1"/>
  <c r="N96" i="1"/>
  <c r="N285" i="1"/>
  <c r="P95" i="1"/>
  <c r="P284" i="1"/>
  <c r="N95" i="1"/>
  <c r="N284" i="1"/>
  <c r="P94" i="1"/>
  <c r="P283" i="1"/>
  <c r="N94" i="1"/>
  <c r="N283" i="1"/>
  <c r="P93" i="1"/>
  <c r="P250" i="1"/>
  <c r="N93" i="1"/>
  <c r="N250" i="1"/>
  <c r="P92" i="1"/>
  <c r="P249" i="1"/>
  <c r="N92" i="1"/>
  <c r="N249" i="1"/>
  <c r="P91" i="1"/>
  <c r="P248" i="1"/>
  <c r="N91" i="1"/>
  <c r="N248" i="1"/>
  <c r="P90" i="1"/>
  <c r="P221" i="1"/>
  <c r="N90" i="1"/>
  <c r="N221" i="1"/>
  <c r="P89" i="1"/>
  <c r="N89" i="1"/>
  <c r="S81" i="1"/>
  <c r="R81" i="1"/>
  <c r="Q81" i="1"/>
  <c r="M81" i="1"/>
  <c r="L81" i="1"/>
  <c r="J81" i="1"/>
  <c r="P80" i="1"/>
  <c r="P282" i="1"/>
  <c r="N80" i="1"/>
  <c r="N282" i="1"/>
  <c r="P79" i="1"/>
  <c r="P281" i="1"/>
  <c r="N79" i="1"/>
  <c r="N281" i="1"/>
  <c r="P78" i="1"/>
  <c r="N78" i="1"/>
  <c r="P77" i="1"/>
  <c r="P246" i="1"/>
  <c r="N77" i="1"/>
  <c r="N246" i="1"/>
  <c r="P76" i="1"/>
  <c r="P245" i="1"/>
  <c r="N76" i="1"/>
  <c r="N245" i="1"/>
  <c r="P75" i="1"/>
  <c r="P219" i="1"/>
  <c r="N75" i="1"/>
  <c r="N219" i="1"/>
  <c r="P74" i="1"/>
  <c r="N74" i="1"/>
  <c r="M64" i="1"/>
  <c r="L64" i="1"/>
  <c r="K64" i="1"/>
  <c r="J64" i="1"/>
  <c r="P61" i="1"/>
  <c r="N61" i="1"/>
  <c r="P60" i="1"/>
  <c r="N60" i="1"/>
  <c r="P58" i="1"/>
  <c r="P244" i="1"/>
  <c r="N58" i="1"/>
  <c r="N244" i="1"/>
  <c r="P57" i="1"/>
  <c r="N57" i="1"/>
  <c r="P56" i="1"/>
  <c r="P216" i="1"/>
  <c r="N56" i="1"/>
  <c r="N216" i="1"/>
  <c r="P55" i="1"/>
  <c r="P215" i="1"/>
  <c r="N55" i="1"/>
  <c r="N43" i="1"/>
  <c r="N41" i="1"/>
  <c r="N40" i="1"/>
  <c r="N39" i="1"/>
  <c r="P43" i="1"/>
  <c r="K47" i="1"/>
  <c r="P41" i="1"/>
  <c r="P40" i="1"/>
  <c r="P39" i="1"/>
  <c r="M47" i="1"/>
  <c r="L47" i="1"/>
  <c r="J47" i="1"/>
  <c r="N293" i="1"/>
  <c r="N241" i="1"/>
  <c r="N215" i="1"/>
  <c r="N218" i="1"/>
  <c r="N220" i="1"/>
  <c r="N251" i="1"/>
  <c r="N217" i="1"/>
  <c r="N214" i="1"/>
  <c r="P217" i="1"/>
  <c r="P214" i="1"/>
  <c r="P220" i="1"/>
  <c r="P218" i="1"/>
  <c r="P251" i="1"/>
  <c r="J306" i="1"/>
  <c r="P241" i="1"/>
  <c r="P274" i="1"/>
  <c r="P243" i="1"/>
  <c r="N243" i="1"/>
  <c r="O46" i="1"/>
  <c r="O276" i="1"/>
  <c r="N47" i="1"/>
  <c r="O4" i="1"/>
  <c r="U3" i="1"/>
  <c r="O76" i="1"/>
  <c r="O245" i="1"/>
  <c r="P81" i="1"/>
  <c r="P117" i="1"/>
  <c r="R305" i="1"/>
  <c r="R307" i="1"/>
  <c r="O77" i="1"/>
  <c r="O246" i="1"/>
  <c r="O79" i="1"/>
  <c r="O281" i="1"/>
  <c r="N117" i="1"/>
  <c r="O6" i="1"/>
  <c r="U7" i="1"/>
  <c r="T305" i="1"/>
  <c r="T307" i="1"/>
  <c r="U81" i="1"/>
  <c r="O59" i="1"/>
  <c r="O277" i="1"/>
  <c r="O111" i="1"/>
  <c r="O253" i="1"/>
  <c r="N199" i="1"/>
  <c r="O56" i="1"/>
  <c r="O216" i="1"/>
  <c r="O57" i="1"/>
  <c r="O58" i="1"/>
  <c r="O244" i="1"/>
  <c r="O61" i="1"/>
  <c r="N81" i="1"/>
  <c r="O5" i="1"/>
  <c r="U5" i="1"/>
  <c r="N274" i="1"/>
  <c r="U132" i="1"/>
  <c r="U117" i="1"/>
  <c r="U97" i="1"/>
  <c r="M294" i="1"/>
  <c r="K294" i="1"/>
  <c r="R294" i="1"/>
  <c r="L264" i="1"/>
  <c r="K295" i="1"/>
  <c r="M265" i="1"/>
  <c r="R264" i="1"/>
  <c r="M295" i="1"/>
  <c r="N259" i="1"/>
  <c r="N263" i="1"/>
  <c r="N247" i="1"/>
  <c r="N278" i="1"/>
  <c r="N212" i="1"/>
  <c r="P64" i="1"/>
  <c r="P213" i="1"/>
  <c r="O90" i="1"/>
  <c r="O221" i="1"/>
  <c r="O92" i="1"/>
  <c r="O249" i="1"/>
  <c r="O94" i="1"/>
  <c r="O283" i="1"/>
  <c r="O96" i="1"/>
  <c r="O285" i="1"/>
  <c r="O131" i="1"/>
  <c r="O262" i="1"/>
  <c r="O128" i="1"/>
  <c r="O260" i="1"/>
  <c r="O127" i="1"/>
  <c r="O291" i="1"/>
  <c r="O126" i="1"/>
  <c r="O115" i="1"/>
  <c r="O287" i="1"/>
  <c r="O113" i="1"/>
  <c r="O255" i="1"/>
  <c r="O168" i="1"/>
  <c r="P259" i="1"/>
  <c r="P263" i="1"/>
  <c r="P247" i="1"/>
  <c r="P278" i="1"/>
  <c r="P212" i="1"/>
  <c r="N213" i="1"/>
  <c r="O42" i="1"/>
  <c r="O242" i="1"/>
  <c r="O44" i="1"/>
  <c r="O39" i="1"/>
  <c r="O43" i="1"/>
  <c r="J264" i="1"/>
  <c r="L265" i="1"/>
  <c r="Q264" i="1"/>
  <c r="S264" i="1"/>
  <c r="Q294" i="1"/>
  <c r="M223" i="1"/>
  <c r="K223" i="1"/>
  <c r="R223" i="1"/>
  <c r="R224" i="1"/>
  <c r="L223" i="1"/>
  <c r="Q223" i="1"/>
  <c r="Q224" i="1"/>
  <c r="S223" i="1"/>
  <c r="S224" i="1"/>
  <c r="O74" i="1"/>
  <c r="J223" i="1"/>
  <c r="J224" i="1"/>
  <c r="O41" i="1"/>
  <c r="S294" i="1"/>
  <c r="P132" i="1"/>
  <c r="N97" i="1"/>
  <c r="R5" i="1"/>
  <c r="U6" i="1"/>
  <c r="P47" i="1"/>
  <c r="O55" i="1"/>
  <c r="O215" i="1"/>
  <c r="O40" i="1"/>
  <c r="N64" i="1"/>
  <c r="R4" i="1"/>
  <c r="U4" i="1"/>
  <c r="O60" i="1"/>
  <c r="O75" i="1"/>
  <c r="O219" i="1"/>
  <c r="O78" i="1"/>
  <c r="O80" i="1"/>
  <c r="O282" i="1"/>
  <c r="O89" i="1"/>
  <c r="O91" i="1"/>
  <c r="O248" i="1"/>
  <c r="O93" i="1"/>
  <c r="O250" i="1"/>
  <c r="O95" i="1"/>
  <c r="O284" i="1"/>
  <c r="O130" i="1"/>
  <c r="O292" i="1"/>
  <c r="O129" i="1"/>
  <c r="O261" i="1"/>
  <c r="N132" i="1"/>
  <c r="R6" i="1"/>
  <c r="U8" i="1"/>
  <c r="O116" i="1"/>
  <c r="O288" i="1"/>
  <c r="O114" i="1"/>
  <c r="O286" i="1"/>
  <c r="O112" i="1"/>
  <c r="O254" i="1"/>
  <c r="O110" i="1"/>
  <c r="O222" i="1"/>
  <c r="O109" i="1"/>
  <c r="O252" i="1"/>
  <c r="O108" i="1"/>
  <c r="O169" i="1"/>
  <c r="P97" i="1"/>
  <c r="O125" i="1"/>
  <c r="O258" i="1"/>
  <c r="M264" i="1"/>
  <c r="S305" i="1"/>
  <c r="S307" i="1"/>
  <c r="K265" i="1"/>
  <c r="K264" i="1"/>
  <c r="L294" i="1"/>
  <c r="L295" i="1"/>
  <c r="O293" i="1"/>
  <c r="L225" i="1"/>
  <c r="L224" i="1"/>
  <c r="K225" i="1"/>
  <c r="K224" i="1"/>
  <c r="M224" i="1"/>
  <c r="M225" i="1"/>
  <c r="P289" i="1"/>
  <c r="P294" i="1"/>
  <c r="O274" i="1"/>
  <c r="O218" i="1"/>
  <c r="O220" i="1"/>
  <c r="O251" i="1"/>
  <c r="O217" i="1"/>
  <c r="O214" i="1"/>
  <c r="O243" i="1"/>
  <c r="P256" i="1"/>
  <c r="P265" i="1"/>
  <c r="O241" i="1"/>
  <c r="N256" i="1"/>
  <c r="N264" i="1"/>
  <c r="K201" i="1"/>
  <c r="J305" i="1"/>
  <c r="N289" i="1"/>
  <c r="N295" i="1"/>
  <c r="L306" i="1"/>
  <c r="H306" i="1"/>
  <c r="K296" i="1"/>
  <c r="K298" i="1"/>
  <c r="K266" i="1"/>
  <c r="K268" i="1"/>
  <c r="P223" i="1"/>
  <c r="O213" i="1"/>
  <c r="O278" i="1"/>
  <c r="O259" i="1"/>
  <c r="O263" i="1"/>
  <c r="O247" i="1"/>
  <c r="O212" i="1"/>
  <c r="N223" i="1"/>
  <c r="O132" i="1"/>
  <c r="O64" i="1"/>
  <c r="O117" i="1"/>
  <c r="O47" i="1"/>
  <c r="O97" i="1"/>
  <c r="O81" i="1"/>
  <c r="P295" i="1"/>
  <c r="P225" i="1"/>
  <c r="P224" i="1"/>
  <c r="N225" i="1"/>
  <c r="N224" i="1"/>
  <c r="P264" i="1"/>
  <c r="O289" i="1"/>
  <c r="O295" i="1"/>
  <c r="N296" i="1"/>
  <c r="N265" i="1"/>
  <c r="O256" i="1"/>
  <c r="O265" i="1"/>
  <c r="N294" i="1"/>
  <c r="N306" i="1"/>
  <c r="U283" i="1"/>
  <c r="L305" i="1"/>
  <c r="L307" i="1"/>
  <c r="K226" i="1"/>
  <c r="K228" i="1"/>
  <c r="O223" i="1"/>
  <c r="H305" i="1"/>
  <c r="H307" i="1"/>
  <c r="P306" i="1"/>
  <c r="J307" i="1"/>
  <c r="O225" i="1"/>
  <c r="N226" i="1"/>
  <c r="O224" i="1"/>
  <c r="O294" i="1"/>
  <c r="N266" i="1"/>
  <c r="O264" i="1"/>
  <c r="W312" i="1"/>
  <c r="W314" i="1"/>
  <c r="U312" i="1"/>
  <c r="U314" i="1"/>
  <c r="N305" i="1"/>
  <c r="N307" i="1"/>
  <c r="P305" i="1"/>
  <c r="P307" i="1"/>
</calcChain>
</file>

<file path=xl/comments1.xml><?xml version="1.0" encoding="utf-8"?>
<comments xmlns="http://schemas.openxmlformats.org/spreadsheetml/2006/main">
  <authors>
    <author>Windows User</author>
    <author>Gelu Gherghin</author>
  </authors>
  <commentList>
    <comment ref="A4" authorId="0" shapeId="0">
      <text>
        <r>
          <rPr>
            <b/>
            <sz val="9"/>
            <color indexed="81"/>
            <rFont val="Tahoma"/>
            <family val="2"/>
            <charset val="238"/>
          </rPr>
          <t xml:space="preserve">Gelu Gherghin:
</t>
        </r>
        <r>
          <rPr>
            <sz val="9"/>
            <color indexed="10"/>
            <rFont val="Tahoma"/>
            <family val="2"/>
            <charset val="238"/>
          </rPr>
          <t>Se introduce numele facultății</t>
        </r>
      </text>
    </comment>
    <comment ref="O4" authorId="1" shapeId="0">
      <text>
        <r>
          <rPr>
            <b/>
            <sz val="9"/>
            <color indexed="81"/>
            <rFont val="Tahoma"/>
            <family val="2"/>
            <charset val="238"/>
          </rPr>
          <t xml:space="preserve">Gelu Gherghin:
</t>
        </r>
        <r>
          <rPr>
            <b/>
            <sz val="9"/>
            <color indexed="10"/>
            <rFont val="Tahoma"/>
            <family val="2"/>
            <charset val="238"/>
          </rPr>
          <t xml:space="preserve">Date preluate automat din tabelele cu discipline pe semestre. Nu introduceți manual.
</t>
        </r>
        <r>
          <rPr>
            <sz val="9"/>
            <color indexed="10"/>
            <rFont val="Tahoma"/>
            <family val="2"/>
            <charset val="238"/>
          </rPr>
          <t xml:space="preserve">
Valoarea de minim 22 ore/săptămână se aplică majorității domeniilor, dar unele standarde specifice prevăd alte valori. Verificați standardul domeniului dumneavoastră.</t>
        </r>
      </text>
    </comment>
    <comment ref="R4" authorId="1"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O5" authorId="1"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R5" authorId="1"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6"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numele domeniului, conform ultimului nomenclator publicat</t>
        </r>
      </text>
    </comment>
    <comment ref="O6" authorId="1"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R6" authorId="1"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7"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numele programului de studiu, conform ultimului H.G. referitor la structura universităților publicat</t>
        </r>
      </text>
    </comment>
    <comment ref="A1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limba de predare, așa cum apare în H.G. -ul din care luați denumirea programului</t>
        </r>
      </text>
    </comment>
    <comment ref="A1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titlul absolventului, conform ultimului H.G. referitor la titluri publicat</t>
        </r>
      </text>
    </comment>
    <comment ref="A16" authorId="0" shapeId="0">
      <text>
        <r>
          <rPr>
            <b/>
            <sz val="9"/>
            <color indexed="81"/>
            <rFont val="Tahoma"/>
            <family val="2"/>
            <charset val="238"/>
          </rPr>
          <t xml:space="preserve">Gelu Gherghin:
</t>
        </r>
        <r>
          <rPr>
            <sz val="9"/>
            <color indexed="10"/>
            <rFont val="Tahoma"/>
            <family val="2"/>
            <charset val="238"/>
          </rPr>
          <t xml:space="preserve">nr. credite obligatorii + nr. credite opționale trebuie să dea 180
</t>
        </r>
      </text>
    </comment>
    <comment ref="A18" authorId="0" shapeId="0">
      <text>
        <r>
          <rPr>
            <b/>
            <sz val="9"/>
            <color indexed="81"/>
            <rFont val="Tahoma"/>
            <family val="2"/>
            <charset val="238"/>
          </rPr>
          <t xml:space="preserve">Gelu Gherghin:
</t>
        </r>
        <r>
          <rPr>
            <sz val="9"/>
            <color indexed="10"/>
            <rFont val="Tahoma"/>
            <family val="2"/>
            <charset val="238"/>
          </rPr>
          <t>În cazul în care creditele alocate Limbii străine sunt suplimentare celor 180, rândul referitor la aceasta trebuie mutat mai jos de "Și"</t>
        </r>
        <r>
          <rPr>
            <sz val="9"/>
            <color indexed="81"/>
            <rFont val="Tahoma"/>
            <family val="2"/>
            <charset val="238"/>
          </rPr>
          <t xml:space="preserve">
</t>
        </r>
      </text>
    </comment>
    <comment ref="A21"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Numărul de credite la examenul de licență depinde de numărul probelor.</t>
        </r>
      </text>
    </comment>
    <comment ref="M2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cel puțin trei denumiri de instituții europene de învățământ superior</t>
        </r>
      </text>
    </comment>
    <comment ref="N37"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37"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37"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46"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A48" authorId="1" shapeId="0">
      <text>
        <r>
          <rPr>
            <b/>
            <sz val="9"/>
            <color indexed="81"/>
            <rFont val="Tahoma"/>
            <family val="2"/>
            <charset val="238"/>
          </rPr>
          <t xml:space="preserve">Gelu Gherghin: 
</t>
        </r>
        <r>
          <rPr>
            <sz val="9"/>
            <color indexed="10"/>
            <rFont val="Tahoma"/>
            <family val="2"/>
            <charset val="238"/>
          </rPr>
          <t xml:space="preserve">Treceți aici toate limbilie străine pe care studenții le pot alege, împreună cu codurile aferente. ACESTEA SUNT LIMBILE STRĂINE DIN OFERTA DLSS, CU CODURILE AFERENTE SEMESTRULUI I. </t>
        </r>
        <r>
          <rPr>
            <b/>
            <sz val="9"/>
            <color indexed="10"/>
            <rFont val="Tahoma"/>
            <family val="2"/>
            <charset val="238"/>
          </rPr>
          <t>DACĂ FACULTATEA DUMNEAVOASTRĂ ESTE DESERVITĂ DE CĂTRE DLMCA SAU LIMBA STRĂINĂ SE STUDIAZĂ ÎN ALT SEMESTRU, ATUNCI VĂ ROG SĂ FACEȚI MODIFICĂRILE NECESARE.</t>
        </r>
      </text>
    </comment>
    <comment ref="N53"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53"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53"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62" authorId="1"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A63"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A66" authorId="1" shapeId="0">
      <text>
        <r>
          <rPr>
            <b/>
            <sz val="9"/>
            <color indexed="81"/>
            <rFont val="Tahoma"/>
            <family val="2"/>
            <charset val="238"/>
          </rPr>
          <t xml:space="preserve">Gelu Gherghin: 
</t>
        </r>
        <r>
          <rPr>
            <sz val="9"/>
            <color indexed="10"/>
            <rFont val="Tahoma"/>
            <family val="2"/>
            <charset val="238"/>
          </rPr>
          <t xml:space="preserve">Treceți aici toate limbilie străine pe care studenții le pot alege, împreună cu codurile aferente. ACESTEA SUNT LIMBILE STRĂINE DIN OFERTA DLSS, CU CODURILE AFERENTE SEMESTRULUI II. </t>
        </r>
        <r>
          <rPr>
            <b/>
            <sz val="9"/>
            <color indexed="10"/>
            <rFont val="Tahoma"/>
            <family val="2"/>
            <charset val="238"/>
          </rPr>
          <t>DACĂ FACULTATEA DUMNEAVOASTRĂ ESTE DESERVITĂ DE CĂTRE DLMCA SAU LIMBA STRĂINĂ SE STUDIAZĂ ÎN ALT SEMESTRU, ATUNCI VĂ ROG SĂ FACEȚI MODIFICĂRILE NECESARE.</t>
        </r>
      </text>
    </comment>
    <comment ref="N72"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72"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72"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N87"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87"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87"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N106"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06"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106"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N123"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23"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123"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39"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ca o disciplină să fie opțională, fiecare pachet trebuie să conțină cel puțin </t>
        </r>
        <r>
          <rPr>
            <i/>
            <sz val="9"/>
            <color indexed="10"/>
            <rFont val="Tahoma"/>
            <family val="2"/>
            <charset val="238"/>
          </rPr>
          <t>n+1</t>
        </r>
        <r>
          <rPr>
            <sz val="9"/>
            <color indexed="10"/>
            <rFont val="Tahoma"/>
            <family val="2"/>
            <charset val="238"/>
          </rPr>
          <t xml:space="preserve"> opțiuni, unde </t>
        </r>
        <r>
          <rPr>
            <i/>
            <sz val="9"/>
            <color indexed="10"/>
            <rFont val="Tahoma"/>
            <family val="2"/>
            <charset val="238"/>
          </rPr>
          <t>n</t>
        </r>
        <r>
          <rPr>
            <sz val="9"/>
            <color indexed="10"/>
            <rFont val="Tahoma"/>
            <family val="2"/>
            <charset val="238"/>
          </rPr>
          <t xml:space="preserve"> este numărul de discipline care se aleg din pachet. În caz contrar, opționalul este, de fapt, obligatoriu. De exemplu, dacă dintr-un pachet se alege o disciplină, trebuie să existe cel puțin 2 discipline/pachet; dacă se aleg două, trebuie cel puțin 3 discipline/pachet, etc.</t>
        </r>
      </text>
    </comment>
    <comment ref="J140"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TOATE DISCIPLINELE DINTR-UN PACHET TREBUIE SĂ AIBĂ ACELAȘI NUMĂR DE CREDITE (încât un student să poată acumula 30  de credite/semestru,  indiferent de opțiune)</t>
        </r>
      </text>
    </comment>
    <comment ref="N140"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40"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T140"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SE RECOMANDA CA TOATE DISCIPLINELE DINTR-UN PACHET DE OPȚIONALE SĂ FIE DE ACELAȘI TIP. 
În caz contrar, în tabelele din anexa planului de învățământ pachetul va fi raportat în tabelul aferent tipului de curs care se regăsește cel mai frecvent în pachet. 
De exemplu, un pachet cu 2 DF și 1 DS se va raporta în tabelul DF. Un pachet cu 2 DF și 4 DS se va raporta în tabelul DS. </t>
        </r>
      </text>
    </comment>
    <comment ref="A142"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48"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4"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60"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66"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70"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76"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82"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85"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91"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Q198" authorId="1"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ATENȚIE!</t>
        </r>
        <r>
          <rPr>
            <sz val="9"/>
            <color indexed="10"/>
            <rFont val="Tahoma"/>
            <family val="2"/>
            <charset val="238"/>
          </rPr>
          <t xml:space="preserve">
Formulele de total/coloană și de procent opționale sunt implementate pentru situația tipică în care se alege o singură disciplină din fiecare cele șase pachete.
Dacă se adaugă pachete suplimentare sau în situația particulară în care dintr-un pachet se alege mai mult de o disciplină, acest lucru trebuie să se reflecte în formulele de total pe coloane și în formula de calcul al procentului.</t>
        </r>
      </text>
    </comment>
    <comment ref="A201" authorId="1" shapeId="0">
      <text>
        <r>
          <rPr>
            <b/>
            <sz val="9"/>
            <color indexed="81"/>
            <rFont val="Tahoma"/>
            <family val="2"/>
            <charset val="238"/>
          </rPr>
          <t>Gelu Gherghin:</t>
        </r>
        <r>
          <rPr>
            <sz val="9"/>
            <color indexed="81"/>
            <rFont val="Tahoma"/>
            <family val="2"/>
            <charset val="238"/>
          </rPr>
          <t xml:space="preserve">
</t>
        </r>
        <r>
          <rPr>
            <b/>
            <sz val="9"/>
            <color indexed="10"/>
            <rFont val="Tahoma"/>
            <family val="2"/>
            <charset val="238"/>
          </rPr>
          <t>Procentul de ore fizice trebuie să se încadreze în intervalul impus de standardul ARACIS specific domeniului în care se încadrează specializarea.</t>
        </r>
        <r>
          <rPr>
            <sz val="9"/>
            <color indexed="10"/>
            <rFont val="Tahoma"/>
            <family val="2"/>
            <charset val="238"/>
          </rPr>
          <t xml:space="preserve"> Dacă nu se obține o valoare între aceste limite, va trebui să introduceți opțiuni suplimentare: fie pachete suplimentare, fie posibilitatea ca studenâii să aleagă mai multe discipine din fiecare pachet.</t>
        </r>
      </text>
    </comment>
    <comment ref="B212" authorId="1"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27"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41" authorId="1"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67"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74" authorId="1"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97"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302"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introduceți manual date decât în celulele marcate cu galben</t>
        </r>
      </text>
    </comment>
    <comment ref="R306"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1 + 2</t>
        </r>
      </text>
    </comment>
    <comment ref="S306"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3 + 4</t>
        </r>
      </text>
    </comment>
    <comment ref="T306"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5 + 6</t>
        </r>
      </text>
    </comment>
  </commentList>
</comments>
</file>

<file path=xl/comments2.xml><?xml version="1.0" encoding="utf-8"?>
<comments xmlns="http://schemas.openxmlformats.org/spreadsheetml/2006/main">
  <authors>
    <author>Gelu Gherghin</author>
  </authors>
  <commentList>
    <comment ref="A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Recomandăm ca tabelul cu Modulul Pedagogic să fie trecut pe o pagină separată, după Bilanțul General.</t>
        </r>
      </text>
    </comment>
    <comment ref="B13"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Alegeți o singură disciplină, într-o singură limbă de predare, din lista de didactici de mai jos. Vă rugăm să nu faceți alte modificări în tabel.</t>
        </r>
        <r>
          <rPr>
            <sz val="9"/>
            <color indexed="81"/>
            <rFont val="Tahoma"/>
            <family val="2"/>
            <charset val="238"/>
          </rPr>
          <t xml:space="preserve">
Didactica specialităţii:
Didactica limbii şi literaturii maghiare
Didactica istoriei (română, maghiară, germană )
Didactica etnologiei (maghiară )
Didactica filosofiei (română, maghiară)
Didactica sociologiei si a asistenţei sociale (română, maghiară)
Didactica  ştiinţelor socio-umane (română, maghiară)
Didactica economiei (română, maghiară, germană )
Didactica psihologiei (română, maghiară )
Didactica pedagogiei (română, maghiară )
Didactica teologiei  (religiei ) ortodoxe (română)
Didactica teologiei  (religiei ) greco-catolice (română)
Didactica teologiei  (religiei ) reformate (maghiară)
Didactica teologiei  (religiei ) romano-catolice (maghiară)
Didactica educaţiei fizice şi a kinetoterapiei (română, maghiară)
Didactica fizicii , a ingineriei fizicii şi a fizicii medicale (română, maghiară) 
Didactica chimiei şi a ingineriei chimice (română, maghiară)
Didactica matematicii (română, maghiară, germană)
Didactica informaticii (română, maghiară, germană)
Didactica biologiei (română, maghiară, germană) 
Didactica ecologiei (română, maghiară)
Didactica geografiei şi a geografiei turismului (română, maghiară, germană)                 
Didactica geologiei (română, maghiară)
Didactica ştiinţei mediului (română, maghiară)
Didactica specializării pedagogia muzicii (maghiară)
Didactica specializării teatru şi film (română, maghiară)</t>
        </r>
      </text>
    </comment>
  </commentList>
</comments>
</file>

<file path=xl/sharedStrings.xml><?xml version="1.0" encoding="utf-8"?>
<sst xmlns="http://schemas.openxmlformats.org/spreadsheetml/2006/main" count="791" uniqueCount="338">
  <si>
    <t>I. CERINŢE PENTRU OBŢINEREA DIPLOMEI DE LICENŢĂ</t>
  </si>
  <si>
    <t>180 de credite din care:</t>
  </si>
  <si>
    <r>
      <rPr>
        <b/>
        <sz val="10"/>
        <color indexed="8"/>
        <rFont val="Times New Roman"/>
        <family val="1"/>
      </rPr>
      <t xml:space="preserve">20 </t>
    </r>
    <r>
      <rPr>
        <sz val="10"/>
        <color indexed="8"/>
        <rFont val="Times New Roman"/>
        <family val="1"/>
      </rPr>
      <t xml:space="preserve">de credite la examenul de licenţă </t>
    </r>
  </si>
  <si>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</si>
  <si>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</si>
  <si>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</si>
  <si>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</si>
  <si>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</si>
  <si>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</si>
  <si>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</si>
  <si>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</si>
  <si>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</si>
  <si>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</si>
  <si>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</si>
  <si>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</si>
  <si>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</si>
  <si>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</si>
  <si>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</si>
  <si>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</si>
  <si>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r>
      <t xml:space="preserve">Durata studiilor: </t>
    </r>
    <r>
      <rPr>
        <b/>
        <sz val="10"/>
        <color indexed="8"/>
        <rFont val="Times New Roman"/>
        <family val="1"/>
      </rPr>
      <t>6 semestre</t>
    </r>
  </si>
  <si>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</si>
  <si>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</si>
  <si>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</si>
  <si>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</si>
  <si>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</si>
  <si>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</si>
  <si>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</si>
  <si>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</si>
  <si>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</si>
  <si>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</si>
  <si>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</si>
  <si>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</si>
  <si>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</si>
  <si>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</si>
  <si>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</si>
  <si>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</si>
  <si>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</si>
  <si>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</si>
  <si>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</si>
  <si>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</si>
  <si>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</si>
  <si>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</si>
  <si>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</si>
  <si>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</si>
  <si>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</si>
  <si>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</si>
  <si>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</si>
  <si>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</si>
  <si>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</si>
  <si>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</si>
  <si>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</si>
  <si>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</si>
  <si>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</si>
  <si>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</si>
  <si>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An I, Semestrul 1</t>
  </si>
  <si>
    <t>An I, Semestrul 2</t>
  </si>
  <si>
    <t>An II, Semestrul 3</t>
  </si>
  <si>
    <t>An II, Semestrul 4</t>
  </si>
  <si>
    <t>An III, Semestrul 5</t>
  </si>
  <si>
    <t>An III, Semestrul 6</t>
  </si>
  <si>
    <t xml:space="preserve">Anexă la Planul de Învățământ specializarea / programul de studiu: </t>
  </si>
  <si>
    <t>Semestrele 1 - 5 (14 săptămâni)</t>
  </si>
  <si>
    <t>DISCIPLINE DE PREGĂTIRE FUNDAMENTALĂ (DF)</t>
  </si>
  <si>
    <t>DISCIPLINE DE SPECIALIATE (DS)</t>
  </si>
  <si>
    <t>DISCIPLINE</t>
  </si>
  <si>
    <t>OBLIGATORII</t>
  </si>
  <si>
    <t>OPȚIONALE</t>
  </si>
  <si>
    <t>ORE FIZICE</t>
  </si>
  <si>
    <t>ORE ALOCATE STUDIULUI</t>
  </si>
  <si>
    <t>NR. DE CREDITE</t>
  </si>
  <si>
    <t>AN I</t>
  </si>
  <si>
    <t>AN II</t>
  </si>
  <si>
    <t>AN III</t>
  </si>
  <si>
    <t>DISCIPLINE COMPLEMANTARE (DC)</t>
  </si>
  <si>
    <t>Semestrul  6 (12 săptămâni)</t>
  </si>
  <si>
    <t>BILANȚ GENERAL</t>
  </si>
  <si>
    <t>Educație fizică 1</t>
  </si>
  <si>
    <t>Educație fizică 2</t>
  </si>
  <si>
    <t>Și</t>
  </si>
  <si>
    <t>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t>
  </si>
  <si>
    <t xml:space="preserve">TOTAL CREDITE / ORE PE SĂPTĂMÂNĂ / EVALUĂRI </t>
  </si>
  <si>
    <t xml:space="preserve">PROGRAM DE STUDII PSIHOPEDAGOGICE </t>
  </si>
  <si>
    <t>VDP 1101</t>
  </si>
  <si>
    <t>VDP 1202</t>
  </si>
  <si>
    <t>Psihologia educaţiei</t>
  </si>
  <si>
    <t xml:space="preserve">Pedagogie I: 
- Fundamentele pedagogiei 
- Teoria şi metodologia curriculumului
</t>
  </si>
  <si>
    <t xml:space="preserve">Pedagogie II:
- Teoria şi metodologia instruirii 
- Teoria şi metodologia evaluării
</t>
  </si>
  <si>
    <t>VDP 2303</t>
  </si>
  <si>
    <t>VDP 2404</t>
  </si>
  <si>
    <t>VDP 3505</t>
  </si>
  <si>
    <t>Instruire asistată de calculator</t>
  </si>
  <si>
    <t>Practică pedagogică  în învăţământul preuniversitar obligatoriu (1)</t>
  </si>
  <si>
    <t>VDP 3506</t>
  </si>
  <si>
    <t>VDP 3607</t>
  </si>
  <si>
    <t>VDP 3608</t>
  </si>
  <si>
    <t>Managementul clasei de elevi</t>
  </si>
  <si>
    <t>Practică pedagogică  în învăţământul preuniversitar obligatoriu (2)</t>
  </si>
  <si>
    <t>MODUL PEDAGOCIC - Nivelul I: 30 de credite ECTS  + 5 credite ECTS aferente examenului de absolvire</t>
  </si>
  <si>
    <t>DPPF</t>
  </si>
  <si>
    <t>DPDPS</t>
  </si>
  <si>
    <t>YLU0011</t>
  </si>
  <si>
    <t>YLU0012</t>
  </si>
  <si>
    <t>PACHET OPȚIONAL 1 (An I, Semestrul 1)</t>
  </si>
  <si>
    <t>PACHET OPȚIONAL 2 (An I, Semestrul 2)</t>
  </si>
  <si>
    <t>PACHET OPȚIONAL 3 (An II, Semestrul 3)</t>
  </si>
  <si>
    <t>PACHET OPȚIONAL 4 (An II, Semestrul 4)</t>
  </si>
  <si>
    <t>UNIVERSITATEA BABEŞ-BOLYAI CLUJ-NAPOCA</t>
  </si>
  <si>
    <r>
      <rPr>
        <b/>
        <sz val="10"/>
        <color indexed="8"/>
        <rFont val="Times New Roman"/>
        <family val="1"/>
      </rPr>
      <t>4</t>
    </r>
    <r>
      <rPr>
        <sz val="10"/>
        <color indexed="8"/>
        <rFont val="Times New Roman"/>
        <family val="1"/>
      </rPr>
      <t xml:space="preserve"> credite pentru disciplina Educație fizică</t>
    </r>
  </si>
  <si>
    <t>PROCENT DIN NUMĂRUL TOTAL DE DISCIPLINE</t>
  </si>
  <si>
    <t xml:space="preserve">TOTAL CREDITE / ORE PE SĂPTĂMÂNĂ / EVALUĂRI / TOTAL DISCIPLINE </t>
  </si>
  <si>
    <t>TOTAL CREDITE / ORE PE SĂPTĂMÂNĂ / EVALUĂRI / TOTAL DISCIPLINE</t>
  </si>
  <si>
    <t xml:space="preserve">PROCENT DIN NUMĂRUL TOTAL DE ORE FIZICE </t>
  </si>
  <si>
    <t>DD</t>
  </si>
  <si>
    <t xml:space="preserve"> </t>
  </si>
  <si>
    <t xml:space="preserve">Didactica specialităţii: </t>
  </si>
  <si>
    <t>DPPF – Discipline de pregătire psihopedagogică fundamentală (obligatorii)                      DPDPS – Discipline de pregătire didactică şi practică de specialitate (obligatorii)</t>
  </si>
  <si>
    <t>Chei de verificare: Planul este corect dacă adunând procentele din toate tipurile de discipline  se obține 100%</t>
  </si>
  <si>
    <r>
      <rPr>
        <b/>
        <sz val="10"/>
        <color indexed="8"/>
        <rFont val="Times New Roman"/>
        <family val="1"/>
        <charset val="238"/>
      </rPr>
      <t>Domenii care au DD</t>
    </r>
    <r>
      <rPr>
        <sz val="10"/>
        <color indexed="8"/>
        <rFont val="Times New Roman"/>
        <family val="1"/>
      </rPr>
      <t xml:space="preserve">
DF+DD+DS+DC</t>
    </r>
  </si>
  <si>
    <r>
      <rPr>
        <b/>
        <sz val="10"/>
        <rFont val="Times New Roman"/>
        <family val="1"/>
        <charset val="238"/>
      </rPr>
      <t>Domenii fără DD</t>
    </r>
    <r>
      <rPr>
        <sz val="10"/>
        <color indexed="8"/>
        <rFont val="Times New Roman"/>
        <family val="1"/>
      </rPr>
      <t xml:space="preserve">
DF+DS+DC</t>
    </r>
  </si>
  <si>
    <t xml:space="preserve">Procent total discipline </t>
  </si>
  <si>
    <t>Procent total ore fizie</t>
  </si>
  <si>
    <t>Dacă domeniul dumneavoastră are Discipline în Domeniu (DD), atunci luați în considerare prima coloană a cheii de verificare.
Dacă domeniul dumneavoastră nu are Discipline în Domeniu (DD) și ați șters tabelul DD, atunci luați în considerare cea de-a doua coloană a cheii de verificare.</t>
  </si>
  <si>
    <t>ÎN TOATE TABELELE DIN ACEASTĂ MACHETĂ, TREBUIE SĂ INTRODUCEȚI  CONȚINUT NUMAI ÎN CELULELE MARCATE CU GALBEN. 
NICIO CELULĂ GALBENA NU TREBUIE SĂ RĂMÂNĂ  NECOMPLETATĂ.</t>
  </si>
  <si>
    <t>PLAN DE ÎNVĂŢĂMÂNT valabil începând din anul universitar 2018-2019</t>
  </si>
  <si>
    <t>În contul a cel mult 3 discipline opţionale generale, studentul are dreptul să aleagă 3 discipline de la alte specializări ale facultăţilor din Universitatea Babeş-Bolyai, respectând condiționările din planurile de învățământ ale respectivelor specializări.</t>
  </si>
  <si>
    <r>
      <rPr>
        <b/>
        <sz val="10"/>
        <color indexed="8"/>
        <rFont val="Times New Roman"/>
        <family val="1"/>
      </rPr>
      <t>VI.  UNIVERSITĂŢI EUROPENE DE REFERINŢĂ:</t>
    </r>
    <r>
      <rPr>
        <sz val="10"/>
        <color indexed="8"/>
        <rFont val="Times New Roman"/>
        <family val="1"/>
      </rPr>
      <t xml:space="preserve">
Université de Nantes, Université Rennes 2, Université Paris 3</t>
    </r>
  </si>
  <si>
    <t>Limbă modernă pentru obiective specifice şi studii culturale 1 (B)</t>
  </si>
  <si>
    <t>Limbă modernă pentru obiective specifice şi studii culturale 1 (C)</t>
  </si>
  <si>
    <t>Introducere în tehnica traducerii. Exprimare scrisă şi orală 1 (B)</t>
  </si>
  <si>
    <t>Curs opţional 1</t>
  </si>
  <si>
    <t>Informatică aplicată (editare de text)</t>
  </si>
  <si>
    <t>Limba română. Analiză şi producere de text/discurs (A)</t>
  </si>
  <si>
    <t>Economie generală 1</t>
  </si>
  <si>
    <t>LLA1100</t>
  </si>
  <si>
    <t>LLA1101</t>
  </si>
  <si>
    <t>LLA1111</t>
  </si>
  <si>
    <t>LLX1112</t>
  </si>
  <si>
    <t>LLA1131</t>
  </si>
  <si>
    <t>LLA1113</t>
  </si>
  <si>
    <t>LLA1132</t>
  </si>
  <si>
    <t>Limbă modernă pentru obiective specifice şi studii culturale 2 (B)</t>
  </si>
  <si>
    <t>Limbă modernă pentru obiective specifice şi studii culturale 2 (C)</t>
  </si>
  <si>
    <t>Introducere în tehnica traducerii. Exprimare scrisă şi orală 2 (B)</t>
  </si>
  <si>
    <t xml:space="preserve">Curs opţional 2 </t>
  </si>
  <si>
    <t>Informatică aplicată (procesări avansate de documente)</t>
  </si>
  <si>
    <t>Limba română. Analiză şi producere de text (A)</t>
  </si>
  <si>
    <t>Economie generală 2</t>
  </si>
  <si>
    <t>Practică profesională</t>
  </si>
  <si>
    <t>LLA1200</t>
  </si>
  <si>
    <t>LLA1201</t>
  </si>
  <si>
    <t>LLA1211</t>
  </si>
  <si>
    <t>LLA1231</t>
  </si>
  <si>
    <t>LLA1213</t>
  </si>
  <si>
    <t>LLA1232</t>
  </si>
  <si>
    <t>LLA1280</t>
  </si>
  <si>
    <t>Limbă modernă pentru obiective specifice şi studii culturale 3 (B)</t>
  </si>
  <si>
    <t>Curs opţional 3</t>
  </si>
  <si>
    <t>Paradigmele traducerii 1 (A). Tipologia discursurilor (B, C)</t>
  </si>
  <si>
    <t>Traducere. Mediere lingvistică şi culturală (B)</t>
  </si>
  <si>
    <t>Traducere. Mediere lingvistică şi culturală (C)</t>
  </si>
  <si>
    <t>Informatică aplicată: (MsWord, Excel). Metodologia informării şi documentării</t>
  </si>
  <si>
    <t>Instituţiile europene şi mecanismele integrării</t>
  </si>
  <si>
    <t>LLA2100</t>
  </si>
  <si>
    <t>LLA2117</t>
  </si>
  <si>
    <t>LLA2114</t>
  </si>
  <si>
    <t>LLA2115</t>
  </si>
  <si>
    <t>LLA2131</t>
  </si>
  <si>
    <t>LLA2133</t>
  </si>
  <si>
    <t>LLX2101</t>
  </si>
  <si>
    <t>Limbă modernă pentru obiective specifice şi studii culturale 4 (B)</t>
  </si>
  <si>
    <t xml:space="preserve">Curs opţional 4 </t>
  </si>
  <si>
    <t>Paradigmele traducerii 2 (A). Limba română</t>
  </si>
  <si>
    <t>Traducere. Limbaje de specialitate (B)</t>
  </si>
  <si>
    <t>Traducere. Limbaje de specialitate (C</t>
  </si>
  <si>
    <t>Informatică aplicată (standarde web). Redactarea lucrărilor academice (A,B,C)</t>
  </si>
  <si>
    <t>Curs opţional 5</t>
  </si>
  <si>
    <t xml:space="preserve">Practică profesională </t>
  </si>
  <si>
    <t>LLA2200</t>
  </si>
  <si>
    <t>LLX2201</t>
  </si>
  <si>
    <t>LLA2217</t>
  </si>
  <si>
    <t>LLA2214</t>
  </si>
  <si>
    <t>LLA2215</t>
  </si>
  <si>
    <t>LLA2213</t>
  </si>
  <si>
    <t>LLX2221</t>
  </si>
  <si>
    <t>LLA2280</t>
  </si>
  <si>
    <t>Traduceri specializate. Iniţiere în traduceri consecutive/simultane 1 (B)</t>
  </si>
  <si>
    <t>Curs opţional 6</t>
  </si>
  <si>
    <t>Introducere în terminologie</t>
  </si>
  <si>
    <t xml:space="preserve">Comunicare. Tehnici de comunicare (A). Media (B, C) </t>
  </si>
  <si>
    <t>Corespondenţă profesională (administrativă şi comercială) 1 (B)</t>
  </si>
  <si>
    <t>Curs opţional 7</t>
  </si>
  <si>
    <t>Informatică aplicată: Tehnologii aplicate în traducerea asistată</t>
  </si>
  <si>
    <t>Curs opţional 8</t>
  </si>
  <si>
    <t xml:space="preserve">Practică profesională  </t>
  </si>
  <si>
    <t>LLA3102</t>
  </si>
  <si>
    <t>LLX3103</t>
  </si>
  <si>
    <t>LLA3104</t>
  </si>
  <si>
    <t>LLA3118</t>
  </si>
  <si>
    <t>LLA3119</t>
  </si>
  <si>
    <t>LLX3120</t>
  </si>
  <si>
    <t>LLA3131</t>
  </si>
  <si>
    <t>LLX3121</t>
  </si>
  <si>
    <t>LLA3180</t>
  </si>
  <si>
    <t>Traduceri specializate. Iniţiere în traduceri consecutive / simultane 2 (B)</t>
  </si>
  <si>
    <t xml:space="preserve">Curs opţional 9 </t>
  </si>
  <si>
    <t>Aplicaţii terminologice. Informatică aplicată (multimedia)</t>
  </si>
  <si>
    <t>Corespondenţă profesională (administrativă şi comercială) 2 (B)</t>
  </si>
  <si>
    <t>Curs opţional 10</t>
  </si>
  <si>
    <t>Relaţii publice. Relaţii comerciale internaţionale</t>
  </si>
  <si>
    <t>Dimensiuni pragmatice şi semantice ale textului (A)</t>
  </si>
  <si>
    <t>LLA3202</t>
  </si>
  <si>
    <t>LLX3203</t>
  </si>
  <si>
    <t>LLA3205</t>
  </si>
  <si>
    <t>LLA3219</t>
  </si>
  <si>
    <t>LLX3202</t>
  </si>
  <si>
    <t>LLA3234</t>
  </si>
  <si>
    <t>LLA3247</t>
  </si>
  <si>
    <t>Introducere în marketing</t>
  </si>
  <si>
    <t>Introducere în  management</t>
  </si>
  <si>
    <t>Contabilitate primară</t>
  </si>
  <si>
    <t>LLA2241</t>
  </si>
  <si>
    <t>LLA2242</t>
  </si>
  <si>
    <t>LLA2243</t>
  </si>
  <si>
    <t>PACHET OPȚIONAL 5 (An II, Semestrul 4)</t>
  </si>
  <si>
    <t>PACHET OPȚIONAL 6 (An III, Semestrul 5)</t>
  </si>
  <si>
    <t>PACHET OPȚIONAL 7 (An III, Semestrul 5)</t>
  </si>
  <si>
    <t>PACHET OPȚIONAL 8 (An III, Semestrul 5)</t>
  </si>
  <si>
    <t xml:space="preserve">Dreptul comerţului exterior  </t>
  </si>
  <si>
    <t xml:space="preserve">Drept comunitar  </t>
  </si>
  <si>
    <t>LLA3145</t>
  </si>
  <si>
    <t>LLA3146</t>
  </si>
  <si>
    <t>PACHET OPȚIONAL 9 (An III, Semestrul 6)</t>
  </si>
  <si>
    <t>Lipsă didactica specialitatii, va rog sa completati</t>
  </si>
  <si>
    <r>
      <t xml:space="preserve">FACULTATEA DE </t>
    </r>
    <r>
      <rPr>
        <b/>
        <sz val="10"/>
        <color rgb="FFFF0000"/>
        <rFont val="Times New Roman"/>
        <family val="1"/>
        <charset val="238"/>
      </rPr>
      <t>LITERE</t>
    </r>
  </si>
  <si>
    <r>
      <t xml:space="preserve">Domeniul: </t>
    </r>
    <r>
      <rPr>
        <b/>
        <sz val="10"/>
        <color indexed="8"/>
        <rFont val="Times New Roman"/>
        <family val="1"/>
        <charset val="238"/>
      </rPr>
      <t>Limbi Moderne Aplicate</t>
    </r>
  </si>
  <si>
    <r>
      <t xml:space="preserve">Limba de predare: </t>
    </r>
    <r>
      <rPr>
        <b/>
        <sz val="10"/>
        <color indexed="8"/>
        <rFont val="Times New Roman"/>
        <family val="1"/>
        <charset val="238"/>
      </rPr>
      <t>Română</t>
    </r>
  </si>
  <si>
    <r>
      <t xml:space="preserve">Titlul absolventului: </t>
    </r>
    <r>
      <rPr>
        <b/>
        <sz val="10"/>
        <color indexed="8"/>
        <rFont val="Times New Roman"/>
        <family val="1"/>
        <charset val="238"/>
      </rPr>
      <t>Licenţiat în Limbi Moderne Aplicate</t>
    </r>
  </si>
  <si>
    <r>
      <t xml:space="preserve">Specializarea/Programul de studiu: </t>
    </r>
    <r>
      <rPr>
        <b/>
        <sz val="10"/>
        <rFont val="Times New Roman"/>
        <family val="1"/>
      </rPr>
      <t>Limbi Moderne Aplicate (2 limbi străine: engleză sau franceză obligatoriu în combinaţie cu una dintre limbile engleză, franceză, germană, italiană, spaniolă, rusă)</t>
    </r>
  </si>
  <si>
    <r>
      <rPr>
        <b/>
        <sz val="10"/>
        <color indexed="8"/>
        <rFont val="Times New Roman"/>
        <family val="1"/>
      </rPr>
      <t>IV.EXAMENUL DE LICENŢĂ</t>
    </r>
    <r>
      <rPr>
        <sz val="10"/>
        <color indexed="8"/>
        <rFont val="Times New Roman"/>
        <family val="1"/>
      </rPr>
      <t xml:space="preserve"> - perioada iunie-iulie (1 săptămână)
Proba 1: Evaluarea cunoştinţelor fundamentale şi de specialitate - 10 credite
Proba 2: Prezentarea şi susţinerea lucrării de licenţă - 10 credite</t>
    </r>
  </si>
  <si>
    <t>Sem. 1: Se alege o disciplină (1) din pachetul opțional 1 (LLX1112)</t>
  </si>
  <si>
    <t>Am refacut modul de alegere al optionalelor conform instructiunilor 2018. Va rog sa treceti codurile pachetelor pe semestrele 2, 3, 4, 5 si 6, asa cum am procedat cu semestrul I.  Lipsea semestrul 3</t>
  </si>
  <si>
    <t>Am refacut structura paginii asa incat sa arate cat de cat ok la tiparire</t>
  </si>
  <si>
    <r>
      <rPr>
        <b/>
        <sz val="10"/>
        <color theme="1"/>
        <rFont val="Times New Roman"/>
        <family val="1"/>
      </rPr>
      <t xml:space="preserve">   140 </t>
    </r>
    <r>
      <rPr>
        <sz val="10"/>
        <color theme="1"/>
        <rFont val="Times New Roman"/>
        <family val="1"/>
      </rPr>
      <t>de credite la disciplinele obligatorii;</t>
    </r>
  </si>
  <si>
    <r>
      <t xml:space="preserve">   </t>
    </r>
    <r>
      <rPr>
        <b/>
        <sz val="10"/>
        <color theme="1"/>
        <rFont val="Times New Roman"/>
        <family val="1"/>
      </rPr>
      <t>40</t>
    </r>
    <r>
      <rPr>
        <sz val="10"/>
        <color theme="1"/>
        <rFont val="Times New Roman"/>
        <family val="1"/>
      </rPr>
      <t xml:space="preserve"> credite la disciplinele opţionale;</t>
    </r>
  </si>
  <si>
    <t>Am scos limbile straine din oferta DLSS</t>
  </si>
  <si>
    <t>PACHETELE DE OPTȚIONALE NU POT AVEA O SINGURĂ DISCIPLINĂ. VĂ ROG SĂ LE TRECEȚI PE TOATE, DACĂ SUNT ÎN MAI MULTE LIMBI, SAU SĂ INTRODUCEȚI DISCIPLINE  NOI</t>
  </si>
  <si>
    <t>Am corectat cu 12 in loc de 14</t>
  </si>
  <si>
    <t>Am corectat formula din L166 si procentul a revenit la normal, 18, 05%. Cam mic fata de cat cere ARACIS, dar acceptabil</t>
  </si>
  <si>
    <t>Am completat ce e cu rosu</t>
  </si>
  <si>
    <t>Va rog să întroduceți codurile pachetelor opționale după cum scrie în instrucțiuni și am dat ca exemplu în semestrul 1</t>
  </si>
  <si>
    <t>LLX1212</t>
  </si>
  <si>
    <t>Sem. 2: Se alege o disciplină (2) din pachetul opțional 2 (LLX1212)</t>
  </si>
  <si>
    <t>Sem. 3: Se alege o disciplină (3) din pachetul opțional 3 (LLX2101)</t>
  </si>
  <si>
    <t>Sem. 4: Se alege câte o disciplină (4 şi 5) din pachetele opționale 4 (LLX2201) și 5 (LLX2221)</t>
  </si>
  <si>
    <t>Sem. 5: Se alege câte o disciplină (6, 7 și 8) din pachetele opționale 6 (LLX3103), 7 (LLX3120) și 8 (LLX3121)</t>
  </si>
  <si>
    <t>Sem. 6: Se alege câte o disciplină (9 și 10) din pachetele opționale 9 (LLX3203) și 10 (LLX3202)</t>
  </si>
  <si>
    <r>
      <rPr>
        <b/>
        <sz val="10"/>
        <color indexed="8"/>
        <rFont val="Times New Roman"/>
        <family val="1"/>
      </rPr>
      <t>9</t>
    </r>
    <r>
      <rPr>
        <sz val="10"/>
        <color indexed="8"/>
        <rFont val="Times New Roman"/>
        <family val="1"/>
      </rPr>
      <t xml:space="preserve"> credite pentru Practica profesională</t>
    </r>
  </si>
  <si>
    <t>LLA1112E</t>
  </si>
  <si>
    <t>Introducere în tehnica traducerii. Exprimare scrisă şi orală 1 (C) EN</t>
  </si>
  <si>
    <t>LLA1112F</t>
  </si>
  <si>
    <t>Introducere în tehnica traducerii. Exprimare scrisă şi orală 1 (C) FR</t>
  </si>
  <si>
    <t>LLA1112G</t>
  </si>
  <si>
    <t>Introducere în tehnica traducerii. Exprimare scrisă şi orală 1 (C) GE</t>
  </si>
  <si>
    <t>LLA1112I</t>
  </si>
  <si>
    <t>Introducere în tehnica traducerii. Exprimare scrisă şi orală 1 (C) IT</t>
  </si>
  <si>
    <t>LLA1112S</t>
  </si>
  <si>
    <t>Introducere în tehnica traducerii. Exprimare scrisă şi orală 1 (C) SP</t>
  </si>
  <si>
    <t>LLA1212E</t>
  </si>
  <si>
    <t>Introducere în tehnica traducerii. Exprimare scrisă şi orală 2 (C) EN</t>
  </si>
  <si>
    <t>LLA1212F</t>
  </si>
  <si>
    <t>Introducere în tehnica traducerii. Exprimare scrisă şi orală 2 (C) FR</t>
  </si>
  <si>
    <t>LLA1212G</t>
  </si>
  <si>
    <t>Introducere în tehnica traducerii. Exprimare scrisă şi orală 2 (C) GE</t>
  </si>
  <si>
    <t>LLA1212I</t>
  </si>
  <si>
    <t>Introducere în tehnica traducerii. Exprimare scrisă şi orală 2 (C) IT</t>
  </si>
  <si>
    <t>LLA1212S</t>
  </si>
  <si>
    <t>Introducere în tehnica traducerii. Exprimare scrisă şi orală 2 (C) SP</t>
  </si>
  <si>
    <t>LLA2101E</t>
  </si>
  <si>
    <t>Limbă modernă pentru obiective specifice şi studii culturale 3 (C) EN</t>
  </si>
  <si>
    <t>LLA2101F</t>
  </si>
  <si>
    <t>Limbă modernă pentru obiective specifice şi studii culturale 3 (C) FR</t>
  </si>
  <si>
    <t>LLA2101G</t>
  </si>
  <si>
    <t>Limbă modernă pentru obiective specifice şi studii culturale 3 (C) GE</t>
  </si>
  <si>
    <t>LLA2101I</t>
  </si>
  <si>
    <t>Limbă modernă pentru obiective specifice şi studii culturale 3 (C) IT</t>
  </si>
  <si>
    <t>LLA2101S</t>
  </si>
  <si>
    <t>Limbă modernă pentru obiective specifice şi studii culturale 3 (C) SP</t>
  </si>
  <si>
    <t>LLA2201E</t>
  </si>
  <si>
    <t>Limbă modernă pentru obiective specifice şi studii culturale 4 (C) EN</t>
  </si>
  <si>
    <t>LLA2201F</t>
  </si>
  <si>
    <t>Limbă modernă pentru obiective specifice şi studii culturale 4 (C) FR</t>
  </si>
  <si>
    <t>LLA2201G</t>
  </si>
  <si>
    <t>Limbă modernă pentru obiective specifice şi studii culturale 4 (C) GE</t>
  </si>
  <si>
    <t>LLA2201I</t>
  </si>
  <si>
    <t>Limbă modernă pentru obiective specifice şi studii culturale 4 (C) IT</t>
  </si>
  <si>
    <t>LLA2201S</t>
  </si>
  <si>
    <t>Limbă modernă pentru obiective specifice şi studii culturale 4 (C) SP</t>
  </si>
  <si>
    <t>LLA3103E</t>
  </si>
  <si>
    <t>Traduceri specializate. Iniţiere în traduceri consecutive/simultane 1 (C) EN</t>
  </si>
  <si>
    <t>LLA3103F</t>
  </si>
  <si>
    <t>Traduceri specializate. Iniţiere în traduceri consecutive/simultane 1 (C) FR</t>
  </si>
  <si>
    <t>LLA3103G</t>
  </si>
  <si>
    <t>Traduceri specializate. Iniţiere în traduceri consecutive/simultane 1 (C) GE</t>
  </si>
  <si>
    <t>LLA3103I</t>
  </si>
  <si>
    <t>Traduceri specializate. Iniţiere în traduceri consecutive/simultane 1 (C) IT</t>
  </si>
  <si>
    <t>LLA3103S</t>
  </si>
  <si>
    <t>Traduceri specializate. Iniţiere în traduceri consecutive/simultane 1 (C) SP</t>
  </si>
  <si>
    <t>LLA3120E</t>
  </si>
  <si>
    <t>Corespondenţă profesională (administrativă şi comercială) 1 (C) EN</t>
  </si>
  <si>
    <t>LLA3120F</t>
  </si>
  <si>
    <t>Corespondenţă profesională (administrativă şi comercială) 1 (C) FR</t>
  </si>
  <si>
    <t>LLA3120G</t>
  </si>
  <si>
    <t>Corespondenţă profesională (administrativă şi comercială) 1 (C) GE</t>
  </si>
  <si>
    <t>LLA3120I</t>
  </si>
  <si>
    <t>Corespondenţă profesională (administrativă şi comercială) 1 (C) IT</t>
  </si>
  <si>
    <t>LLA3120S</t>
  </si>
  <si>
    <t>Corespondenţă profesională (administrativă şi comercială) 1 (C) SP</t>
  </si>
  <si>
    <t>LLA3203E</t>
  </si>
  <si>
    <t>Traduceri specializate. Iniţiere în traduceri consecutive/simultane 2 (C) EN</t>
  </si>
  <si>
    <t>LLA3203F</t>
  </si>
  <si>
    <t>Traduceri specializate. Iniţiere în traduceri consecutive/simultane 2 (C) FR</t>
  </si>
  <si>
    <t>LLA3203G</t>
  </si>
  <si>
    <t>Traduceri specializate. Iniţiere în traduceri consecutive/simultane 2 (C) GE</t>
  </si>
  <si>
    <t>LLA3203I</t>
  </si>
  <si>
    <t>Traduceri specializate. Iniţiere în traduceri consecutive/simultane 2 (C) IT</t>
  </si>
  <si>
    <t>LLA3203S</t>
  </si>
  <si>
    <t>Traduceri specializate. Iniţiere în traduceri consecutive/simultane 2 (C) SP</t>
  </si>
  <si>
    <t>LLA3220E</t>
  </si>
  <si>
    <t>Corespondenţă profesională (administrativă şi comercială) 2 (C) EN</t>
  </si>
  <si>
    <t>LLA3220F</t>
  </si>
  <si>
    <t>Corespondenţă profesională (administrativă şi comercială) 2 (C) FR</t>
  </si>
  <si>
    <t>LLA3220G</t>
  </si>
  <si>
    <t>Corespondenţă profesională (administrativă şi comercială) 2 (C) GE</t>
  </si>
  <si>
    <t>LLA3220I</t>
  </si>
  <si>
    <t>Corespondenţă profesională (administrativă şi comercială) 2 (C) IT</t>
  </si>
  <si>
    <t>LLA3220S</t>
  </si>
  <si>
    <t>Corespondenţă profesională (administrativă şi comercială) 2 (C) SP</t>
  </si>
  <si>
    <t>PACHET OPȚIONAL 10 (An III, Semestrul 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</si>
</sst>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4" x14ac:knownFonts="1">
    <font>
      <sz val="11"/>
      <color theme="1"/>
      <name val="Calibri"/>
      <family val="2"/>
      <charset val="238"/>
      <scheme val="minor"/>
    </font>
    <font>
      <sz val="10"/>
      <color indexed="8"/>
      <name val="Times New Roman"/>
      <family val="1"/>
    </font>
    <font>
      <b/>
      <sz val="10"/>
      <color indexed="8"/>
      <name val="Times New Roman"/>
      <family val="1"/>
    </font>
    <font>
      <b/>
      <sz val="11"/>
      <color indexed="8"/>
      <name val="Times New Roman"/>
      <family val="1"/>
    </font>
    <font>
      <sz val="10"/>
      <color indexed="10"/>
      <name val="Times New Roman"/>
      <family val="1"/>
    </font>
    <font>
      <sz val="8"/>
      <name val="Calibri"/>
      <family val="2"/>
      <charset val="238"/>
    </font>
    <font>
      <sz val="10"/>
      <color theme="0"/>
      <name val="Times New Roman"/>
      <family val="1"/>
    </font>
    <font>
      <sz val="10"/>
      <color indexed="8"/>
      <name val="Calibri"/>
      <family val="2"/>
    </font>
    <font>
      <sz val="10"/>
      <color theme="1"/>
      <name val="Times New Roman"/>
      <family val="1"/>
    </font>
    <font>
      <sz val="10"/>
      <color rgb="FFFF0000"/>
      <name val="Times New Roman"/>
      <family val="1"/>
    </font>
    <font>
      <sz val="10"/>
      <name val="Times New Roman"/>
      <family val="1"/>
    </font>
    <font>
      <b/>
      <sz val="9"/>
      <color indexed="81"/>
      <name val="Tahoma"/>
      <family val="2"/>
      <charset val="238"/>
    </font>
    <font>
      <sz val="9"/>
      <color indexed="10"/>
      <name val="Tahoma"/>
      <family val="2"/>
      <charset val="238"/>
    </font>
    <font>
      <sz val="9"/>
      <color indexed="81"/>
      <name val="Tahoma"/>
      <family val="2"/>
      <charset val="238"/>
    </font>
    <font>
      <b/>
      <sz val="9"/>
      <color indexed="10"/>
      <name val="Tahoma"/>
      <family val="2"/>
      <charset val="238"/>
    </font>
    <font>
      <sz val="10"/>
      <color indexed="8"/>
      <name val="Times New Roman"/>
      <family val="1"/>
      <charset val="238"/>
    </font>
    <font>
      <i/>
      <sz val="9"/>
      <color indexed="10"/>
      <name val="Tahoma"/>
      <family val="2"/>
      <charset val="238"/>
    </font>
    <font>
      <b/>
      <sz val="10"/>
      <color rgb="FFFF0000"/>
      <name val="Times New Roman"/>
      <family val="1"/>
      <charset val="238"/>
    </font>
    <font>
      <b/>
      <sz val="10"/>
      <color indexed="8"/>
      <name val="Times New Roman"/>
      <family val="1"/>
      <charset val="238"/>
    </font>
    <font>
      <b/>
      <sz val="10"/>
      <name val="Times New Roman"/>
      <family val="1"/>
      <charset val="238"/>
    </font>
    <font>
      <b/>
      <sz val="10"/>
      <name val="Times New Roman"/>
      <family val="1"/>
    </font>
    <font>
      <b/>
      <sz val="10"/>
      <color theme="1"/>
      <name val="Times New Roman"/>
      <family val="1"/>
    </font>
    <font>
      <sz val="10"/>
      <color theme="1"/>
      <name val="Times New Roman"/>
      <family val="1"/>
      <charset val="238"/>
    </font>
    <font>
      <sz val="11"/>
      <name val="Calibri"/>
      <family val="2"/>
      <charset val="238"/>
    </font>
  </fonts>
  <fills count="9">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rgb="FFFFFFCC"/>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s>
  <cellStyleXfs count="1">
    <xf numFmtId="0" fontId="0" fillId="0" borderId="0"/>
  </cellStyleXfs>
  <cellXfs count="317">
    <xf numFmtId="0" fontId="0" fillId="0" borderId="0" xfId="0"/>
    <xf numFmtId="0" fontId="1" fillId="0" borderId="0" xfId="0" applyFont="1" applyProtection="1">
      <protection locked="0"/>
    </xf>
    <xf numFmtId="0" fontId="1" fillId="0" borderId="0" xfId="0" applyFont="1" applyAlignment="1" applyProtection="1">
      <alignment vertical="center" wrapText="1"/>
      <protection locked="0"/>
    </xf>
    <xf numFmtId="0" fontId="1"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 fillId="0" borderId="4" xfId="0" applyFont="1" applyBorder="1" applyAlignment="1" applyProtection="1">
      <protection locked="0"/>
    </xf>
    <xf numFmtId="0" fontId="1" fillId="0" borderId="0" xfId="0" applyFont="1" applyAlignment="1" applyProtection="1">
      <alignment vertical="center"/>
      <protection locked="0"/>
    </xf>
    <xf numFmtId="0" fontId="4" fillId="0" borderId="0" xfId="0" applyFont="1" applyProtection="1">
      <protection locked="0"/>
    </xf>
    <xf numFmtId="0" fontId="6" fillId="0" borderId="0" xfId="0" applyFont="1" applyProtection="1">
      <protection locked="0"/>
    </xf>
    <xf numFmtId="0" fontId="1" fillId="3"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2" fontId="1" fillId="3" borderId="1" xfId="0" applyNumberFormat="1"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1" fontId="1" fillId="3" borderId="1" xfId="0" applyNumberFormat="1" applyFont="1" applyFill="1" applyBorder="1" applyAlignment="1" applyProtection="1">
      <alignment horizontal="center" vertical="center"/>
      <protection locked="0"/>
    </xf>
    <xf numFmtId="1" fontId="1" fillId="3" borderId="1" xfId="0" applyNumberFormat="1" applyFont="1" applyFill="1" applyBorder="1" applyAlignment="1" applyProtection="1">
      <alignment horizontal="center" vertical="center" wrapText="1"/>
      <protection locked="0"/>
    </xf>
    <xf numFmtId="164"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0" fontId="1" fillId="3" borderId="1" xfId="0" applyFont="1" applyFill="1" applyBorder="1" applyAlignment="1" applyProtection="1">
      <alignment horizontal="left" vertical="center"/>
      <protection locked="0"/>
    </xf>
    <xf numFmtId="0" fontId="1" fillId="0" borderId="1" xfId="0" applyFont="1" applyBorder="1" applyAlignment="1" applyProtection="1">
      <alignment horizontal="left" vertical="center"/>
    </xf>
    <xf numFmtId="0" fontId="1" fillId="3" borderId="1" xfId="0" applyFont="1" applyFill="1" applyBorder="1" applyAlignment="1" applyProtection="1">
      <alignment horizontal="left" vertical="center"/>
      <protection locked="0"/>
    </xf>
    <xf numFmtId="49" fontId="1" fillId="3" borderId="1" xfId="0" applyNumberFormat="1" applyFont="1" applyFill="1" applyBorder="1" applyAlignment="1" applyProtection="1">
      <alignment horizontal="center" vertical="center" wrapText="1"/>
      <protection locked="0"/>
    </xf>
    <xf numFmtId="0" fontId="7" fillId="0" borderId="0" xfId="0" applyFont="1" applyProtection="1">
      <protection locked="0"/>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protection locked="0"/>
    </xf>
    <xf numFmtId="0" fontId="1" fillId="0" borderId="0" xfId="0" applyFont="1" applyAlignment="1" applyProtection="1">
      <alignment horizontal="left" vertical="center"/>
      <protection locked="0"/>
    </xf>
    <xf numFmtId="1" fontId="1" fillId="4" borderId="1" xfId="0" applyNumberFormat="1" applyFont="1" applyFill="1" applyBorder="1" applyAlignment="1" applyProtection="1">
      <alignment horizontal="left" vertical="center"/>
      <protection locked="0"/>
    </xf>
    <xf numFmtId="1" fontId="1"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center" vertical="center"/>
    </xf>
    <xf numFmtId="1" fontId="1" fillId="4" borderId="1" xfId="0" applyNumberFormat="1" applyFont="1" applyFill="1" applyBorder="1" applyAlignment="1" applyProtection="1">
      <alignment horizontal="center" vertical="center" wrapText="1"/>
      <protection locked="0"/>
    </xf>
    <xf numFmtId="1" fontId="2" fillId="4" borderId="1" xfId="0" applyNumberFormat="1" applyFont="1" applyFill="1" applyBorder="1" applyAlignment="1" applyProtection="1">
      <alignment horizontal="center" vertical="center"/>
    </xf>
    <xf numFmtId="0" fontId="8" fillId="0" borderId="1" xfId="0" applyFont="1" applyBorder="1" applyAlignment="1">
      <alignment horizontal="center" vertical="center"/>
    </xf>
    <xf numFmtId="0" fontId="1" fillId="3" borderId="1" xfId="0" applyFont="1" applyFill="1" applyBorder="1" applyAlignment="1" applyProtection="1">
      <alignment horizontal="left" vertical="center"/>
      <protection locked="0"/>
    </xf>
    <xf numFmtId="0" fontId="1" fillId="0" borderId="1" xfId="0" applyFont="1" applyBorder="1" applyAlignment="1" applyProtection="1">
      <alignment horizontal="center" vertical="center"/>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2" fillId="0" borderId="2" xfId="0" applyFont="1" applyBorder="1" applyAlignment="1" applyProtection="1">
      <alignment vertical="center"/>
      <protection locked="0"/>
    </xf>
    <xf numFmtId="0" fontId="2" fillId="0" borderId="1" xfId="0" applyFont="1" applyBorder="1" applyAlignment="1" applyProtection="1">
      <alignment vertical="center"/>
      <protection locked="0"/>
    </xf>
    <xf numFmtId="0" fontId="1" fillId="0" borderId="0" xfId="0" applyFont="1" applyProtection="1">
      <protection locked="0"/>
    </xf>
    <xf numFmtId="0" fontId="1" fillId="0" borderId="1" xfId="0" applyFont="1" applyFill="1" applyBorder="1" applyAlignment="1" applyProtection="1">
      <alignment horizontal="center" vertical="center"/>
    </xf>
    <xf numFmtId="1" fontId="1" fillId="0" borderId="1" xfId="0" applyNumberFormat="1" applyFont="1" applyFill="1" applyBorder="1" applyAlignment="1" applyProtection="1">
      <alignment horizontal="center" vertical="center"/>
    </xf>
    <xf numFmtId="2"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horizontal="center" vertical="center" wrapText="1"/>
    </xf>
    <xf numFmtId="0" fontId="1" fillId="0" borderId="0" xfId="0" applyFont="1" applyBorder="1" applyProtection="1">
      <protection locked="0"/>
    </xf>
    <xf numFmtId="0" fontId="1" fillId="0" borderId="0" xfId="0" applyFont="1" applyBorder="1" applyAlignment="1" applyProtection="1">
      <alignment vertical="center"/>
      <protection locked="0"/>
    </xf>
    <xf numFmtId="0" fontId="1" fillId="0" borderId="0" xfId="0" applyFont="1" applyProtection="1">
      <protection locked="0"/>
    </xf>
    <xf numFmtId="0" fontId="2" fillId="0" borderId="0" xfId="0" applyFont="1" applyBorder="1" applyAlignment="1" applyProtection="1">
      <alignment horizontal="center" vertical="center"/>
    </xf>
    <xf numFmtId="0" fontId="10" fillId="0" borderId="0" xfId="0" applyFont="1" applyFill="1" applyBorder="1" applyAlignment="1" applyProtection="1">
      <alignment vertical="top" wrapText="1"/>
      <protection locked="0"/>
    </xf>
    <xf numFmtId="0" fontId="2" fillId="0" borderId="1" xfId="0" applyFont="1" applyBorder="1" applyAlignment="1" applyProtection="1">
      <alignment horizontal="center" vertical="center" wrapText="1"/>
      <protection locked="0"/>
    </xf>
    <xf numFmtId="0" fontId="1" fillId="0" borderId="0" xfId="0" applyFont="1" applyFill="1" applyBorder="1" applyAlignment="1" applyProtection="1">
      <alignment vertical="center" wrapText="1"/>
      <protection locked="0"/>
    </xf>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Border="1" applyAlignment="1" applyProtection="1">
      <protection locked="0"/>
    </xf>
    <xf numFmtId="0" fontId="0" fillId="0" borderId="0" xfId="0" applyAlignment="1"/>
    <xf numFmtId="0" fontId="1" fillId="0" borderId="0" xfId="0" applyFont="1" applyFill="1" applyBorder="1" applyAlignment="1" applyProtection="1">
      <alignment vertical="top" wrapText="1"/>
      <protection locked="0"/>
    </xf>
    <xf numFmtId="0" fontId="1" fillId="0" borderId="0" xfId="0" applyFont="1" applyFill="1" applyAlignment="1" applyProtection="1">
      <alignment vertical="top"/>
      <protection locked="0"/>
    </xf>
    <xf numFmtId="0" fontId="1" fillId="0" borderId="0" xfId="0" applyFont="1" applyFill="1" applyBorder="1" applyAlignment="1" applyProtection="1">
      <alignment horizontal="left" vertical="center" wrapText="1"/>
      <protection locked="0"/>
    </xf>
    <xf numFmtId="0" fontId="1" fillId="0" borderId="0" xfId="0" applyFont="1" applyFill="1" applyBorder="1" applyAlignment="1" applyProtection="1">
      <alignment vertical="top"/>
      <protection locked="0"/>
    </xf>
    <xf numFmtId="0" fontId="1" fillId="0" borderId="0" xfId="0" applyFont="1" applyFill="1" applyAlignment="1" applyProtection="1">
      <alignment vertical="top" wrapText="1"/>
      <protection locked="0"/>
    </xf>
    <xf numFmtId="0" fontId="0" fillId="0" borderId="0" xfId="0" applyAlignment="1">
      <alignment wrapText="1"/>
    </xf>
    <xf numFmtId="0" fontId="0" fillId="0" borderId="0" xfId="0" applyAlignment="1">
      <alignment horizontal="center" vertical="center" wrapText="1"/>
    </xf>
    <xf numFmtId="0" fontId="0" fillId="0" borderId="0" xfId="0" applyAlignment="1">
      <alignment vertical="top" wrapText="1"/>
    </xf>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Border="1" applyAlignment="1" applyProtection="1">
      <alignment vertical="center" wrapText="1"/>
      <protection locked="0"/>
    </xf>
    <xf numFmtId="0" fontId="0" fillId="0" borderId="0" xfId="0" applyAlignment="1">
      <alignment vertical="center" wrapText="1"/>
    </xf>
    <xf numFmtId="0" fontId="19" fillId="0" borderId="0" xfId="0" applyFont="1" applyBorder="1" applyAlignment="1" applyProtection="1">
      <alignment vertical="center" wrapText="1"/>
      <protection locked="0"/>
    </xf>
    <xf numFmtId="0" fontId="19" fillId="0" borderId="0"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9" fontId="1" fillId="0" borderId="0" xfId="0" applyNumberFormat="1" applyFont="1" applyAlignment="1" applyProtection="1">
      <alignment vertical="center" wrapText="1"/>
      <protection locked="0"/>
    </xf>
    <xf numFmtId="0" fontId="2" fillId="0" borderId="0" xfId="0" applyFont="1" applyBorder="1" applyAlignment="1" applyProtection="1">
      <alignment horizontal="left" vertical="center"/>
      <protection locked="0"/>
    </xf>
    <xf numFmtId="10" fontId="2" fillId="0" borderId="0" xfId="0" applyNumberFormat="1" applyFont="1" applyBorder="1" applyAlignment="1" applyProtection="1">
      <alignment horizontal="center" vertical="center"/>
      <protection locked="0"/>
    </xf>
    <xf numFmtId="0" fontId="2" fillId="0" borderId="0" xfId="0" applyFont="1" applyBorder="1" applyAlignment="1" applyProtection="1">
      <alignment horizontal="center" vertical="center" wrapText="1"/>
    </xf>
    <xf numFmtId="9" fontId="2" fillId="0" borderId="0" xfId="0" applyNumberFormat="1" applyFont="1" applyBorder="1" applyAlignment="1" applyProtection="1">
      <alignment horizontal="center" vertical="center"/>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1" fillId="0" borderId="0" xfId="0" applyFont="1" applyFill="1" applyBorder="1" applyAlignment="1" applyProtection="1">
      <alignment vertical="center" wrapText="1"/>
      <protection locked="0"/>
    </xf>
    <xf numFmtId="0" fontId="0" fillId="0" borderId="0" xfId="0" applyBorder="1" applyAlignment="1"/>
    <xf numFmtId="1" fontId="2" fillId="0" borderId="1" xfId="0" applyNumberFormat="1" applyFont="1" applyFill="1" applyBorder="1" applyAlignment="1" applyProtection="1">
      <alignment horizontal="center" vertical="center"/>
      <protection locked="0"/>
    </xf>
    <xf numFmtId="0" fontId="0" fillId="0" borderId="0" xfId="0" applyBorder="1" applyAlignment="1">
      <alignment horizontal="center" vertical="center" wrapText="1"/>
    </xf>
    <xf numFmtId="0" fontId="0" fillId="0" borderId="0" xfId="0" applyBorder="1" applyAlignment="1">
      <alignment wrapText="1"/>
    </xf>
    <xf numFmtId="0" fontId="2" fillId="3" borderId="1" xfId="0" applyNumberFormat="1" applyFont="1" applyFill="1" applyBorder="1" applyAlignment="1" applyProtection="1">
      <alignment horizontal="center" vertical="center"/>
      <protection locked="0"/>
    </xf>
    <xf numFmtId="0" fontId="1" fillId="0" borderId="0" xfId="0" applyFont="1" applyProtection="1">
      <protection locked="0"/>
    </xf>
    <xf numFmtId="0" fontId="1" fillId="0" borderId="0" xfId="0" applyFont="1" applyBorder="1" applyProtection="1">
      <protection locked="0"/>
    </xf>
    <xf numFmtId="0" fontId="1" fillId="0" borderId="1" xfId="0" applyFont="1" applyBorder="1" applyAlignment="1" applyProtection="1">
      <alignment horizontal="center" vertical="center" wrapText="1"/>
    </xf>
    <xf numFmtId="1" fontId="2" fillId="0" borderId="1" xfId="0" applyNumberFormat="1" applyFont="1" applyBorder="1" applyAlignment="1" applyProtection="1">
      <alignment horizontal="center" vertical="center"/>
    </xf>
    <xf numFmtId="0" fontId="1" fillId="0" borderId="0" xfId="0" applyFont="1" applyProtection="1">
      <protection locked="0"/>
    </xf>
    <xf numFmtId="0" fontId="1" fillId="0" borderId="0" xfId="0" applyFont="1" applyAlignment="1" applyProtection="1">
      <alignment wrapText="1"/>
      <protection locked="0"/>
    </xf>
    <xf numFmtId="0" fontId="2"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0" fontId="1" fillId="3" borderId="1" xfId="0" applyFont="1" applyFill="1" applyBorder="1" applyAlignment="1" applyProtection="1">
      <alignment horizontal="left" vertical="center" wrapText="1"/>
      <protection locked="0"/>
    </xf>
    <xf numFmtId="1" fontId="1" fillId="0" borderId="1" xfId="0" applyNumberFormat="1" applyFont="1" applyBorder="1" applyAlignment="1" applyProtection="1">
      <alignment horizontal="center" vertical="center" wrapText="1"/>
    </xf>
    <xf numFmtId="2" fontId="1" fillId="3" borderId="1" xfId="0" applyNumberFormat="1" applyFont="1" applyFill="1" applyBorder="1" applyAlignment="1" applyProtection="1">
      <alignment horizontal="center" vertical="center" wrapText="1"/>
      <protection locked="0"/>
    </xf>
    <xf numFmtId="0" fontId="1" fillId="0" borderId="0" xfId="0" applyFont="1" applyAlignment="1" applyProtection="1">
      <alignment vertical="top" wrapText="1"/>
      <protection locked="0"/>
    </xf>
    <xf numFmtId="1" fontId="2" fillId="0" borderId="1" xfId="0" applyNumberFormat="1" applyFont="1" applyBorder="1" applyAlignment="1" applyProtection="1">
      <alignment horizontal="center" vertical="center"/>
    </xf>
    <xf numFmtId="0" fontId="1" fillId="0" borderId="0" xfId="0" applyFont="1" applyBorder="1" applyProtection="1">
      <protection locked="0"/>
    </xf>
    <xf numFmtId="0" fontId="1" fillId="0" borderId="0" xfId="0" applyFont="1" applyProtection="1">
      <protection locked="0"/>
    </xf>
    <xf numFmtId="0" fontId="2" fillId="4" borderId="1" xfId="0" applyFont="1" applyFill="1" applyBorder="1" applyAlignment="1" applyProtection="1">
      <alignment horizontal="center" vertical="center"/>
      <protection locked="0"/>
    </xf>
    <xf numFmtId="0" fontId="17" fillId="7" borderId="0" xfId="0" applyFont="1" applyFill="1"/>
    <xf numFmtId="0" fontId="17" fillId="7" borderId="0" xfId="0" applyFont="1" applyFill="1" applyProtection="1">
      <protection locked="0"/>
    </xf>
    <xf numFmtId="0" fontId="0" fillId="7" borderId="0" xfId="0" applyFill="1" applyAlignment="1"/>
    <xf numFmtId="0" fontId="15" fillId="0" borderId="4" xfId="0" applyFont="1" applyBorder="1" applyAlignment="1" applyProtection="1">
      <alignment vertical="center" wrapText="1"/>
    </xf>
    <xf numFmtId="0" fontId="15" fillId="0" borderId="0" xfId="0" applyFont="1" applyBorder="1" applyAlignment="1" applyProtection="1">
      <alignment vertical="center" wrapText="1"/>
    </xf>
    <xf numFmtId="0" fontId="2" fillId="0" borderId="4"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0" xfId="0" applyFont="1" applyBorder="1" applyAlignment="1" applyProtection="1">
      <alignment horizontal="center" vertical="center"/>
    </xf>
    <xf numFmtId="0" fontId="17" fillId="7" borderId="0" xfId="0" applyFont="1" applyFill="1" applyBorder="1" applyAlignment="1" applyProtection="1">
      <alignment vertical="top" wrapText="1"/>
      <protection locked="0"/>
    </xf>
    <xf numFmtId="0" fontId="9" fillId="2" borderId="1" xfId="0" applyFont="1" applyFill="1" applyBorder="1" applyAlignment="1" applyProtection="1">
      <alignment horizontal="center" vertical="center"/>
      <protection locked="0"/>
    </xf>
    <xf numFmtId="0" fontId="17" fillId="7" borderId="0" xfId="0" applyFont="1" applyFill="1" applyAlignment="1" applyProtection="1">
      <alignment vertical="center" wrapText="1"/>
      <protection locked="0"/>
    </xf>
    <xf numFmtId="0" fontId="1" fillId="0" borderId="0" xfId="0" applyFont="1" applyBorder="1" applyProtection="1">
      <protection locked="0"/>
    </xf>
    <xf numFmtId="0" fontId="1" fillId="0" borderId="0" xfId="0" applyFont="1" applyProtection="1">
      <protection locked="0"/>
    </xf>
    <xf numFmtId="0" fontId="15" fillId="8" borderId="1" xfId="0" applyFont="1" applyFill="1" applyBorder="1" applyAlignment="1" applyProtection="1">
      <alignment horizontal="left" vertical="top" wrapText="1"/>
      <protection locked="0"/>
    </xf>
    <xf numFmtId="0" fontId="17" fillId="7" borderId="1" xfId="0" applyFont="1" applyFill="1" applyBorder="1" applyAlignment="1" applyProtection="1">
      <alignment horizontal="center" vertical="center" wrapText="1"/>
      <protection locked="0"/>
    </xf>
    <xf numFmtId="10" fontId="1" fillId="0" borderId="1" xfId="0" applyNumberFormat="1" applyFont="1" applyBorder="1" applyAlignment="1" applyProtection="1">
      <alignment horizontal="center" vertical="center" wrapText="1"/>
      <protection locked="0"/>
    </xf>
    <xf numFmtId="0" fontId="2" fillId="5" borderId="0" xfId="0" applyFont="1" applyFill="1" applyAlignment="1" applyProtection="1">
      <alignment horizontal="left" vertical="top" wrapText="1"/>
      <protection locked="0"/>
    </xf>
    <xf numFmtId="2" fontId="1" fillId="0" borderId="9" xfId="0" applyNumberFormat="1" applyFont="1" applyBorder="1" applyAlignment="1" applyProtection="1">
      <alignment horizontal="center" vertical="center"/>
    </xf>
    <xf numFmtId="2" fontId="1" fillId="0" borderId="4" xfId="0" applyNumberFormat="1" applyFont="1" applyBorder="1" applyAlignment="1" applyProtection="1">
      <alignment horizontal="center" vertical="center"/>
    </xf>
    <xf numFmtId="2" fontId="1" fillId="0" borderId="10" xfId="0" applyNumberFormat="1" applyFont="1" applyBorder="1" applyAlignment="1" applyProtection="1">
      <alignment horizontal="center" vertical="center"/>
    </xf>
    <xf numFmtId="2" fontId="1" fillId="0" borderId="11" xfId="0" applyNumberFormat="1" applyFont="1" applyBorder="1" applyAlignment="1" applyProtection="1">
      <alignment horizontal="center" vertical="center"/>
    </xf>
    <xf numFmtId="2" fontId="1" fillId="0" borderId="7" xfId="0" applyNumberFormat="1" applyFont="1" applyBorder="1" applyAlignment="1" applyProtection="1">
      <alignment horizontal="center" vertical="center"/>
    </xf>
    <xf numFmtId="2" fontId="1" fillId="0" borderId="8" xfId="0" applyNumberFormat="1" applyFont="1" applyBorder="1" applyAlignment="1" applyProtection="1">
      <alignment horizontal="center" vertical="center"/>
    </xf>
    <xf numFmtId="1" fontId="2" fillId="0" borderId="2" xfId="0" applyNumberFormat="1" applyFont="1" applyBorder="1" applyAlignment="1" applyProtection="1">
      <alignment horizontal="center" vertical="center"/>
    </xf>
    <xf numFmtId="1" fontId="2" fillId="0" borderId="5" xfId="0" applyNumberFormat="1" applyFont="1" applyBorder="1" applyAlignment="1" applyProtection="1">
      <alignment horizontal="center" vertical="center"/>
    </xf>
    <xf numFmtId="1" fontId="2" fillId="0" borderId="6" xfId="0" applyNumberFormat="1" applyFont="1" applyBorder="1" applyAlignment="1" applyProtection="1">
      <alignment horizontal="center" vertical="center"/>
    </xf>
    <xf numFmtId="10" fontId="2" fillId="0" borderId="2" xfId="0" applyNumberFormat="1" applyFont="1" applyBorder="1" applyAlignment="1" applyProtection="1">
      <alignment horizontal="center" vertical="center"/>
      <protection locked="0"/>
    </xf>
    <xf numFmtId="10" fontId="2" fillId="0" borderId="5" xfId="0" applyNumberFormat="1" applyFont="1" applyBorder="1" applyAlignment="1" applyProtection="1">
      <alignment horizontal="center" vertical="center"/>
      <protection locked="0"/>
    </xf>
    <xf numFmtId="10" fontId="2" fillId="0" borderId="6" xfId="0" applyNumberFormat="1" applyFont="1" applyBorder="1" applyAlignment="1" applyProtection="1">
      <alignment horizontal="center" vertical="center"/>
      <protection locked="0"/>
    </xf>
    <xf numFmtId="0" fontId="2" fillId="0" borderId="2"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2" borderId="1" xfId="0" applyFont="1" applyFill="1" applyBorder="1" applyAlignment="1" applyProtection="1">
      <alignment horizontal="left" vertical="center"/>
      <protection locked="0"/>
    </xf>
    <xf numFmtId="0" fontId="2" fillId="0" borderId="1" xfId="0" applyFont="1" applyBorder="1" applyAlignment="1" applyProtection="1">
      <alignment horizontal="center" vertical="center" wrapText="1"/>
    </xf>
    <xf numFmtId="0" fontId="1" fillId="2" borderId="1" xfId="0" applyFont="1" applyFill="1" applyBorder="1" applyAlignment="1" applyProtection="1">
      <alignment horizontal="left" vertical="center" wrapText="1"/>
      <protection locked="0"/>
    </xf>
    <xf numFmtId="0" fontId="1" fillId="2" borderId="2" xfId="0" applyFont="1" applyFill="1" applyBorder="1" applyAlignment="1" applyProtection="1">
      <alignment horizontal="left" vertical="center" wrapText="1"/>
      <protection locked="0"/>
    </xf>
    <xf numFmtId="0" fontId="0" fillId="0" borderId="5" xfId="0" applyBorder="1" applyAlignment="1">
      <alignment horizontal="left" vertical="center" wrapText="1"/>
    </xf>
    <xf numFmtId="0" fontId="0" fillId="0" borderId="6" xfId="0" applyBorder="1" applyAlignment="1">
      <alignment horizontal="left" vertical="center" wrapText="1"/>
    </xf>
    <xf numFmtId="0" fontId="2" fillId="0" borderId="5" xfId="0" applyNumberFormat="1" applyFont="1" applyBorder="1" applyAlignment="1" applyProtection="1">
      <alignment horizontal="center" vertical="center"/>
      <protection locked="0"/>
    </xf>
    <xf numFmtId="0" fontId="2" fillId="0" borderId="6" xfId="0" applyNumberFormat="1" applyFont="1" applyBorder="1" applyAlignment="1" applyProtection="1">
      <alignment horizontal="center" vertical="center"/>
      <protection locked="0"/>
    </xf>
    <xf numFmtId="0" fontId="2" fillId="0" borderId="7" xfId="0" applyFont="1" applyBorder="1" applyProtection="1">
      <protection locked="0"/>
    </xf>
    <xf numFmtId="0" fontId="1" fillId="0" borderId="1" xfId="0" applyFont="1" applyBorder="1" applyAlignment="1" applyProtection="1">
      <alignment horizontal="left" vertical="top"/>
    </xf>
    <xf numFmtId="0" fontId="2" fillId="0" borderId="1"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1" fillId="0" borderId="2"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6" borderId="14" xfId="0" applyFont="1" applyFill="1" applyBorder="1" applyAlignment="1" applyProtection="1">
      <alignment wrapText="1"/>
    </xf>
    <xf numFmtId="0" fontId="1" fillId="6" borderId="0" xfId="0" applyFont="1" applyFill="1" applyBorder="1" applyAlignment="1" applyProtection="1">
      <alignment wrapText="1"/>
    </xf>
    <xf numFmtId="0" fontId="2" fillId="0" borderId="2"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horizontal="left" vertical="center"/>
      <protection locked="0"/>
    </xf>
    <xf numFmtId="0" fontId="1" fillId="0" borderId="0" xfId="0" applyFont="1" applyAlignment="1" applyProtection="1">
      <alignment wrapText="1"/>
    </xf>
    <xf numFmtId="0" fontId="2" fillId="0" borderId="0" xfId="0" applyFont="1" applyAlignment="1" applyProtection="1">
      <alignment horizontal="center" vertical="center"/>
      <protection locked="0"/>
    </xf>
    <xf numFmtId="0" fontId="1" fillId="0" borderId="0" xfId="0" applyFont="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1" fontId="2" fillId="0" borderId="1" xfId="0" applyNumberFormat="1" applyFont="1" applyBorder="1" applyAlignment="1" applyProtection="1">
      <alignment horizontal="center" vertical="center"/>
      <protection locked="0"/>
    </xf>
    <xf numFmtId="0" fontId="1" fillId="4" borderId="2" xfId="0" applyFont="1" applyFill="1" applyBorder="1" applyAlignment="1" applyProtection="1">
      <alignment horizontal="center" vertical="center" wrapText="1"/>
      <protection locked="0"/>
    </xf>
    <xf numFmtId="0" fontId="1" fillId="4" borderId="5" xfId="0" applyFont="1" applyFill="1" applyBorder="1" applyAlignment="1" applyProtection="1">
      <alignment horizontal="center" vertical="center" wrapText="1"/>
      <protection locked="0"/>
    </xf>
    <xf numFmtId="0" fontId="1" fillId="4" borderId="6" xfId="0" applyFont="1" applyFill="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0" fontId="10" fillId="0" borderId="0" xfId="0" applyFont="1" applyAlignment="1" applyProtection="1">
      <alignment horizontal="left" vertical="center" wrapText="1"/>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left" vertical="center" wrapText="1"/>
      <protection locked="0"/>
    </xf>
    <xf numFmtId="0" fontId="2" fillId="0" borderId="11"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1" fillId="3" borderId="2" xfId="0" applyFont="1" applyFill="1" applyBorder="1" applyAlignment="1" applyProtection="1">
      <alignment horizontal="left" vertical="center"/>
      <protection locked="0"/>
    </xf>
    <xf numFmtId="0" fontId="1" fillId="3" borderId="5"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0" fontId="2" fillId="0" borderId="0" xfId="0" applyFont="1" applyProtection="1">
      <protection locked="0"/>
    </xf>
    <xf numFmtId="0" fontId="3" fillId="0" borderId="0" xfId="0" applyFont="1" applyAlignment="1" applyProtection="1">
      <alignment horizontal="center" vertical="center"/>
      <protection locked="0"/>
    </xf>
    <xf numFmtId="0" fontId="1" fillId="0" borderId="2"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0" fillId="0" borderId="0" xfId="0" applyAlignment="1">
      <alignment vertical="center"/>
    </xf>
    <xf numFmtId="0" fontId="1" fillId="0" borderId="7" xfId="0" applyFont="1" applyBorder="1" applyProtection="1">
      <protection locked="0"/>
    </xf>
    <xf numFmtId="0" fontId="1" fillId="0" borderId="8" xfId="0" applyFont="1" applyBorder="1" applyProtection="1">
      <protection locked="0"/>
    </xf>
    <xf numFmtId="0" fontId="2" fillId="0" borderId="1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1" fillId="0" borderId="0" xfId="0" applyFont="1" applyAlignment="1" applyProtection="1">
      <alignment horizontal="left" vertical="center" wrapText="1"/>
      <protection locked="0"/>
    </xf>
    <xf numFmtId="0" fontId="2" fillId="0" borderId="1" xfId="0" applyFont="1" applyBorder="1" applyAlignment="1" applyProtection="1">
      <alignment horizontal="center" vertical="center" wrapText="1"/>
      <protection locked="0"/>
    </xf>
    <xf numFmtId="0" fontId="1" fillId="0" borderId="1" xfId="0" applyFont="1" applyBorder="1" applyProtection="1">
      <protection locked="0"/>
    </xf>
    <xf numFmtId="0" fontId="2" fillId="0" borderId="1" xfId="0" applyNumberFormat="1" applyFont="1" applyBorder="1" applyAlignment="1" applyProtection="1">
      <alignment horizontal="center" vertical="center"/>
      <protection locked="0"/>
    </xf>
    <xf numFmtId="0" fontId="1" fillId="0" borderId="2" xfId="0" applyFont="1" applyFill="1" applyBorder="1" applyAlignment="1" applyProtection="1">
      <alignment horizontal="left" vertical="center"/>
    </xf>
    <xf numFmtId="0" fontId="1" fillId="0" borderId="5" xfId="0" applyFont="1" applyFill="1" applyBorder="1" applyAlignment="1" applyProtection="1">
      <alignment horizontal="left" vertical="center"/>
    </xf>
    <xf numFmtId="0" fontId="1" fillId="0" borderId="6" xfId="0" applyFont="1" applyFill="1" applyBorder="1" applyAlignment="1" applyProtection="1">
      <alignment horizontal="left" vertical="center"/>
    </xf>
    <xf numFmtId="0" fontId="1" fillId="3" borderId="2" xfId="0" applyFont="1" applyFill="1" applyBorder="1" applyAlignment="1" applyProtection="1">
      <alignment horizontal="left" vertical="center" wrapText="1"/>
      <protection locked="0"/>
    </xf>
    <xf numFmtId="0" fontId="1" fillId="3" borderId="5" xfId="0" applyFont="1" applyFill="1" applyBorder="1" applyAlignment="1" applyProtection="1">
      <alignment horizontal="left" vertical="center" wrapText="1"/>
      <protection locked="0"/>
    </xf>
    <xf numFmtId="0" fontId="1" fillId="3" borderId="6" xfId="0" applyFont="1" applyFill="1" applyBorder="1" applyAlignment="1" applyProtection="1">
      <alignment horizontal="left" vertical="center" wrapText="1"/>
      <protection locked="0"/>
    </xf>
    <xf numFmtId="0" fontId="2" fillId="0" borderId="2"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2" fontId="1" fillId="0" borderId="1" xfId="0" applyNumberFormat="1" applyFont="1" applyBorder="1" applyAlignment="1" applyProtection="1">
      <alignment horizontal="center" vertical="center" wrapText="1"/>
    </xf>
    <xf numFmtId="10" fontId="2" fillId="0" borderId="1" xfId="0" applyNumberFormat="1" applyFont="1" applyBorder="1" applyAlignment="1" applyProtection="1">
      <alignment horizontal="center" vertical="center"/>
      <protection locked="0"/>
    </xf>
    <xf numFmtId="1" fontId="1" fillId="3" borderId="5" xfId="0" applyNumberFormat="1" applyFont="1" applyFill="1" applyBorder="1" applyAlignment="1" applyProtection="1">
      <alignment horizontal="left" vertical="center"/>
      <protection locked="0"/>
    </xf>
    <xf numFmtId="1" fontId="1" fillId="3" borderId="6" xfId="0" applyNumberFormat="1" applyFont="1" applyFill="1" applyBorder="1" applyAlignment="1" applyProtection="1">
      <alignment horizontal="left" vertical="center"/>
      <protection locked="0"/>
    </xf>
    <xf numFmtId="1" fontId="1" fillId="3" borderId="2" xfId="0" applyNumberFormat="1" applyFont="1" applyFill="1" applyBorder="1" applyAlignment="1" applyProtection="1">
      <alignment horizontal="left" vertical="center" wrapText="1"/>
      <protection locked="0"/>
    </xf>
    <xf numFmtId="10" fontId="2" fillId="0" borderId="1" xfId="0" applyNumberFormat="1" applyFont="1" applyBorder="1" applyAlignment="1" applyProtection="1">
      <alignment horizontal="left" vertical="center"/>
      <protection locked="0"/>
    </xf>
    <xf numFmtId="0" fontId="2" fillId="0" borderId="9"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1" fillId="0" borderId="2" xfId="0" applyFont="1" applyFill="1" applyBorder="1" applyAlignment="1" applyProtection="1">
      <alignment horizontal="center"/>
    </xf>
    <xf numFmtId="0" fontId="1" fillId="0" borderId="6" xfId="0" applyFont="1" applyFill="1" applyBorder="1" applyAlignment="1" applyProtection="1">
      <alignment horizontal="center"/>
    </xf>
    <xf numFmtId="9" fontId="1" fillId="0" borderId="2" xfId="0" applyNumberFormat="1" applyFont="1" applyBorder="1" applyAlignment="1" applyProtection="1">
      <alignment horizontal="center"/>
    </xf>
    <xf numFmtId="9" fontId="1" fillId="0" borderId="6" xfId="0" applyNumberFormat="1" applyFont="1" applyBorder="1" applyAlignment="1" applyProtection="1">
      <alignment horizontal="center"/>
    </xf>
    <xf numFmtId="0" fontId="2" fillId="0" borderId="2"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1" xfId="0" applyFont="1" applyBorder="1" applyAlignment="1" applyProtection="1">
      <alignment horizontal="center" vertical="center"/>
      <protection locked="0"/>
    </xf>
    <xf numFmtId="0" fontId="2" fillId="0" borderId="3" xfId="0" applyFont="1" applyBorder="1" applyAlignment="1" applyProtection="1">
      <alignment horizontal="center" vertical="center" wrapText="1"/>
      <protection locked="0"/>
    </xf>
    <xf numFmtId="0" fontId="1" fillId="0" borderId="0" xfId="0" applyFont="1" applyBorder="1" applyProtection="1">
      <protection locked="0"/>
    </xf>
    <xf numFmtId="0" fontId="1" fillId="0" borderId="0" xfId="0" applyFont="1" applyProtection="1">
      <protection locked="0"/>
    </xf>
    <xf numFmtId="0" fontId="1" fillId="0" borderId="14" xfId="0" applyFont="1" applyBorder="1" applyProtection="1">
      <protection locked="0"/>
    </xf>
    <xf numFmtId="0" fontId="2" fillId="0" borderId="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2" fontId="1" fillId="0" borderId="1" xfId="0" applyNumberFormat="1" applyFont="1" applyBorder="1" applyAlignment="1" applyProtection="1">
      <alignment horizontal="center" vertical="center"/>
    </xf>
    <xf numFmtId="0" fontId="2" fillId="0" borderId="0" xfId="0" applyFont="1" applyAlignment="1" applyProtection="1">
      <alignment vertical="center"/>
      <protection locked="0"/>
    </xf>
    <xf numFmtId="0" fontId="9" fillId="0" borderId="0" xfId="0" applyFont="1" applyFill="1" applyBorder="1" applyAlignment="1" applyProtection="1">
      <alignment horizontal="left" vertical="center" wrapText="1"/>
      <protection locked="0"/>
    </xf>
    <xf numFmtId="0" fontId="8" fillId="0" borderId="0" xfId="0" applyFont="1" applyAlignment="1" applyProtection="1">
      <alignment vertical="center"/>
      <protection locked="0"/>
    </xf>
    <xf numFmtId="0" fontId="1" fillId="0" borderId="1" xfId="0" applyFont="1" applyBorder="1" applyAlignment="1" applyProtection="1">
      <alignment horizontal="center" vertical="center" wrapText="1"/>
      <protection locked="0"/>
    </xf>
    <xf numFmtId="0" fontId="1" fillId="3" borderId="2" xfId="0" applyFont="1" applyFill="1" applyBorder="1" applyAlignment="1" applyProtection="1">
      <alignment horizontal="left" vertical="top"/>
      <protection locked="0"/>
    </xf>
    <xf numFmtId="0" fontId="1" fillId="3" borderId="5" xfId="0" applyFont="1" applyFill="1" applyBorder="1" applyAlignment="1" applyProtection="1">
      <alignment horizontal="left" vertical="top"/>
      <protection locked="0"/>
    </xf>
    <xf numFmtId="0" fontId="1" fillId="3" borderId="6" xfId="0" applyFont="1" applyFill="1" applyBorder="1" applyAlignment="1" applyProtection="1">
      <alignment horizontal="left" vertical="top"/>
      <protection locked="0"/>
    </xf>
    <xf numFmtId="0" fontId="19" fillId="0" borderId="1" xfId="0" applyFont="1" applyBorder="1" applyAlignment="1" applyProtection="1">
      <alignment horizontal="left" vertical="center" wrapText="1"/>
      <protection locked="0"/>
    </xf>
    <xf numFmtId="0" fontId="15" fillId="8" borderId="1" xfId="0" applyFont="1" applyFill="1" applyBorder="1" applyAlignment="1" applyProtection="1">
      <alignment horizontal="center" vertical="center" wrapText="1"/>
      <protection locked="0"/>
    </xf>
    <xf numFmtId="0" fontId="1" fillId="8" borderId="1" xfId="0" applyFont="1" applyFill="1" applyBorder="1" applyAlignment="1" applyProtection="1">
      <alignment horizontal="center" vertical="center" wrapText="1"/>
      <protection locked="0"/>
    </xf>
    <xf numFmtId="0" fontId="1" fillId="8" borderId="3" xfId="0" applyFont="1" applyFill="1" applyBorder="1" applyAlignment="1" applyProtection="1">
      <alignment horizontal="center" vertical="center" wrapText="1"/>
      <protection locked="0"/>
    </xf>
    <xf numFmtId="0" fontId="1" fillId="0" borderId="14" xfId="0" applyFont="1" applyBorder="1" applyAlignment="1" applyProtection="1">
      <alignment wrapText="1"/>
    </xf>
    <xf numFmtId="0" fontId="1" fillId="0" borderId="0" xfId="0" applyFont="1" applyBorder="1" applyAlignment="1" applyProtection="1">
      <alignment wrapText="1"/>
    </xf>
    <xf numFmtId="1" fontId="1" fillId="0" borderId="2" xfId="0" applyNumberFormat="1"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9" fontId="2" fillId="0" borderId="2" xfId="0" applyNumberFormat="1" applyFont="1" applyBorder="1" applyAlignment="1" applyProtection="1">
      <alignment horizontal="center" vertical="center"/>
    </xf>
    <xf numFmtId="9" fontId="2" fillId="0" borderId="6" xfId="0" applyNumberFormat="1" applyFont="1" applyBorder="1" applyAlignment="1" applyProtection="1">
      <alignment horizontal="center" vertical="center"/>
    </xf>
    <xf numFmtId="0" fontId="1" fillId="0" borderId="1" xfId="0" applyFont="1" applyBorder="1" applyAlignment="1" applyProtection="1">
      <alignment horizontal="center" vertical="center" wrapText="1"/>
    </xf>
    <xf numFmtId="0" fontId="17" fillId="7" borderId="0" xfId="0" applyFont="1" applyFill="1" applyBorder="1" applyAlignment="1" applyProtection="1">
      <alignment horizontal="left" vertical="center" wrapText="1"/>
      <protection locked="0"/>
    </xf>
    <xf numFmtId="0" fontId="17" fillId="7" borderId="14" xfId="0" applyFont="1" applyFill="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0" xfId="0" applyFont="1" applyBorder="1" applyAlignment="1" applyProtection="1">
      <alignment horizontal="left" vertical="center" wrapText="1"/>
      <protection locked="0"/>
    </xf>
    <xf numFmtId="0" fontId="2" fillId="0" borderId="0" xfId="0" applyFont="1" applyFill="1" applyBorder="1" applyAlignment="1" applyProtection="1">
      <alignment vertical="center" wrapText="1"/>
      <protection locked="0"/>
    </xf>
    <xf numFmtId="0" fontId="22" fillId="0" borderId="0" xfId="0" applyFont="1" applyFill="1" applyBorder="1" applyAlignment="1" applyProtection="1">
      <alignment horizontal="left" vertical="center" wrapText="1"/>
      <protection locked="0"/>
    </xf>
    <xf numFmtId="0" fontId="1" fillId="0" borderId="0" xfId="0" applyFont="1" applyAlignment="1" applyProtection="1">
      <alignment wrapText="1"/>
      <protection locked="0"/>
    </xf>
    <xf numFmtId="0" fontId="2"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left" vertical="center"/>
      <protection locked="0"/>
    </xf>
    <xf numFmtId="1" fontId="2" fillId="4" borderId="2" xfId="0" applyNumberFormat="1" applyFont="1" applyFill="1" applyBorder="1" applyAlignment="1" applyProtection="1">
      <alignment horizontal="center" vertical="center"/>
      <protection locked="0"/>
    </xf>
    <xf numFmtId="1" fontId="2" fillId="4" borderId="5" xfId="0" applyNumberFormat="1" applyFont="1" applyFill="1" applyBorder="1" applyAlignment="1" applyProtection="1">
      <alignment horizontal="center" vertical="center"/>
      <protection locked="0"/>
    </xf>
    <xf numFmtId="1" fontId="2" fillId="4" borderId="6" xfId="0" applyNumberFormat="1" applyFont="1" applyFill="1" applyBorder="1" applyAlignment="1" applyProtection="1">
      <alignment horizontal="center" vertical="center"/>
      <protection locked="0"/>
    </xf>
    <xf numFmtId="1" fontId="1" fillId="4" borderId="2" xfId="0" applyNumberFormat="1" applyFont="1" applyFill="1" applyBorder="1" applyAlignment="1" applyProtection="1">
      <alignment horizontal="left" vertical="top" wrapText="1"/>
      <protection locked="0"/>
    </xf>
    <xf numFmtId="1" fontId="1" fillId="4" borderId="5" xfId="0" applyNumberFormat="1" applyFont="1" applyFill="1" applyBorder="1" applyAlignment="1" applyProtection="1">
      <alignment horizontal="left" vertical="top"/>
      <protection locked="0"/>
    </xf>
    <xf numFmtId="1" fontId="1" fillId="4" borderId="6" xfId="0" applyNumberFormat="1" applyFont="1" applyFill="1" applyBorder="1" applyAlignment="1" applyProtection="1">
      <alignment horizontal="left" vertical="top"/>
      <protection locked="0"/>
    </xf>
    <xf numFmtId="1" fontId="1" fillId="4" borderId="2" xfId="0" applyNumberFormat="1" applyFont="1" applyFill="1" applyBorder="1" applyAlignment="1" applyProtection="1">
      <alignment horizontal="left" vertical="center" wrapText="1"/>
      <protection locked="0"/>
    </xf>
    <xf numFmtId="1" fontId="1" fillId="4" borderId="5" xfId="0" applyNumberFormat="1" applyFont="1" applyFill="1" applyBorder="1" applyAlignment="1" applyProtection="1">
      <alignment horizontal="left" vertical="center" wrapText="1"/>
      <protection locked="0"/>
    </xf>
    <xf numFmtId="1" fontId="1" fillId="4" borderId="6" xfId="0" applyNumberFormat="1" applyFont="1" applyFill="1" applyBorder="1" applyAlignment="1" applyProtection="1">
      <alignment horizontal="left" vertical="center" wrapText="1"/>
      <protection locked="0"/>
    </xf>
    <xf numFmtId="1" fontId="1" fillId="4" borderId="2" xfId="0" applyNumberFormat="1" applyFont="1" applyFill="1" applyBorder="1" applyAlignment="1" applyProtection="1">
      <alignment horizontal="left" vertical="center"/>
      <protection locked="0"/>
    </xf>
    <xf numFmtId="1" fontId="1" fillId="4" borderId="5" xfId="0" applyNumberFormat="1" applyFont="1" applyFill="1" applyBorder="1" applyAlignment="1" applyProtection="1">
      <alignment horizontal="left" vertical="center"/>
      <protection locked="0"/>
    </xf>
    <xf numFmtId="1" fontId="1" fillId="4" borderId="6" xfId="0" applyNumberFormat="1" applyFont="1" applyFill="1" applyBorder="1" applyAlignment="1" applyProtection="1">
      <alignment horizontal="left" vertical="center"/>
      <protection locked="0"/>
    </xf>
    <xf numFmtId="0" fontId="2" fillId="4" borderId="2" xfId="0" applyFont="1" applyFill="1" applyBorder="1" applyAlignment="1" applyProtection="1">
      <alignment horizontal="left" vertical="center" wrapText="1"/>
    </xf>
    <xf numFmtId="0" fontId="2" fillId="4" borderId="5" xfId="0" applyFont="1" applyFill="1" applyBorder="1" applyAlignment="1" applyProtection="1">
      <alignment horizontal="left" vertical="center" wrapText="1"/>
    </xf>
    <xf numFmtId="0" fontId="2" fillId="4" borderId="6" xfId="0" applyFont="1" applyFill="1" applyBorder="1" applyAlignment="1" applyProtection="1">
      <alignment horizontal="left" vertical="center" wrapText="1"/>
    </xf>
    <xf numFmtId="0" fontId="2" fillId="4" borderId="9"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wrapText="1"/>
    </xf>
    <xf numFmtId="0" fontId="2" fillId="4" borderId="10" xfId="0" applyFont="1" applyFill="1" applyBorder="1" applyAlignment="1" applyProtection="1">
      <alignment horizontal="left" vertical="center" wrapText="1"/>
    </xf>
    <xf numFmtId="0" fontId="2" fillId="4" borderId="11" xfId="0" applyFont="1" applyFill="1" applyBorder="1" applyAlignment="1" applyProtection="1">
      <alignment horizontal="left" vertical="center" wrapText="1"/>
    </xf>
    <xf numFmtId="0" fontId="2" fillId="4" borderId="7" xfId="0" applyFont="1" applyFill="1" applyBorder="1" applyAlignment="1" applyProtection="1">
      <alignment horizontal="left" vertical="center" wrapText="1"/>
    </xf>
    <xf numFmtId="0" fontId="2" fillId="4" borderId="8" xfId="0" applyFont="1" applyFill="1" applyBorder="1" applyAlignment="1" applyProtection="1">
      <alignment horizontal="left" vertical="center" wrapText="1"/>
    </xf>
    <xf numFmtId="2" fontId="1" fillId="4" borderId="1" xfId="0" applyNumberFormat="1" applyFont="1" applyFill="1" applyBorder="1" applyAlignment="1" applyProtection="1">
      <alignment horizontal="center" vertical="center"/>
    </xf>
    <xf numFmtId="1" fontId="2" fillId="4" borderId="2" xfId="0" applyNumberFormat="1" applyFont="1" applyFill="1" applyBorder="1" applyAlignment="1" applyProtection="1">
      <alignment horizontal="center" vertical="center"/>
    </xf>
    <xf numFmtId="1" fontId="2" fillId="4" borderId="5" xfId="0" applyNumberFormat="1" applyFont="1" applyFill="1" applyBorder="1" applyAlignment="1" applyProtection="1">
      <alignment horizontal="center" vertical="center"/>
    </xf>
    <xf numFmtId="1" fontId="2" fillId="4" borderId="6" xfId="0" applyNumberFormat="1" applyFont="1" applyFill="1" applyBorder="1" applyAlignment="1" applyProtection="1">
      <alignment horizontal="center" vertical="center"/>
    </xf>
    <xf numFmtId="1" fontId="2" fillId="0" borderId="2" xfId="0" applyNumberFormat="1" applyFont="1" applyBorder="1" applyAlignment="1" applyProtection="1">
      <alignment horizontal="center" vertical="center"/>
      <protection locked="0"/>
    </xf>
    <xf numFmtId="1" fontId="1" fillId="0" borderId="5" xfId="0" applyNumberFormat="1" applyFont="1" applyBorder="1" applyAlignment="1" applyProtection="1">
      <alignment horizontal="center" vertical="center"/>
      <protection locked="0"/>
    </xf>
    <xf numFmtId="1" fontId="1" fillId="0" borderId="6" xfId="0" applyNumberFormat="1" applyFont="1" applyBorder="1" applyAlignment="1" applyProtection="1">
      <alignment horizontal="center" vertical="center"/>
      <protection locked="0"/>
    </xf>
    <xf numFmtId="0" fontId="10" fillId="0" borderId="0" xfId="0" applyFont="1" applyFill="1" applyBorder="1" applyAlignment="1" applyProtection="1">
      <alignment horizontal="left" vertical="center" wrapText="1"/>
      <protection locked="0"/>
    </xf>
    <xf numFmtId="1" fontId="2" fillId="0" borderId="5" xfId="0" applyNumberFormat="1" applyFont="1" applyBorder="1" applyAlignment="1" applyProtection="1">
      <alignment horizontal="center" vertical="center"/>
      <protection locked="0"/>
    </xf>
    <xf numFmtId="1" fontId="2" fillId="0" borderId="6" xfId="0" applyNumberFormat="1" applyFont="1" applyBorder="1" applyAlignment="1" applyProtection="1">
      <alignment horizontal="center" vertical="center"/>
      <protection locked="0"/>
    </xf>
    <xf numFmtId="1" fontId="10" fillId="4" borderId="1" xfId="0" applyNumberFormat="1" applyFont="1" applyFill="1" applyBorder="1" applyAlignment="1" applyProtection="1">
      <alignment horizontal="left" vertical="center"/>
      <protection locked="0"/>
    </xf>
    <xf numFmtId="1" fontId="10" fillId="4" borderId="2" xfId="0" applyNumberFormat="1" applyFont="1" applyFill="1" applyBorder="1" applyAlignment="1" applyProtection="1">
      <alignment horizontal="left" vertical="center" wrapText="1"/>
      <protection locked="0"/>
    </xf>
    <xf numFmtId="1" fontId="10" fillId="4" borderId="5" xfId="0" applyNumberFormat="1" applyFont="1" applyFill="1" applyBorder="1" applyAlignment="1" applyProtection="1">
      <alignment horizontal="left" vertical="center" wrapText="1"/>
      <protection locked="0"/>
    </xf>
    <xf numFmtId="1" fontId="10" fillId="4" borderId="6" xfId="0" applyNumberFormat="1" applyFont="1" applyFill="1" applyBorder="1" applyAlignment="1" applyProtection="1">
      <alignment horizontal="left" vertical="center" wrapText="1"/>
      <protection locked="0"/>
    </xf>
    <xf numFmtId="0" fontId="20" fillId="3" borderId="1" xfId="0" applyNumberFormat="1" applyFont="1" applyFill="1" applyBorder="1" applyAlignment="1" applyProtection="1">
      <alignment horizontal="center" vertical="center"/>
      <protection locked="0"/>
    </xf>
    <xf numFmtId="0" fontId="23" fillId="4" borderId="5" xfId="0" applyFont="1" applyFill="1" applyBorder="1" applyAlignment="1">
      <alignment horizontal="left" vertical="center" wrapText="1"/>
    </xf>
    <xf numFmtId="0" fontId="23" fillId="4" borderId="6" xfId="0" applyFont="1" applyFill="1" applyBorder="1" applyAlignment="1">
      <alignment horizontal="left" vertical="center" wrapText="1"/>
    </xf>
    <xf numFmtId="1" fontId="10" fillId="4" borderId="12" xfId="0" applyNumberFormat="1" applyFont="1" applyFill="1" applyBorder="1" applyAlignment="1" applyProtection="1">
      <alignment horizontal="left" vertical="center"/>
      <protection locked="0"/>
    </xf>
    <xf numFmtId="1" fontId="20" fillId="0" borderId="1" xfId="0" applyNumberFormat="1" applyFont="1" applyBorder="1" applyAlignment="1" applyProtection="1">
      <alignment horizontal="center" vertical="center"/>
    </xf>
    <xf numFmtId="1" fontId="10" fillId="3" borderId="1" xfId="0" applyNumberFormat="1" applyFont="1" applyFill="1" applyBorder="1" applyAlignment="1" applyProtection="1">
      <alignment horizontal="center" vertical="center"/>
      <protection locked="0"/>
    </xf>
    <xf numFmtId="1" fontId="10" fillId="0" borderId="1" xfId="0" applyNumberFormat="1" applyFont="1" applyBorder="1" applyAlignment="1" applyProtection="1">
      <alignment horizontal="center" vertical="center"/>
    </xf>
    <xf numFmtId="1" fontId="10" fillId="3" borderId="1" xfId="0" applyNumberFormat="1"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protection locked="0"/>
    </xf>
    <xf numFmtId="0" fontId="20" fillId="0" borderId="2" xfId="0" applyNumberFormat="1" applyFont="1" applyBorder="1" applyAlignment="1" applyProtection="1">
      <alignment horizontal="center" vertical="center"/>
      <protection locked="0"/>
    </xf>
    <xf numFmtId="0" fontId="20" fillId="0" borderId="5" xfId="0" applyNumberFormat="1" applyFont="1" applyBorder="1" applyAlignment="1" applyProtection="1">
      <alignment horizontal="center" vertical="center"/>
      <protection locked="0"/>
    </xf>
    <xf numFmtId="0" fontId="20" fillId="0" borderId="6" xfId="0" applyNumberFormat="1" applyFont="1" applyBorder="1" applyAlignment="1" applyProtection="1">
      <alignment horizontal="center" vertical="center"/>
      <protection locked="0"/>
    </xf>
    <xf numFmtId="10" fontId="2" fillId="0" borderId="0" xfId="0" applyNumberFormat="1" applyFont="1" applyBorder="1" applyAlignment="1" applyProtection="1">
      <alignment horizontal="left" vertical="center"/>
      <protection locked="0"/>
    </xf>
  </cellXfs>
  <cellStyles count="1">
    <cellStyle name="Normal" xfId="0" builtinId="0"/>
  </cellStyles>
  <dxfs count="30">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319"/>
  <sheetViews>
    <sheetView tabSelected="1" showRuler="0" view="pageLayout" topLeftCell="A26" zoomScaleNormal="100" workbookViewId="0">
      <selection activeCell="A202" sqref="A202:XFD202"/>
    </sheetView>
  </sheetViews>
  <sheetFormatPr defaultColWidth="9.140625" defaultRowHeight="12.75" x14ac:dyDescent="0.2"/>
  <cols>
    <col min="1" max="1" width="9.28515625" style="1" customWidth="1"/>
    <col min="2" max="2" width="7.140625" style="1" customWidth="1"/>
    <col min="3" max="3" width="7.28515625" style="1" customWidth="1"/>
    <col min="4" max="5" width="4.7109375" style="1" customWidth="1"/>
    <col min="6" max="6" width="4.5703125" style="1" customWidth="1"/>
    <col min="7" max="7" width="8.140625" style="1" customWidth="1"/>
    <col min="8" max="8" width="8.28515625" style="1" customWidth="1"/>
    <col min="9" max="9" width="5.85546875" style="1" customWidth="1"/>
    <col min="10" max="10" width="7.28515625" style="1" customWidth="1"/>
    <col min="11" max="11" width="5.7109375" style="1" customWidth="1"/>
    <col min="12" max="12" width="6.140625" style="1" customWidth="1"/>
    <col min="13" max="13" width="5.5703125" style="1" customWidth="1"/>
    <col min="14" max="18" width="6" style="1" customWidth="1"/>
    <col min="19" max="19" width="6.140625" style="1" customWidth="1"/>
    <col min="20" max="20" width="9.28515625" style="1" customWidth="1"/>
    <col min="21" max="21" width="12.42578125" style="1" customWidth="1"/>
    <col min="22" max="22" width="8.7109375" style="1" customWidth="1"/>
    <col min="23" max="23" width="8.42578125" style="1" customWidth="1"/>
    <col min="24" max="24" width="12.42578125" style="1" customWidth="1"/>
    <col min="25" max="25" width="12.140625" style="1" customWidth="1"/>
    <col min="26" max="16384" width="9.140625" style="1"/>
  </cols>
  <sheetData>
    <row r="1" spans="1:28" ht="15.75" customHeight="1" x14ac:dyDescent="0.2">
      <c r="A1" s="177" t="s">
        <v>123</v>
      </c>
      <c r="B1" s="177"/>
      <c r="C1" s="177"/>
      <c r="D1" s="177"/>
      <c r="E1" s="177"/>
      <c r="F1" s="177"/>
      <c r="G1" s="177"/>
      <c r="H1" s="177"/>
      <c r="I1" s="177"/>
      <c r="J1" s="177"/>
      <c r="K1" s="177"/>
      <c r="M1" s="185" t="s">
        <v>22</v>
      </c>
      <c r="N1" s="185"/>
      <c r="O1" s="185"/>
      <c r="P1" s="185"/>
      <c r="Q1" s="185"/>
      <c r="R1" s="185"/>
      <c r="S1" s="185"/>
      <c r="T1" s="185"/>
      <c r="Y1" s="46"/>
      <c r="Z1" s="46"/>
    </row>
    <row r="2" spans="1:28" ht="6.75" customHeight="1" x14ac:dyDescent="0.25">
      <c r="A2" s="177"/>
      <c r="B2" s="177"/>
      <c r="C2" s="177"/>
      <c r="D2" s="177"/>
      <c r="E2" s="177"/>
      <c r="F2" s="177"/>
      <c r="G2" s="177"/>
      <c r="H2" s="177"/>
      <c r="I2" s="177"/>
      <c r="J2" s="177"/>
      <c r="K2" s="177"/>
      <c r="Y2" s="55"/>
      <c r="Z2" s="56"/>
      <c r="AA2" s="46"/>
      <c r="AB2" s="46"/>
    </row>
    <row r="3" spans="1:28" ht="18" customHeight="1" x14ac:dyDescent="0.25">
      <c r="A3" s="178" t="s">
        <v>106</v>
      </c>
      <c r="B3" s="178"/>
      <c r="C3" s="178"/>
      <c r="D3" s="178"/>
      <c r="E3" s="178"/>
      <c r="F3" s="178"/>
      <c r="G3" s="178"/>
      <c r="H3" s="178"/>
      <c r="I3" s="178"/>
      <c r="J3" s="178"/>
      <c r="K3" s="178"/>
      <c r="M3" s="187"/>
      <c r="N3" s="188"/>
      <c r="O3" s="172" t="s">
        <v>38</v>
      </c>
      <c r="P3" s="173"/>
      <c r="Q3" s="174"/>
      <c r="R3" s="172" t="s">
        <v>39</v>
      </c>
      <c r="S3" s="173"/>
      <c r="T3" s="174"/>
      <c r="U3" s="156" t="str">
        <f>IF(O4&gt;=22,"Corect","Trebuie alocate cel puțin 22 de ore pe săptămână")</f>
        <v>Corect</v>
      </c>
      <c r="V3" s="157"/>
      <c r="W3" s="157"/>
      <c r="X3" s="157"/>
      <c r="Y3" s="56"/>
      <c r="Z3" s="56"/>
      <c r="AA3" s="46"/>
    </row>
    <row r="4" spans="1:28" ht="17.25" customHeight="1" x14ac:dyDescent="0.25">
      <c r="A4" s="178" t="s">
        <v>233</v>
      </c>
      <c r="B4" s="178"/>
      <c r="C4" s="178"/>
      <c r="D4" s="178"/>
      <c r="E4" s="178"/>
      <c r="F4" s="178"/>
      <c r="G4" s="178"/>
      <c r="H4" s="178"/>
      <c r="I4" s="178"/>
      <c r="J4" s="178"/>
      <c r="K4" s="178"/>
      <c r="M4" s="158" t="s">
        <v>15</v>
      </c>
      <c r="N4" s="160"/>
      <c r="O4" s="169">
        <f>N47</f>
        <v>25</v>
      </c>
      <c r="P4" s="170"/>
      <c r="Q4" s="171"/>
      <c r="R4" s="169">
        <f>N64</f>
        <v>28</v>
      </c>
      <c r="S4" s="170"/>
      <c r="T4" s="171"/>
      <c r="U4" s="156" t="str">
        <f>IF(R4&gt;=22,"Corect","Trebuie alocate cel puțin 22 de ore pe săptămână")</f>
        <v>Corect</v>
      </c>
      <c r="V4" s="157"/>
      <c r="W4" s="157"/>
      <c r="X4" s="157"/>
      <c r="Y4" s="56"/>
      <c r="Z4" s="56"/>
      <c r="AA4" s="46"/>
      <c r="AB4" s="46"/>
    </row>
    <row r="5" spans="1:28" ht="16.5" customHeight="1" x14ac:dyDescent="0.25">
      <c r="A5" s="178"/>
      <c r="B5" s="178"/>
      <c r="C5" s="178"/>
      <c r="D5" s="178"/>
      <c r="E5" s="178"/>
      <c r="F5" s="178"/>
      <c r="G5" s="178"/>
      <c r="H5" s="178"/>
      <c r="I5" s="178"/>
      <c r="J5" s="178"/>
      <c r="K5" s="178"/>
      <c r="M5" s="158" t="s">
        <v>16</v>
      </c>
      <c r="N5" s="160"/>
      <c r="O5" s="169">
        <f>N81</f>
        <v>24</v>
      </c>
      <c r="P5" s="170"/>
      <c r="Q5" s="171"/>
      <c r="R5" s="169">
        <f>N97</f>
        <v>27</v>
      </c>
      <c r="S5" s="170"/>
      <c r="T5" s="171"/>
      <c r="U5" s="156" t="str">
        <f>IF(O5&gt;=22,"Corect","Trebuie alocate cel puțin 22 de ore pe săptămână")</f>
        <v>Corect</v>
      </c>
      <c r="V5" s="157"/>
      <c r="W5" s="157"/>
      <c r="X5" s="157"/>
      <c r="Y5" s="56"/>
      <c r="Z5" s="56"/>
      <c r="AA5" s="46"/>
    </row>
    <row r="6" spans="1:28" ht="15" customHeight="1" x14ac:dyDescent="0.25">
      <c r="A6" s="200" t="s">
        <v>234</v>
      </c>
      <c r="B6" s="200"/>
      <c r="C6" s="200"/>
      <c r="D6" s="200"/>
      <c r="E6" s="200"/>
      <c r="F6" s="200"/>
      <c r="G6" s="200"/>
      <c r="H6" s="200"/>
      <c r="I6" s="200"/>
      <c r="J6" s="200"/>
      <c r="K6" s="200"/>
      <c r="M6" s="158" t="s">
        <v>17</v>
      </c>
      <c r="N6" s="160"/>
      <c r="O6" s="169">
        <f>N117</f>
        <v>25</v>
      </c>
      <c r="P6" s="170"/>
      <c r="Q6" s="171"/>
      <c r="R6" s="169">
        <f>N132</f>
        <v>24</v>
      </c>
      <c r="S6" s="170"/>
      <c r="T6" s="171"/>
      <c r="U6" s="156" t="str">
        <f>IF(R5&gt;=22,"Corect","Trebuie alocate cel puțin 22 de ore pe săptămână")</f>
        <v>Corect</v>
      </c>
      <c r="V6" s="157"/>
      <c r="W6" s="157"/>
      <c r="X6" s="157"/>
      <c r="Y6" s="56"/>
      <c r="Z6" s="56"/>
      <c r="AA6" s="46"/>
    </row>
    <row r="7" spans="1:28" ht="15" customHeight="1" x14ac:dyDescent="0.25">
      <c r="A7" s="176" t="s">
        <v>237</v>
      </c>
      <c r="B7" s="176"/>
      <c r="C7" s="176"/>
      <c r="D7" s="176"/>
      <c r="E7" s="176"/>
      <c r="F7" s="176"/>
      <c r="G7" s="176"/>
      <c r="H7" s="176"/>
      <c r="I7" s="176"/>
      <c r="J7" s="176"/>
      <c r="K7" s="176"/>
      <c r="M7" s="262" t="s">
        <v>238</v>
      </c>
      <c r="N7" s="262"/>
      <c r="O7" s="262"/>
      <c r="P7" s="262"/>
      <c r="Q7" s="262"/>
      <c r="R7" s="262"/>
      <c r="S7" s="262"/>
      <c r="T7" s="262"/>
      <c r="U7" s="156" t="str">
        <f>IF(O6&gt;=22,"Corect","Trebuie alocate cel puțin 22 de ore pe săptămână")</f>
        <v>Corect</v>
      </c>
      <c r="V7" s="157"/>
      <c r="W7" s="157"/>
      <c r="X7" s="157"/>
      <c r="Y7" s="56"/>
      <c r="Z7" s="56"/>
      <c r="AA7" s="46"/>
    </row>
    <row r="8" spans="1:28" ht="15" customHeight="1" x14ac:dyDescent="0.25">
      <c r="A8" s="176"/>
      <c r="B8" s="176"/>
      <c r="C8" s="176"/>
      <c r="D8" s="176"/>
      <c r="E8" s="176"/>
      <c r="F8" s="176"/>
      <c r="G8" s="176"/>
      <c r="H8" s="176"/>
      <c r="I8" s="176"/>
      <c r="J8" s="176"/>
      <c r="K8" s="176"/>
      <c r="M8" s="263"/>
      <c r="N8" s="263"/>
      <c r="O8" s="263"/>
      <c r="P8" s="263"/>
      <c r="Q8" s="263"/>
      <c r="R8" s="263"/>
      <c r="S8" s="263"/>
      <c r="T8" s="263"/>
      <c r="U8" s="156" t="str">
        <f>IF(R6&gt;=22,"Corect","Trebuie alocate cel puțin 22 de ore pe săptămână")</f>
        <v>Corect</v>
      </c>
      <c r="V8" s="157"/>
      <c r="W8" s="157"/>
      <c r="X8" s="157"/>
      <c r="Y8" s="56"/>
      <c r="Z8" s="56"/>
      <c r="AA8" s="46"/>
    </row>
    <row r="9" spans="1:28" s="101" customFormat="1" ht="15" x14ac:dyDescent="0.25">
      <c r="A9" s="176"/>
      <c r="B9" s="176"/>
      <c r="C9" s="176"/>
      <c r="D9" s="176"/>
      <c r="E9" s="176"/>
      <c r="F9" s="176"/>
      <c r="G9" s="176"/>
      <c r="H9" s="176"/>
      <c r="I9" s="176"/>
      <c r="J9" s="176"/>
      <c r="K9" s="176"/>
      <c r="M9" s="263"/>
      <c r="N9" s="263"/>
      <c r="O9" s="263"/>
      <c r="P9" s="263"/>
      <c r="Q9" s="263"/>
      <c r="R9" s="263"/>
      <c r="S9" s="263"/>
      <c r="T9" s="263"/>
      <c r="Y9" s="56"/>
      <c r="Z9" s="56"/>
      <c r="AA9" s="100"/>
    </row>
    <row r="10" spans="1:28" s="101" customFormat="1" ht="15" x14ac:dyDescent="0.25">
      <c r="A10" s="175" t="s">
        <v>235</v>
      </c>
      <c r="B10" s="175"/>
      <c r="C10" s="175"/>
      <c r="D10" s="175"/>
      <c r="E10" s="175"/>
      <c r="F10" s="175"/>
      <c r="G10" s="175"/>
      <c r="H10" s="175"/>
      <c r="I10" s="175"/>
      <c r="J10" s="175"/>
      <c r="K10" s="175"/>
      <c r="M10" s="263"/>
      <c r="N10" s="263"/>
      <c r="O10" s="263"/>
      <c r="P10" s="263"/>
      <c r="Q10" s="263"/>
      <c r="R10" s="263"/>
      <c r="S10" s="263"/>
      <c r="T10" s="263"/>
      <c r="U10" s="104" t="s">
        <v>241</v>
      </c>
      <c r="V10" s="104"/>
      <c r="W10" s="104"/>
      <c r="X10" s="104"/>
      <c r="Y10" s="105"/>
      <c r="Z10" s="56"/>
      <c r="AA10" s="100"/>
    </row>
    <row r="11" spans="1:28" ht="15" x14ac:dyDescent="0.25">
      <c r="A11" s="175" t="s">
        <v>236</v>
      </c>
      <c r="B11" s="175"/>
      <c r="C11" s="175"/>
      <c r="D11" s="175"/>
      <c r="E11" s="175"/>
      <c r="F11" s="175"/>
      <c r="G11" s="175"/>
      <c r="H11" s="175"/>
      <c r="I11" s="175"/>
      <c r="J11" s="175"/>
      <c r="K11" s="175"/>
      <c r="M11" s="263"/>
      <c r="N11" s="263"/>
      <c r="O11" s="263"/>
      <c r="P11" s="263"/>
      <c r="Q11" s="263"/>
      <c r="R11" s="263"/>
      <c r="S11" s="263"/>
      <c r="T11" s="263"/>
      <c r="Y11" s="56"/>
      <c r="Z11" s="56"/>
    </row>
    <row r="12" spans="1:28" ht="15" x14ac:dyDescent="0.25">
      <c r="A12" s="175" t="s">
        <v>19</v>
      </c>
      <c r="B12" s="175"/>
      <c r="C12" s="175"/>
      <c r="D12" s="175"/>
      <c r="E12" s="175"/>
      <c r="F12" s="175"/>
      <c r="G12" s="175"/>
      <c r="H12" s="175"/>
      <c r="I12" s="175"/>
      <c r="J12" s="175"/>
      <c r="K12" s="175"/>
      <c r="M12" s="264" t="s">
        <v>23</v>
      </c>
      <c r="N12" s="264"/>
      <c r="O12" s="264"/>
      <c r="P12" s="264"/>
      <c r="Q12" s="264"/>
      <c r="R12" s="264"/>
      <c r="S12" s="264"/>
      <c r="T12" s="264"/>
      <c r="U12" s="119" t="s">
        <v>122</v>
      </c>
      <c r="V12" s="119"/>
      <c r="W12" s="119"/>
      <c r="X12" s="119"/>
      <c r="Y12" s="56"/>
      <c r="Z12" s="56"/>
    </row>
    <row r="13" spans="1:28" ht="15" x14ac:dyDescent="0.25">
      <c r="A13" s="175" t="s">
        <v>20</v>
      </c>
      <c r="B13" s="175"/>
      <c r="C13" s="175"/>
      <c r="D13" s="175"/>
      <c r="E13" s="175"/>
      <c r="F13" s="175"/>
      <c r="G13" s="175"/>
      <c r="H13" s="175"/>
      <c r="I13" s="175"/>
      <c r="J13" s="175"/>
      <c r="K13" s="175"/>
      <c r="M13" s="265" t="s">
        <v>239</v>
      </c>
      <c r="N13" s="243"/>
      <c r="O13" s="243"/>
      <c r="P13" s="243"/>
      <c r="Q13" s="243"/>
      <c r="R13" s="243"/>
      <c r="S13" s="243"/>
      <c r="T13" s="243"/>
      <c r="U13" s="119"/>
      <c r="V13" s="119"/>
      <c r="W13" s="119"/>
      <c r="X13" s="119"/>
      <c r="Y13" s="56"/>
      <c r="Z13" s="56"/>
    </row>
    <row r="14" spans="1:28" ht="15" x14ac:dyDescent="0.25">
      <c r="A14" s="242" t="s">
        <v>0</v>
      </c>
      <c r="B14" s="242"/>
      <c r="C14" s="242"/>
      <c r="D14" s="242"/>
      <c r="E14" s="242"/>
      <c r="F14" s="242"/>
      <c r="G14" s="242"/>
      <c r="H14" s="242"/>
      <c r="I14" s="242"/>
      <c r="J14" s="242"/>
      <c r="K14" s="242"/>
      <c r="M14" s="297" t="s">
        <v>251</v>
      </c>
      <c r="N14" s="297"/>
      <c r="O14" s="297"/>
      <c r="P14" s="297"/>
      <c r="Q14" s="297"/>
      <c r="R14" s="297"/>
      <c r="S14" s="297"/>
      <c r="T14" s="297"/>
      <c r="U14" s="119"/>
      <c r="V14" s="119"/>
      <c r="W14" s="119"/>
      <c r="X14" s="119"/>
      <c r="Y14" s="56"/>
      <c r="Z14" s="56"/>
    </row>
    <row r="15" spans="1:28" s="101" customFormat="1" ht="15" x14ac:dyDescent="0.25">
      <c r="A15" s="242" t="s">
        <v>1</v>
      </c>
      <c r="B15" s="242"/>
      <c r="C15" s="242"/>
      <c r="D15" s="242"/>
      <c r="E15" s="242"/>
      <c r="F15" s="242"/>
      <c r="G15" s="242"/>
      <c r="H15" s="242"/>
      <c r="I15" s="242"/>
      <c r="J15" s="242"/>
      <c r="K15" s="242"/>
      <c r="M15" s="297" t="s">
        <v>252</v>
      </c>
      <c r="N15" s="297"/>
      <c r="O15" s="297"/>
      <c r="P15" s="297"/>
      <c r="Q15" s="297"/>
      <c r="R15" s="297"/>
      <c r="S15" s="297"/>
      <c r="T15" s="297"/>
      <c r="U15" s="119"/>
      <c r="V15" s="119"/>
      <c r="W15" s="119"/>
      <c r="X15" s="119"/>
      <c r="Y15" s="56"/>
      <c r="Z15" s="56"/>
    </row>
    <row r="16" spans="1:28" ht="15" x14ac:dyDescent="0.25">
      <c r="A16" s="244" t="s">
        <v>242</v>
      </c>
      <c r="B16" s="244"/>
      <c r="C16" s="244"/>
      <c r="D16" s="244"/>
      <c r="E16" s="244"/>
      <c r="F16" s="244"/>
      <c r="G16" s="244"/>
      <c r="H16" s="244"/>
      <c r="I16" s="244"/>
      <c r="J16" s="244"/>
      <c r="K16" s="244"/>
      <c r="M16" s="297" t="s">
        <v>253</v>
      </c>
      <c r="N16" s="297"/>
      <c r="O16" s="297"/>
      <c r="P16" s="297"/>
      <c r="Q16" s="297"/>
      <c r="R16" s="297"/>
      <c r="S16" s="297"/>
      <c r="T16" s="297"/>
      <c r="U16" s="119"/>
      <c r="V16" s="119"/>
      <c r="W16" s="119"/>
      <c r="X16" s="119"/>
      <c r="Y16" s="56"/>
      <c r="Z16" s="56"/>
    </row>
    <row r="17" spans="1:26" ht="15" x14ac:dyDescent="0.25">
      <c r="A17" s="244" t="s">
        <v>243</v>
      </c>
      <c r="B17" s="244"/>
      <c r="C17" s="244"/>
      <c r="D17" s="244"/>
      <c r="E17" s="244"/>
      <c r="F17" s="244"/>
      <c r="G17" s="244"/>
      <c r="H17" s="244"/>
      <c r="I17" s="244"/>
      <c r="J17" s="244"/>
      <c r="K17" s="244"/>
      <c r="M17" s="297"/>
      <c r="N17" s="297"/>
      <c r="O17" s="297"/>
      <c r="P17" s="297"/>
      <c r="Q17" s="297"/>
      <c r="R17" s="297"/>
      <c r="S17" s="297"/>
      <c r="T17" s="297"/>
      <c r="U17" s="119"/>
      <c r="V17" s="119"/>
      <c r="W17" s="119"/>
      <c r="X17" s="119"/>
      <c r="Y17" s="56"/>
      <c r="Z17" s="56"/>
    </row>
    <row r="18" spans="1:26" x14ac:dyDescent="0.2">
      <c r="A18" s="175" t="s">
        <v>78</v>
      </c>
      <c r="B18" s="175"/>
      <c r="C18" s="175"/>
      <c r="D18" s="175"/>
      <c r="E18" s="175"/>
      <c r="F18" s="175"/>
      <c r="G18" s="175"/>
      <c r="H18" s="175"/>
      <c r="I18" s="175"/>
      <c r="J18" s="175"/>
      <c r="K18" s="175"/>
      <c r="M18" s="297" t="s">
        <v>254</v>
      </c>
      <c r="N18" s="297"/>
      <c r="O18" s="297"/>
      <c r="P18" s="297"/>
      <c r="Q18" s="297"/>
      <c r="R18" s="297"/>
      <c r="S18" s="297"/>
      <c r="T18" s="297"/>
      <c r="U18" s="119"/>
      <c r="V18" s="119"/>
      <c r="W18" s="119"/>
      <c r="X18" s="119"/>
      <c r="Y18" s="47"/>
      <c r="Z18" s="47"/>
    </row>
    <row r="19" spans="1:26" x14ac:dyDescent="0.2">
      <c r="A19" s="175" t="s">
        <v>107</v>
      </c>
      <c r="B19" s="175"/>
      <c r="C19" s="175"/>
      <c r="D19" s="175"/>
      <c r="E19" s="175"/>
      <c r="F19" s="175"/>
      <c r="G19" s="175"/>
      <c r="H19" s="175"/>
      <c r="I19" s="175"/>
      <c r="J19" s="175"/>
      <c r="K19" s="175"/>
      <c r="M19" s="297"/>
      <c r="N19" s="297"/>
      <c r="O19" s="297"/>
      <c r="P19" s="297"/>
      <c r="Q19" s="297"/>
      <c r="R19" s="297"/>
      <c r="S19" s="297"/>
      <c r="T19" s="297"/>
      <c r="U19" s="47"/>
      <c r="V19" s="47"/>
      <c r="W19" s="47"/>
      <c r="X19" s="47"/>
      <c r="Y19" s="47"/>
      <c r="Z19" s="47"/>
    </row>
    <row r="20" spans="1:26" ht="15" customHeight="1" x14ac:dyDescent="0.2">
      <c r="A20" s="175" t="s">
        <v>256</v>
      </c>
      <c r="B20" s="189"/>
      <c r="C20" s="189"/>
      <c r="D20" s="189"/>
      <c r="E20" s="189"/>
      <c r="F20" s="189"/>
      <c r="G20" s="189"/>
      <c r="H20" s="189"/>
      <c r="I20" s="189"/>
      <c r="J20" s="189"/>
      <c r="K20" s="189"/>
      <c r="M20" s="297"/>
      <c r="N20" s="297"/>
      <c r="O20" s="297"/>
      <c r="P20" s="297"/>
      <c r="Q20" s="297"/>
      <c r="R20" s="297"/>
      <c r="S20" s="297"/>
      <c r="T20" s="297"/>
      <c r="U20" s="260" t="s">
        <v>240</v>
      </c>
      <c r="V20" s="260"/>
      <c r="W20" s="260"/>
      <c r="X20" s="260"/>
      <c r="Y20" s="47"/>
      <c r="Z20" s="47"/>
    </row>
    <row r="21" spans="1:26" x14ac:dyDescent="0.2">
      <c r="A21" s="175" t="s">
        <v>2</v>
      </c>
      <c r="B21" s="175"/>
      <c r="C21" s="175"/>
      <c r="D21" s="175"/>
      <c r="E21" s="175"/>
      <c r="F21" s="175"/>
      <c r="G21" s="175"/>
      <c r="H21" s="175"/>
      <c r="I21" s="175"/>
      <c r="J21" s="175"/>
      <c r="K21" s="175"/>
      <c r="M21" s="297" t="s">
        <v>255</v>
      </c>
      <c r="N21" s="297"/>
      <c r="O21" s="297"/>
      <c r="P21" s="297"/>
      <c r="Q21" s="297"/>
      <c r="R21" s="297"/>
      <c r="S21" s="297"/>
      <c r="T21" s="297"/>
      <c r="U21" s="260"/>
      <c r="V21" s="260"/>
      <c r="W21" s="260"/>
      <c r="X21" s="260"/>
      <c r="Y21" s="47"/>
      <c r="Z21" s="47"/>
    </row>
    <row r="22" spans="1:26" s="91" customFormat="1" ht="15" customHeight="1" x14ac:dyDescent="0.2">
      <c r="A22" s="200" t="s">
        <v>79</v>
      </c>
      <c r="B22" s="200"/>
      <c r="C22" s="200"/>
      <c r="D22" s="200"/>
      <c r="E22" s="200"/>
      <c r="F22" s="200"/>
      <c r="G22" s="200"/>
      <c r="H22" s="200"/>
      <c r="I22" s="200"/>
      <c r="J22" s="200"/>
      <c r="K22" s="200"/>
      <c r="M22" s="297"/>
      <c r="N22" s="297"/>
      <c r="O22" s="297"/>
      <c r="P22" s="297"/>
      <c r="Q22" s="297"/>
      <c r="R22" s="297"/>
      <c r="S22" s="297"/>
      <c r="T22" s="297"/>
      <c r="U22" s="260"/>
      <c r="V22" s="260"/>
      <c r="W22" s="260"/>
      <c r="X22" s="260"/>
      <c r="Y22" s="47"/>
      <c r="Z22" s="47"/>
    </row>
    <row r="23" spans="1:26" ht="7.5" customHeight="1" x14ac:dyDescent="0.2">
      <c r="A23" s="200"/>
      <c r="B23" s="200"/>
      <c r="C23" s="200"/>
      <c r="D23" s="200"/>
      <c r="E23" s="200"/>
      <c r="F23" s="200"/>
      <c r="G23" s="200"/>
      <c r="H23" s="200"/>
      <c r="I23" s="200"/>
      <c r="J23" s="200"/>
      <c r="K23" s="200"/>
      <c r="M23" s="200" t="s">
        <v>124</v>
      </c>
      <c r="N23" s="200"/>
      <c r="O23" s="200"/>
      <c r="P23" s="200"/>
      <c r="Q23" s="200"/>
      <c r="R23" s="200"/>
      <c r="S23" s="200"/>
      <c r="T23" s="200"/>
      <c r="U23" s="260"/>
      <c r="V23" s="260"/>
      <c r="W23" s="260"/>
      <c r="X23" s="260"/>
      <c r="Y23" s="47"/>
      <c r="Z23" s="47"/>
    </row>
    <row r="24" spans="1:26" ht="15" customHeight="1" x14ac:dyDescent="0.2">
      <c r="A24" s="200"/>
      <c r="B24" s="200"/>
      <c r="C24" s="200"/>
      <c r="D24" s="200"/>
      <c r="E24" s="200"/>
      <c r="F24" s="200"/>
      <c r="G24" s="200"/>
      <c r="H24" s="200"/>
      <c r="I24" s="200"/>
      <c r="J24" s="200"/>
      <c r="K24" s="200"/>
      <c r="M24" s="200"/>
      <c r="N24" s="200"/>
      <c r="O24" s="200"/>
      <c r="P24" s="200"/>
      <c r="Q24" s="200"/>
      <c r="R24" s="200"/>
      <c r="S24" s="200"/>
      <c r="T24" s="200"/>
      <c r="U24" s="260"/>
      <c r="V24" s="260"/>
      <c r="W24" s="260"/>
      <c r="X24" s="260"/>
      <c r="Y24" s="47"/>
      <c r="Z24" s="47"/>
    </row>
    <row r="25" spans="1:26" ht="15" customHeight="1" x14ac:dyDescent="0.2">
      <c r="A25" s="200"/>
      <c r="B25" s="200"/>
      <c r="C25" s="200"/>
      <c r="D25" s="200"/>
      <c r="E25" s="200"/>
      <c r="F25" s="200"/>
      <c r="G25" s="200"/>
      <c r="H25" s="200"/>
      <c r="I25" s="200"/>
      <c r="J25" s="200"/>
      <c r="K25" s="200"/>
      <c r="M25" s="200"/>
      <c r="N25" s="200"/>
      <c r="O25" s="200"/>
      <c r="P25" s="200"/>
      <c r="Q25" s="200"/>
      <c r="R25" s="200"/>
      <c r="S25" s="200"/>
      <c r="T25" s="200"/>
      <c r="U25" s="47"/>
      <c r="V25" s="47"/>
      <c r="W25" s="47"/>
      <c r="X25" s="47"/>
      <c r="Y25" s="47"/>
      <c r="Z25" s="47"/>
    </row>
    <row r="26" spans="1:26" ht="17.25" customHeight="1" x14ac:dyDescent="0.2">
      <c r="A26" s="200"/>
      <c r="B26" s="200"/>
      <c r="C26" s="200"/>
      <c r="D26" s="200"/>
      <c r="E26" s="200"/>
      <c r="F26" s="200"/>
      <c r="G26" s="200"/>
      <c r="H26" s="200"/>
      <c r="I26" s="200"/>
      <c r="J26" s="200"/>
      <c r="K26" s="200"/>
      <c r="M26" s="200"/>
      <c r="N26" s="200"/>
      <c r="O26" s="200"/>
      <c r="P26" s="200"/>
      <c r="Q26" s="200"/>
      <c r="R26" s="200"/>
      <c r="S26" s="200"/>
      <c r="T26" s="200"/>
      <c r="U26" s="47"/>
      <c r="V26" s="47"/>
      <c r="W26" s="47"/>
      <c r="X26" s="47"/>
      <c r="Y26" s="47"/>
      <c r="Z26" s="47"/>
    </row>
    <row r="27" spans="1:26" ht="16.5" customHeight="1" x14ac:dyDescent="0.2">
      <c r="A27" s="145" t="s">
        <v>18</v>
      </c>
      <c r="B27" s="145"/>
      <c r="C27" s="145"/>
      <c r="D27" s="145"/>
      <c r="E27" s="145"/>
      <c r="F27" s="145"/>
      <c r="G27" s="145"/>
      <c r="M27" s="98"/>
      <c r="N27" s="98"/>
      <c r="O27" s="98"/>
      <c r="P27" s="98"/>
      <c r="Q27" s="98"/>
      <c r="R27" s="98"/>
      <c r="S27" s="98"/>
      <c r="T27" s="98"/>
      <c r="U27" s="47"/>
      <c r="V27" s="47"/>
      <c r="W27" s="47"/>
      <c r="X27" s="47"/>
      <c r="Y27" s="47"/>
      <c r="Z27" s="47"/>
    </row>
    <row r="28" spans="1:26" ht="26.25" customHeight="1" x14ac:dyDescent="0.2">
      <c r="A28" s="3"/>
      <c r="B28" s="172" t="s">
        <v>3</v>
      </c>
      <c r="C28" s="174"/>
      <c r="D28" s="172" t="s">
        <v>4</v>
      </c>
      <c r="E28" s="173"/>
      <c r="F28" s="174"/>
      <c r="G28" s="234" t="s">
        <v>21</v>
      </c>
      <c r="H28" s="234" t="s">
        <v>11</v>
      </c>
      <c r="I28" s="172" t="s">
        <v>5</v>
      </c>
      <c r="J28" s="173"/>
      <c r="K28" s="174"/>
      <c r="M28" s="200" t="s">
        <v>125</v>
      </c>
      <c r="N28" s="200"/>
      <c r="O28" s="200"/>
      <c r="P28" s="200"/>
      <c r="Q28" s="200"/>
      <c r="R28" s="200"/>
      <c r="S28" s="200"/>
      <c r="T28" s="200"/>
    </row>
    <row r="29" spans="1:26" ht="14.25" customHeight="1" x14ac:dyDescent="0.2">
      <c r="A29" s="3"/>
      <c r="B29" s="37" t="s">
        <v>6</v>
      </c>
      <c r="C29" s="37" t="s">
        <v>7</v>
      </c>
      <c r="D29" s="37" t="s">
        <v>8</v>
      </c>
      <c r="E29" s="37" t="s">
        <v>9</v>
      </c>
      <c r="F29" s="37" t="s">
        <v>10</v>
      </c>
      <c r="G29" s="193"/>
      <c r="H29" s="193"/>
      <c r="I29" s="37" t="s">
        <v>12</v>
      </c>
      <c r="J29" s="37" t="s">
        <v>13</v>
      </c>
      <c r="K29" s="37" t="s">
        <v>14</v>
      </c>
      <c r="M29" s="200"/>
      <c r="N29" s="200"/>
      <c r="O29" s="200"/>
      <c r="P29" s="200"/>
      <c r="Q29" s="200"/>
      <c r="R29" s="200"/>
      <c r="S29" s="200"/>
      <c r="T29" s="200"/>
    </row>
    <row r="30" spans="1:26" ht="17.25" customHeight="1" x14ac:dyDescent="0.2">
      <c r="A30" s="39" t="s">
        <v>15</v>
      </c>
      <c r="B30" s="38">
        <v>14</v>
      </c>
      <c r="C30" s="38">
        <v>14</v>
      </c>
      <c r="D30" s="15">
        <v>3</v>
      </c>
      <c r="E30" s="15">
        <v>3</v>
      </c>
      <c r="F30" s="15">
        <v>2</v>
      </c>
      <c r="G30" s="15"/>
      <c r="H30" s="23"/>
      <c r="I30" s="15">
        <v>3</v>
      </c>
      <c r="J30" s="15">
        <v>1</v>
      </c>
      <c r="K30" s="15">
        <v>12</v>
      </c>
      <c r="L30" s="24"/>
      <c r="M30" s="200"/>
      <c r="N30" s="200"/>
      <c r="O30" s="200"/>
      <c r="P30" s="200"/>
      <c r="Q30" s="200"/>
      <c r="R30" s="200"/>
      <c r="S30" s="200"/>
      <c r="T30" s="200"/>
      <c r="U30" s="163" t="str">
        <f>IF(SUM(B30:K30)=52,"Corect","Suma trebuie să fie 52")</f>
        <v>Corect</v>
      </c>
      <c r="V30" s="163"/>
    </row>
    <row r="31" spans="1:26" ht="15" customHeight="1" x14ac:dyDescent="0.2">
      <c r="A31" s="39" t="s">
        <v>16</v>
      </c>
      <c r="B31" s="38">
        <v>14</v>
      </c>
      <c r="C31" s="38">
        <v>14</v>
      </c>
      <c r="D31" s="15">
        <v>3</v>
      </c>
      <c r="E31" s="15">
        <v>3</v>
      </c>
      <c r="F31" s="15">
        <v>2</v>
      </c>
      <c r="G31" s="15"/>
      <c r="H31" s="23"/>
      <c r="I31" s="15">
        <v>3</v>
      </c>
      <c r="J31" s="15">
        <v>1</v>
      </c>
      <c r="K31" s="15">
        <v>12</v>
      </c>
      <c r="M31" s="200"/>
      <c r="N31" s="200"/>
      <c r="O31" s="200"/>
      <c r="P31" s="200"/>
      <c r="Q31" s="200"/>
      <c r="R31" s="200"/>
      <c r="S31" s="200"/>
      <c r="T31" s="200"/>
      <c r="U31" s="163" t="str">
        <f>IF(SUM(B31:K31)=52,"Corect","Suma trebuie să fie 52")</f>
        <v>Corect</v>
      </c>
      <c r="V31" s="163"/>
    </row>
    <row r="32" spans="1:26" ht="15.75" customHeight="1" x14ac:dyDescent="0.2">
      <c r="A32" s="40" t="s">
        <v>17</v>
      </c>
      <c r="B32" s="38">
        <v>14</v>
      </c>
      <c r="C32" s="38">
        <v>12</v>
      </c>
      <c r="D32" s="15">
        <v>3</v>
      </c>
      <c r="E32" s="15">
        <v>3</v>
      </c>
      <c r="F32" s="15">
        <v>2</v>
      </c>
      <c r="G32" s="15"/>
      <c r="H32" s="23"/>
      <c r="I32" s="15">
        <v>3</v>
      </c>
      <c r="J32" s="15">
        <v>1</v>
      </c>
      <c r="K32" s="15">
        <v>14</v>
      </c>
      <c r="M32" s="200"/>
      <c r="N32" s="200"/>
      <c r="O32" s="200"/>
      <c r="P32" s="200"/>
      <c r="Q32" s="200"/>
      <c r="R32" s="200"/>
      <c r="S32" s="200"/>
      <c r="T32" s="200"/>
      <c r="U32" s="163" t="str">
        <f>IF(SUM(B32:K32)=52,"Corect","Suma trebuie să fie 52")</f>
        <v>Corect</v>
      </c>
      <c r="V32" s="163"/>
    </row>
    <row r="33" spans="1:25" x14ac:dyDescent="0.2">
      <c r="A33" s="5"/>
      <c r="B33" s="5"/>
      <c r="C33" s="5"/>
      <c r="D33" s="5"/>
      <c r="E33" s="5"/>
      <c r="F33" s="5"/>
      <c r="G33" s="5"/>
      <c r="M33" s="98"/>
      <c r="N33" s="98"/>
      <c r="O33" s="98"/>
      <c r="P33" s="98"/>
      <c r="Q33" s="98"/>
      <c r="R33" s="98"/>
      <c r="S33" s="98"/>
      <c r="T33" s="98"/>
    </row>
    <row r="34" spans="1:25" ht="17.25" customHeight="1" x14ac:dyDescent="0.2">
      <c r="A34" s="186" t="s">
        <v>24</v>
      </c>
      <c r="B34" s="164"/>
      <c r="C34" s="164"/>
      <c r="D34" s="164"/>
      <c r="E34" s="164"/>
      <c r="F34" s="164"/>
      <c r="G34" s="164"/>
      <c r="H34" s="164"/>
      <c r="I34" s="164"/>
      <c r="J34" s="164"/>
      <c r="K34" s="164"/>
      <c r="L34" s="164"/>
      <c r="M34" s="164"/>
      <c r="N34" s="164"/>
      <c r="O34" s="164"/>
      <c r="P34" s="164"/>
      <c r="Q34" s="164"/>
      <c r="R34" s="164"/>
      <c r="S34" s="164"/>
      <c r="T34" s="164"/>
    </row>
    <row r="35" spans="1:25" ht="2.25" hidden="1" customHeight="1" x14ac:dyDescent="0.2">
      <c r="N35" s="7"/>
      <c r="O35" s="8" t="s">
        <v>40</v>
      </c>
      <c r="P35" s="8" t="s">
        <v>112</v>
      </c>
      <c r="Q35" s="8" t="s">
        <v>41</v>
      </c>
      <c r="R35" s="8" t="s">
        <v>42</v>
      </c>
      <c r="S35" s="8"/>
      <c r="T35" s="8"/>
    </row>
    <row r="36" spans="1:25" ht="17.25" customHeight="1" x14ac:dyDescent="0.2">
      <c r="A36" s="233" t="s">
        <v>45</v>
      </c>
      <c r="B36" s="233"/>
      <c r="C36" s="233"/>
      <c r="D36" s="233"/>
      <c r="E36" s="233"/>
      <c r="F36" s="233"/>
      <c r="G36" s="233"/>
      <c r="H36" s="233"/>
      <c r="I36" s="233"/>
      <c r="J36" s="233"/>
      <c r="K36" s="233"/>
      <c r="L36" s="233"/>
      <c r="M36" s="233"/>
      <c r="N36" s="233"/>
      <c r="O36" s="233"/>
      <c r="P36" s="233"/>
      <c r="Q36" s="233"/>
      <c r="R36" s="233"/>
      <c r="S36" s="233"/>
      <c r="T36" s="233"/>
    </row>
    <row r="37" spans="1:25" ht="25.5" customHeight="1" x14ac:dyDescent="0.2">
      <c r="A37" s="166" t="s">
        <v>30</v>
      </c>
      <c r="B37" s="194" t="s">
        <v>29</v>
      </c>
      <c r="C37" s="195"/>
      <c r="D37" s="195"/>
      <c r="E37" s="195"/>
      <c r="F37" s="195"/>
      <c r="G37" s="195"/>
      <c r="H37" s="195"/>
      <c r="I37" s="196"/>
      <c r="J37" s="234" t="s">
        <v>43</v>
      </c>
      <c r="K37" s="179" t="s">
        <v>27</v>
      </c>
      <c r="L37" s="180"/>
      <c r="M37" s="181"/>
      <c r="N37" s="179" t="s">
        <v>44</v>
      </c>
      <c r="O37" s="190"/>
      <c r="P37" s="191"/>
      <c r="Q37" s="179" t="s">
        <v>26</v>
      </c>
      <c r="R37" s="180"/>
      <c r="S37" s="181"/>
      <c r="T37" s="192" t="s">
        <v>25</v>
      </c>
    </row>
    <row r="38" spans="1:25" ht="13.5" customHeight="1" x14ac:dyDescent="0.2">
      <c r="A38" s="167"/>
      <c r="B38" s="197"/>
      <c r="C38" s="198"/>
      <c r="D38" s="198"/>
      <c r="E38" s="198"/>
      <c r="F38" s="198"/>
      <c r="G38" s="198"/>
      <c r="H38" s="198"/>
      <c r="I38" s="199"/>
      <c r="J38" s="193"/>
      <c r="K38" s="4" t="s">
        <v>31</v>
      </c>
      <c r="L38" s="4" t="s">
        <v>32</v>
      </c>
      <c r="M38" s="4" t="s">
        <v>33</v>
      </c>
      <c r="N38" s="4" t="s">
        <v>37</v>
      </c>
      <c r="O38" s="4" t="s">
        <v>8</v>
      </c>
      <c r="P38" s="4" t="s">
        <v>34</v>
      </c>
      <c r="Q38" s="4" t="s">
        <v>35</v>
      </c>
      <c r="R38" s="4" t="s">
        <v>31</v>
      </c>
      <c r="S38" s="4" t="s">
        <v>36</v>
      </c>
      <c r="T38" s="193"/>
    </row>
    <row r="39" spans="1:25" x14ac:dyDescent="0.2">
      <c r="A39" s="22" t="s">
        <v>133</v>
      </c>
      <c r="B39" s="182" t="s">
        <v>126</v>
      </c>
      <c r="C39" s="183"/>
      <c r="D39" s="183"/>
      <c r="E39" s="183"/>
      <c r="F39" s="183"/>
      <c r="G39" s="183"/>
      <c r="H39" s="183"/>
      <c r="I39" s="184"/>
      <c r="J39" s="9">
        <v>6</v>
      </c>
      <c r="K39" s="9">
        <v>2</v>
      </c>
      <c r="L39" s="9">
        <v>2</v>
      </c>
      <c r="M39" s="9">
        <v>1</v>
      </c>
      <c r="N39" s="10">
        <f t="shared" ref="N39:N46" si="0">K39+L39+M39</f>
        <v>5</v>
      </c>
      <c r="O39" s="11">
        <f t="shared" ref="O39:O46" si="1">P39-N39</f>
        <v>6</v>
      </c>
      <c r="P39" s="11">
        <f t="shared" ref="P39:P46" si="2">ROUND(PRODUCT(J39,25)/14,0)</f>
        <v>11</v>
      </c>
      <c r="Q39" s="14" t="s">
        <v>35</v>
      </c>
      <c r="R39" s="9"/>
      <c r="S39" s="15"/>
      <c r="T39" s="9" t="s">
        <v>40</v>
      </c>
    </row>
    <row r="40" spans="1:25" ht="12.75" customHeight="1" x14ac:dyDescent="0.2">
      <c r="A40" s="20" t="s">
        <v>134</v>
      </c>
      <c r="B40" s="182" t="s">
        <v>127</v>
      </c>
      <c r="C40" s="183"/>
      <c r="D40" s="183"/>
      <c r="E40" s="183"/>
      <c r="F40" s="183"/>
      <c r="G40" s="183"/>
      <c r="H40" s="183"/>
      <c r="I40" s="184"/>
      <c r="J40" s="9">
        <v>6</v>
      </c>
      <c r="K40" s="9">
        <v>2</v>
      </c>
      <c r="L40" s="9">
        <v>2</v>
      </c>
      <c r="M40" s="9">
        <v>1</v>
      </c>
      <c r="N40" s="10">
        <f t="shared" si="0"/>
        <v>5</v>
      </c>
      <c r="O40" s="11">
        <f t="shared" si="1"/>
        <v>6</v>
      </c>
      <c r="P40" s="11">
        <f t="shared" si="2"/>
        <v>11</v>
      </c>
      <c r="Q40" s="14" t="s">
        <v>35</v>
      </c>
      <c r="R40" s="9"/>
      <c r="S40" s="15"/>
      <c r="T40" s="9" t="s">
        <v>40</v>
      </c>
    </row>
    <row r="41" spans="1:25" x14ac:dyDescent="0.2">
      <c r="A41" s="20" t="s">
        <v>135</v>
      </c>
      <c r="B41" s="182" t="s">
        <v>128</v>
      </c>
      <c r="C41" s="183"/>
      <c r="D41" s="183"/>
      <c r="E41" s="183"/>
      <c r="F41" s="183"/>
      <c r="G41" s="183"/>
      <c r="H41" s="183"/>
      <c r="I41" s="184"/>
      <c r="J41" s="9">
        <v>4</v>
      </c>
      <c r="K41" s="9">
        <v>0</v>
      </c>
      <c r="L41" s="9">
        <v>0</v>
      </c>
      <c r="M41" s="9">
        <v>3</v>
      </c>
      <c r="N41" s="10">
        <f t="shared" si="0"/>
        <v>3</v>
      </c>
      <c r="O41" s="11">
        <f t="shared" si="1"/>
        <v>4</v>
      </c>
      <c r="P41" s="11">
        <f t="shared" si="2"/>
        <v>7</v>
      </c>
      <c r="Q41" s="14" t="s">
        <v>35</v>
      </c>
      <c r="R41" s="9"/>
      <c r="S41" s="15"/>
      <c r="T41" s="9" t="s">
        <v>41</v>
      </c>
    </row>
    <row r="42" spans="1:25" x14ac:dyDescent="0.2">
      <c r="A42" s="20" t="s">
        <v>136</v>
      </c>
      <c r="B42" s="182" t="s">
        <v>129</v>
      </c>
      <c r="C42" s="183"/>
      <c r="D42" s="183"/>
      <c r="E42" s="183"/>
      <c r="F42" s="183"/>
      <c r="G42" s="183"/>
      <c r="H42" s="183"/>
      <c r="I42" s="184"/>
      <c r="J42" s="9">
        <v>4</v>
      </c>
      <c r="K42" s="9">
        <v>0</v>
      </c>
      <c r="L42" s="9">
        <v>0</v>
      </c>
      <c r="M42" s="9">
        <v>3</v>
      </c>
      <c r="N42" s="10">
        <f t="shared" si="0"/>
        <v>3</v>
      </c>
      <c r="O42" s="11">
        <f t="shared" si="1"/>
        <v>4</v>
      </c>
      <c r="P42" s="11">
        <f t="shared" si="2"/>
        <v>7</v>
      </c>
      <c r="Q42" s="14" t="s">
        <v>35</v>
      </c>
      <c r="R42" s="9"/>
      <c r="S42" s="15"/>
      <c r="T42" s="9" t="s">
        <v>41</v>
      </c>
      <c r="X42" s="1" t="s">
        <v>113</v>
      </c>
    </row>
    <row r="43" spans="1:25" x14ac:dyDescent="0.2">
      <c r="A43" s="20" t="s">
        <v>137</v>
      </c>
      <c r="B43" s="182" t="s">
        <v>130</v>
      </c>
      <c r="C43" s="183"/>
      <c r="D43" s="183"/>
      <c r="E43" s="183"/>
      <c r="F43" s="183"/>
      <c r="G43" s="183"/>
      <c r="H43" s="183"/>
      <c r="I43" s="184"/>
      <c r="J43" s="9">
        <v>3</v>
      </c>
      <c r="K43" s="9">
        <v>0</v>
      </c>
      <c r="L43" s="9">
        <v>0</v>
      </c>
      <c r="M43" s="9">
        <v>2</v>
      </c>
      <c r="N43" s="10">
        <f t="shared" si="0"/>
        <v>2</v>
      </c>
      <c r="O43" s="11">
        <f t="shared" si="1"/>
        <v>3</v>
      </c>
      <c r="P43" s="11">
        <f t="shared" si="2"/>
        <v>5</v>
      </c>
      <c r="Q43" s="14"/>
      <c r="R43" s="9"/>
      <c r="S43" s="15" t="s">
        <v>36</v>
      </c>
      <c r="T43" s="9" t="s">
        <v>42</v>
      </c>
    </row>
    <row r="44" spans="1:25" x14ac:dyDescent="0.2">
      <c r="A44" s="20" t="s">
        <v>138</v>
      </c>
      <c r="B44" s="182" t="s">
        <v>131</v>
      </c>
      <c r="C44" s="183"/>
      <c r="D44" s="183"/>
      <c r="E44" s="183"/>
      <c r="F44" s="183"/>
      <c r="G44" s="183"/>
      <c r="H44" s="183"/>
      <c r="I44" s="184"/>
      <c r="J44" s="9">
        <v>4</v>
      </c>
      <c r="K44" s="9">
        <v>1</v>
      </c>
      <c r="L44" s="9">
        <v>1</v>
      </c>
      <c r="M44" s="9">
        <v>2</v>
      </c>
      <c r="N44" s="10">
        <f t="shared" si="0"/>
        <v>4</v>
      </c>
      <c r="O44" s="11">
        <f t="shared" si="1"/>
        <v>3</v>
      </c>
      <c r="P44" s="11">
        <f t="shared" si="2"/>
        <v>7</v>
      </c>
      <c r="Q44" s="14" t="s">
        <v>35</v>
      </c>
      <c r="R44" s="9"/>
      <c r="S44" s="15"/>
      <c r="T44" s="9" t="s">
        <v>40</v>
      </c>
    </row>
    <row r="45" spans="1:25" x14ac:dyDescent="0.2">
      <c r="A45" s="34" t="s">
        <v>139</v>
      </c>
      <c r="B45" s="182" t="s">
        <v>132</v>
      </c>
      <c r="C45" s="183"/>
      <c r="D45" s="183"/>
      <c r="E45" s="183"/>
      <c r="F45" s="183"/>
      <c r="G45" s="183"/>
      <c r="H45" s="183"/>
      <c r="I45" s="184"/>
      <c r="J45" s="9">
        <v>3</v>
      </c>
      <c r="K45" s="9">
        <v>1</v>
      </c>
      <c r="L45" s="9">
        <v>0</v>
      </c>
      <c r="M45" s="9">
        <v>0</v>
      </c>
      <c r="N45" s="35">
        <f t="shared" si="0"/>
        <v>1</v>
      </c>
      <c r="O45" s="11">
        <f t="shared" si="1"/>
        <v>4</v>
      </c>
      <c r="P45" s="11">
        <f t="shared" si="2"/>
        <v>5</v>
      </c>
      <c r="Q45" s="14"/>
      <c r="R45" s="9" t="s">
        <v>31</v>
      </c>
      <c r="S45" s="15"/>
      <c r="T45" s="9" t="s">
        <v>42</v>
      </c>
    </row>
    <row r="46" spans="1:25" x14ac:dyDescent="0.2">
      <c r="A46" s="42" t="s">
        <v>100</v>
      </c>
      <c r="B46" s="204" t="s">
        <v>76</v>
      </c>
      <c r="C46" s="205"/>
      <c r="D46" s="205"/>
      <c r="E46" s="205"/>
      <c r="F46" s="205"/>
      <c r="G46" s="205"/>
      <c r="H46" s="205"/>
      <c r="I46" s="206"/>
      <c r="J46" s="42">
        <v>2</v>
      </c>
      <c r="K46" s="42">
        <v>0</v>
      </c>
      <c r="L46" s="42">
        <v>2</v>
      </c>
      <c r="M46" s="42">
        <v>0</v>
      </c>
      <c r="N46" s="42">
        <f t="shared" si="0"/>
        <v>2</v>
      </c>
      <c r="O46" s="43">
        <f t="shared" si="1"/>
        <v>2</v>
      </c>
      <c r="P46" s="43">
        <f t="shared" si="2"/>
        <v>4</v>
      </c>
      <c r="Q46" s="44"/>
      <c r="R46" s="42"/>
      <c r="S46" s="45" t="s">
        <v>36</v>
      </c>
      <c r="T46" s="42" t="s">
        <v>42</v>
      </c>
      <c r="U46" s="50"/>
      <c r="V46" s="50"/>
      <c r="W46" s="50"/>
      <c r="X46" s="50"/>
      <c r="Y46" s="50"/>
    </row>
    <row r="47" spans="1:25" x14ac:dyDescent="0.2">
      <c r="A47" s="12" t="s">
        <v>28</v>
      </c>
      <c r="B47" s="210"/>
      <c r="C47" s="211"/>
      <c r="D47" s="211"/>
      <c r="E47" s="211"/>
      <c r="F47" s="211"/>
      <c r="G47" s="211"/>
      <c r="H47" s="211"/>
      <c r="I47" s="212"/>
      <c r="J47" s="12">
        <f t="shared" ref="J47:P47" si="3">SUM(J39:J46)</f>
        <v>32</v>
      </c>
      <c r="K47" s="12">
        <f t="shared" si="3"/>
        <v>6</v>
      </c>
      <c r="L47" s="12">
        <f t="shared" si="3"/>
        <v>7</v>
      </c>
      <c r="M47" s="12">
        <f t="shared" si="3"/>
        <v>12</v>
      </c>
      <c r="N47" s="12">
        <f t="shared" si="3"/>
        <v>25</v>
      </c>
      <c r="O47" s="12">
        <f t="shared" si="3"/>
        <v>32</v>
      </c>
      <c r="P47" s="12">
        <f t="shared" si="3"/>
        <v>57</v>
      </c>
      <c r="Q47" s="25">
        <f>COUNTIF(Q39:Q46,"E")</f>
        <v>5</v>
      </c>
      <c r="R47" s="77">
        <f>COUNTIF(R39:R46,"C")</f>
        <v>1</v>
      </c>
      <c r="S47" s="77">
        <f>COUNTIF(S39:S46,"VP")</f>
        <v>2</v>
      </c>
      <c r="T47" s="78">
        <f>COUNTA(T39:T46)</f>
        <v>8</v>
      </c>
      <c r="U47" s="235" t="str">
        <f>IF(Q47&gt;=SUM(R47:S47),"Corect","E trebuie să fie cel puțin egal cu C+VP")</f>
        <v>Corect</v>
      </c>
      <c r="V47" s="236"/>
      <c r="W47" s="236"/>
    </row>
    <row r="48" spans="1:25" s="48" customFormat="1" x14ac:dyDescent="0.2">
      <c r="A48" s="106"/>
      <c r="B48" s="106"/>
      <c r="C48" s="106"/>
      <c r="D48" s="106"/>
      <c r="E48" s="106"/>
      <c r="F48" s="106"/>
      <c r="G48" s="106"/>
      <c r="H48" s="106"/>
      <c r="I48" s="106"/>
      <c r="J48" s="106"/>
      <c r="K48" s="106"/>
      <c r="L48" s="106"/>
      <c r="M48" s="106"/>
      <c r="N48" s="106"/>
      <c r="O48" s="106"/>
      <c r="P48" s="106"/>
      <c r="Q48" s="106"/>
      <c r="R48" s="106"/>
      <c r="S48" s="106"/>
      <c r="T48" s="106"/>
      <c r="U48" s="46"/>
    </row>
    <row r="49" spans="1:25" s="87" customFormat="1" x14ac:dyDescent="0.2">
      <c r="A49" s="107"/>
      <c r="B49" s="107"/>
      <c r="C49" s="107"/>
      <c r="D49" s="107"/>
      <c r="E49" s="107"/>
      <c r="F49" s="107"/>
      <c r="G49" s="107"/>
      <c r="H49" s="107"/>
      <c r="I49" s="107"/>
      <c r="J49" s="107"/>
      <c r="K49" s="107"/>
      <c r="L49" s="107"/>
      <c r="M49" s="107"/>
      <c r="N49" s="107"/>
      <c r="O49" s="107"/>
      <c r="P49" s="107"/>
      <c r="Q49" s="107"/>
      <c r="R49" s="107"/>
      <c r="S49" s="107"/>
      <c r="T49" s="107"/>
      <c r="U49" s="88"/>
    </row>
    <row r="50" spans="1:25" s="101" customFormat="1" x14ac:dyDescent="0.2">
      <c r="A50" s="107"/>
      <c r="B50" s="107"/>
      <c r="C50" s="107"/>
      <c r="D50" s="107"/>
      <c r="E50" s="107"/>
      <c r="F50" s="107"/>
      <c r="G50" s="107"/>
      <c r="H50" s="107"/>
      <c r="I50" s="107"/>
      <c r="J50" s="107"/>
      <c r="K50" s="107"/>
      <c r="L50" s="107"/>
      <c r="M50" s="107"/>
      <c r="N50" s="107"/>
      <c r="O50" s="107"/>
      <c r="P50" s="107"/>
      <c r="Q50" s="107"/>
      <c r="R50" s="107"/>
      <c r="S50" s="107"/>
      <c r="T50" s="107"/>
      <c r="U50" s="100"/>
    </row>
    <row r="51" spans="1:25" ht="14.25" customHeight="1" x14ac:dyDescent="0.2"/>
    <row r="52" spans="1:25" ht="16.5" customHeight="1" x14ac:dyDescent="0.2">
      <c r="A52" s="233" t="s">
        <v>46</v>
      </c>
      <c r="B52" s="233"/>
      <c r="C52" s="233"/>
      <c r="D52" s="233"/>
      <c r="E52" s="233"/>
      <c r="F52" s="233"/>
      <c r="G52" s="233"/>
      <c r="H52" s="233"/>
      <c r="I52" s="233"/>
      <c r="J52" s="233"/>
      <c r="K52" s="233"/>
      <c r="L52" s="233"/>
      <c r="M52" s="233"/>
      <c r="N52" s="233"/>
      <c r="O52" s="233"/>
      <c r="P52" s="233"/>
      <c r="Q52" s="233"/>
      <c r="R52" s="233"/>
      <c r="S52" s="233"/>
      <c r="T52" s="233"/>
    </row>
    <row r="53" spans="1:25" ht="26.25" customHeight="1" x14ac:dyDescent="0.2">
      <c r="A53" s="166" t="s">
        <v>30</v>
      </c>
      <c r="B53" s="194" t="s">
        <v>29</v>
      </c>
      <c r="C53" s="195"/>
      <c r="D53" s="195"/>
      <c r="E53" s="195"/>
      <c r="F53" s="195"/>
      <c r="G53" s="195"/>
      <c r="H53" s="195"/>
      <c r="I53" s="196"/>
      <c r="J53" s="234" t="s">
        <v>43</v>
      </c>
      <c r="K53" s="179" t="s">
        <v>27</v>
      </c>
      <c r="L53" s="180"/>
      <c r="M53" s="181"/>
      <c r="N53" s="179" t="s">
        <v>44</v>
      </c>
      <c r="O53" s="190"/>
      <c r="P53" s="191"/>
      <c r="Q53" s="179" t="s">
        <v>26</v>
      </c>
      <c r="R53" s="180"/>
      <c r="S53" s="181"/>
      <c r="T53" s="192" t="s">
        <v>25</v>
      </c>
    </row>
    <row r="54" spans="1:25" ht="12.75" customHeight="1" x14ac:dyDescent="0.2">
      <c r="A54" s="167"/>
      <c r="B54" s="197"/>
      <c r="C54" s="198"/>
      <c r="D54" s="198"/>
      <c r="E54" s="198"/>
      <c r="F54" s="198"/>
      <c r="G54" s="198"/>
      <c r="H54" s="198"/>
      <c r="I54" s="199"/>
      <c r="J54" s="193"/>
      <c r="K54" s="4" t="s">
        <v>31</v>
      </c>
      <c r="L54" s="4" t="s">
        <v>32</v>
      </c>
      <c r="M54" s="4" t="s">
        <v>33</v>
      </c>
      <c r="N54" s="51" t="s">
        <v>37</v>
      </c>
      <c r="O54" s="51" t="s">
        <v>8</v>
      </c>
      <c r="P54" s="51" t="s">
        <v>34</v>
      </c>
      <c r="Q54" s="51" t="s">
        <v>35</v>
      </c>
      <c r="R54" s="51" t="s">
        <v>31</v>
      </c>
      <c r="S54" s="51" t="s">
        <v>36</v>
      </c>
      <c r="T54" s="193"/>
    </row>
    <row r="55" spans="1:25" x14ac:dyDescent="0.2">
      <c r="A55" s="22" t="s">
        <v>148</v>
      </c>
      <c r="B55" s="182" t="s">
        <v>140</v>
      </c>
      <c r="C55" s="183"/>
      <c r="D55" s="183"/>
      <c r="E55" s="183"/>
      <c r="F55" s="183"/>
      <c r="G55" s="183"/>
      <c r="H55" s="183"/>
      <c r="I55" s="184"/>
      <c r="J55" s="9">
        <v>6</v>
      </c>
      <c r="K55" s="9">
        <v>2</v>
      </c>
      <c r="L55" s="9">
        <v>2</v>
      </c>
      <c r="M55" s="9">
        <v>0</v>
      </c>
      <c r="N55" s="10">
        <f t="shared" ref="N55:N63" si="4">K55+L55+M55</f>
        <v>4</v>
      </c>
      <c r="O55" s="11">
        <f t="shared" ref="O55:O63" si="5">P55-N55</f>
        <v>7</v>
      </c>
      <c r="P55" s="11">
        <f t="shared" ref="P55:P63" si="6">ROUND(PRODUCT(J55,25)/14,0)</f>
        <v>11</v>
      </c>
      <c r="Q55" s="14" t="s">
        <v>35</v>
      </c>
      <c r="R55" s="9"/>
      <c r="S55" s="15"/>
      <c r="T55" s="9" t="s">
        <v>40</v>
      </c>
    </row>
    <row r="56" spans="1:25" x14ac:dyDescent="0.2">
      <c r="A56" s="20" t="s">
        <v>149</v>
      </c>
      <c r="B56" s="182" t="s">
        <v>141</v>
      </c>
      <c r="C56" s="183"/>
      <c r="D56" s="183"/>
      <c r="E56" s="183"/>
      <c r="F56" s="183"/>
      <c r="G56" s="183"/>
      <c r="H56" s="183"/>
      <c r="I56" s="184"/>
      <c r="J56" s="9">
        <v>6</v>
      </c>
      <c r="K56" s="9">
        <v>2</v>
      </c>
      <c r="L56" s="9">
        <v>2</v>
      </c>
      <c r="M56" s="9">
        <v>0</v>
      </c>
      <c r="N56" s="10">
        <f t="shared" si="4"/>
        <v>4</v>
      </c>
      <c r="O56" s="11">
        <f t="shared" si="5"/>
        <v>7</v>
      </c>
      <c r="P56" s="11">
        <f t="shared" si="6"/>
        <v>11</v>
      </c>
      <c r="Q56" s="14" t="s">
        <v>35</v>
      </c>
      <c r="R56" s="9"/>
      <c r="S56" s="15"/>
      <c r="T56" s="9" t="s">
        <v>40</v>
      </c>
    </row>
    <row r="57" spans="1:25" x14ac:dyDescent="0.2">
      <c r="A57" s="20" t="s">
        <v>150</v>
      </c>
      <c r="B57" s="182" t="s">
        <v>142</v>
      </c>
      <c r="C57" s="183"/>
      <c r="D57" s="183"/>
      <c r="E57" s="183"/>
      <c r="F57" s="183"/>
      <c r="G57" s="183"/>
      <c r="H57" s="183"/>
      <c r="I57" s="184"/>
      <c r="J57" s="9">
        <v>4</v>
      </c>
      <c r="K57" s="9">
        <v>0</v>
      </c>
      <c r="L57" s="9">
        <v>0</v>
      </c>
      <c r="M57" s="9">
        <v>4</v>
      </c>
      <c r="N57" s="10">
        <f t="shared" si="4"/>
        <v>4</v>
      </c>
      <c r="O57" s="11">
        <f t="shared" si="5"/>
        <v>3</v>
      </c>
      <c r="P57" s="11">
        <f t="shared" si="6"/>
        <v>7</v>
      </c>
      <c r="Q57" s="14" t="s">
        <v>35</v>
      </c>
      <c r="R57" s="9"/>
      <c r="S57" s="15"/>
      <c r="T57" s="9" t="s">
        <v>41</v>
      </c>
    </row>
    <row r="58" spans="1:25" x14ac:dyDescent="0.2">
      <c r="A58" s="20" t="s">
        <v>250</v>
      </c>
      <c r="B58" s="182" t="s">
        <v>143</v>
      </c>
      <c r="C58" s="183"/>
      <c r="D58" s="183"/>
      <c r="E58" s="183"/>
      <c r="F58" s="183"/>
      <c r="G58" s="183"/>
      <c r="H58" s="183"/>
      <c r="I58" s="184"/>
      <c r="J58" s="9">
        <v>4</v>
      </c>
      <c r="K58" s="9">
        <v>0</v>
      </c>
      <c r="L58" s="9">
        <v>0</v>
      </c>
      <c r="M58" s="9">
        <v>4</v>
      </c>
      <c r="N58" s="10">
        <f t="shared" si="4"/>
        <v>4</v>
      </c>
      <c r="O58" s="11">
        <f t="shared" si="5"/>
        <v>3</v>
      </c>
      <c r="P58" s="11">
        <f t="shared" si="6"/>
        <v>7</v>
      </c>
      <c r="Q58" s="14" t="s">
        <v>35</v>
      </c>
      <c r="R58" s="9"/>
      <c r="S58" s="15"/>
      <c r="T58" s="9" t="s">
        <v>41</v>
      </c>
    </row>
    <row r="59" spans="1:25" x14ac:dyDescent="0.2">
      <c r="A59" s="20" t="s">
        <v>151</v>
      </c>
      <c r="B59" s="182" t="s">
        <v>144</v>
      </c>
      <c r="C59" s="183"/>
      <c r="D59" s="183"/>
      <c r="E59" s="183"/>
      <c r="F59" s="183"/>
      <c r="G59" s="183"/>
      <c r="H59" s="183"/>
      <c r="I59" s="184"/>
      <c r="J59" s="9">
        <v>3</v>
      </c>
      <c r="K59" s="9">
        <v>0</v>
      </c>
      <c r="L59" s="9">
        <v>0</v>
      </c>
      <c r="M59" s="9">
        <v>2</v>
      </c>
      <c r="N59" s="10">
        <f t="shared" si="4"/>
        <v>2</v>
      </c>
      <c r="O59" s="11">
        <f t="shared" si="5"/>
        <v>3</v>
      </c>
      <c r="P59" s="11">
        <f t="shared" si="6"/>
        <v>5</v>
      </c>
      <c r="Q59" s="14"/>
      <c r="R59" s="9"/>
      <c r="S59" s="15" t="s">
        <v>36</v>
      </c>
      <c r="T59" s="9" t="s">
        <v>42</v>
      </c>
    </row>
    <row r="60" spans="1:25" x14ac:dyDescent="0.2">
      <c r="A60" s="20" t="s">
        <v>152</v>
      </c>
      <c r="B60" s="182" t="s">
        <v>145</v>
      </c>
      <c r="C60" s="183"/>
      <c r="D60" s="183"/>
      <c r="E60" s="183"/>
      <c r="F60" s="183"/>
      <c r="G60" s="183"/>
      <c r="H60" s="183"/>
      <c r="I60" s="184"/>
      <c r="J60" s="9">
        <v>4</v>
      </c>
      <c r="K60" s="9">
        <v>1</v>
      </c>
      <c r="L60" s="9">
        <v>1</v>
      </c>
      <c r="M60" s="9">
        <v>2</v>
      </c>
      <c r="N60" s="10">
        <f t="shared" si="4"/>
        <v>4</v>
      </c>
      <c r="O60" s="11">
        <f t="shared" si="5"/>
        <v>3</v>
      </c>
      <c r="P60" s="11">
        <f t="shared" si="6"/>
        <v>7</v>
      </c>
      <c r="Q60" s="14" t="s">
        <v>35</v>
      </c>
      <c r="R60" s="9"/>
      <c r="S60" s="15"/>
      <c r="T60" s="9" t="s">
        <v>40</v>
      </c>
    </row>
    <row r="61" spans="1:25" x14ac:dyDescent="0.2">
      <c r="A61" s="34" t="s">
        <v>153</v>
      </c>
      <c r="B61" s="182" t="s">
        <v>146</v>
      </c>
      <c r="C61" s="183"/>
      <c r="D61" s="183"/>
      <c r="E61" s="183"/>
      <c r="F61" s="183"/>
      <c r="G61" s="183"/>
      <c r="H61" s="183"/>
      <c r="I61" s="184"/>
      <c r="J61" s="9">
        <v>3</v>
      </c>
      <c r="K61" s="9">
        <v>1</v>
      </c>
      <c r="L61" s="9">
        <v>0</v>
      </c>
      <c r="M61" s="9">
        <v>0</v>
      </c>
      <c r="N61" s="10">
        <f t="shared" si="4"/>
        <v>1</v>
      </c>
      <c r="O61" s="11">
        <f t="shared" si="5"/>
        <v>4</v>
      </c>
      <c r="P61" s="11">
        <f t="shared" si="6"/>
        <v>5</v>
      </c>
      <c r="Q61" s="14" t="s">
        <v>35</v>
      </c>
      <c r="R61" s="9"/>
      <c r="S61" s="15"/>
      <c r="T61" s="9" t="s">
        <v>42</v>
      </c>
    </row>
    <row r="62" spans="1:25" ht="12.75" customHeight="1" x14ac:dyDescent="0.2">
      <c r="A62" s="34" t="s">
        <v>154</v>
      </c>
      <c r="B62" s="182" t="s">
        <v>147</v>
      </c>
      <c r="C62" s="183"/>
      <c r="D62" s="183"/>
      <c r="E62" s="183"/>
      <c r="F62" s="183"/>
      <c r="G62" s="183"/>
      <c r="H62" s="183"/>
      <c r="I62" s="184"/>
      <c r="J62" s="9">
        <v>3</v>
      </c>
      <c r="K62" s="9">
        <v>0</v>
      </c>
      <c r="L62" s="9">
        <v>0</v>
      </c>
      <c r="M62" s="9">
        <v>3</v>
      </c>
      <c r="N62" s="35">
        <f t="shared" si="4"/>
        <v>3</v>
      </c>
      <c r="O62" s="11">
        <f t="shared" si="5"/>
        <v>2</v>
      </c>
      <c r="P62" s="11">
        <f t="shared" si="6"/>
        <v>5</v>
      </c>
      <c r="Q62" s="14"/>
      <c r="R62" s="9" t="s">
        <v>31</v>
      </c>
      <c r="S62" s="15"/>
      <c r="T62" s="9" t="s">
        <v>42</v>
      </c>
      <c r="U62" s="104" t="s">
        <v>244</v>
      </c>
      <c r="V62" s="104"/>
      <c r="W62" s="104"/>
      <c r="X62" s="50"/>
      <c r="Y62" s="50"/>
    </row>
    <row r="63" spans="1:25" x14ac:dyDescent="0.2">
      <c r="A63" s="42" t="s">
        <v>101</v>
      </c>
      <c r="B63" s="204" t="s">
        <v>77</v>
      </c>
      <c r="C63" s="205"/>
      <c r="D63" s="205"/>
      <c r="E63" s="205"/>
      <c r="F63" s="205"/>
      <c r="G63" s="205"/>
      <c r="H63" s="205"/>
      <c r="I63" s="206"/>
      <c r="J63" s="42">
        <v>2</v>
      </c>
      <c r="K63" s="42">
        <v>0</v>
      </c>
      <c r="L63" s="42">
        <v>2</v>
      </c>
      <c r="M63" s="42">
        <v>0</v>
      </c>
      <c r="N63" s="42">
        <f t="shared" si="4"/>
        <v>2</v>
      </c>
      <c r="O63" s="43">
        <f t="shared" si="5"/>
        <v>2</v>
      </c>
      <c r="P63" s="43">
        <f t="shared" si="6"/>
        <v>4</v>
      </c>
      <c r="Q63" s="44"/>
      <c r="R63" s="42"/>
      <c r="S63" s="45" t="s">
        <v>36</v>
      </c>
      <c r="T63" s="42" t="s">
        <v>42</v>
      </c>
      <c r="U63" s="50"/>
      <c r="V63" s="50"/>
      <c r="W63" s="50"/>
      <c r="X63" s="50"/>
      <c r="Y63" s="50"/>
    </row>
    <row r="64" spans="1:25" x14ac:dyDescent="0.2">
      <c r="A64" s="12" t="s">
        <v>28</v>
      </c>
      <c r="B64" s="210"/>
      <c r="C64" s="211"/>
      <c r="D64" s="211"/>
      <c r="E64" s="211"/>
      <c r="F64" s="211"/>
      <c r="G64" s="211"/>
      <c r="H64" s="211"/>
      <c r="I64" s="212"/>
      <c r="J64" s="12">
        <f t="shared" ref="J64:P64" si="7">SUM(J55:J63)</f>
        <v>35</v>
      </c>
      <c r="K64" s="12">
        <f t="shared" si="7"/>
        <v>6</v>
      </c>
      <c r="L64" s="12">
        <f t="shared" si="7"/>
        <v>7</v>
      </c>
      <c r="M64" s="12">
        <f t="shared" si="7"/>
        <v>15</v>
      </c>
      <c r="N64" s="12">
        <f t="shared" si="7"/>
        <v>28</v>
      </c>
      <c r="O64" s="12">
        <f t="shared" si="7"/>
        <v>34</v>
      </c>
      <c r="P64" s="12">
        <f t="shared" si="7"/>
        <v>62</v>
      </c>
      <c r="Q64" s="25">
        <f>COUNTIF(Q55:Q63,"E")</f>
        <v>6</v>
      </c>
      <c r="R64" s="25">
        <f>COUNTIF(R55:R63,"C")</f>
        <v>1</v>
      </c>
      <c r="S64" s="25">
        <f>COUNTIF(S55:S63,"VP")</f>
        <v>2</v>
      </c>
      <c r="T64" s="35">
        <f>COUNTA(T55:T63)</f>
        <v>9</v>
      </c>
      <c r="U64" s="237" t="str">
        <f>IF(Q64&gt;=SUM(R64:S64),"Corect","E trebuie să fie cel puțin egal cu C+VP")</f>
        <v>Corect</v>
      </c>
      <c r="V64" s="236"/>
      <c r="W64" s="236"/>
    </row>
    <row r="65" spans="1:23" s="101" customFormat="1" x14ac:dyDescent="0.2">
      <c r="A65" s="108"/>
      <c r="B65" s="108"/>
      <c r="C65" s="108"/>
      <c r="D65" s="108"/>
      <c r="E65" s="108"/>
      <c r="F65" s="108"/>
      <c r="G65" s="108"/>
      <c r="H65" s="108"/>
      <c r="I65" s="108"/>
      <c r="J65" s="108"/>
      <c r="K65" s="108"/>
      <c r="L65" s="108"/>
      <c r="M65" s="108"/>
      <c r="N65" s="108"/>
      <c r="O65" s="108"/>
      <c r="P65" s="108"/>
      <c r="Q65" s="108"/>
      <c r="R65" s="108"/>
      <c r="S65" s="108"/>
      <c r="T65" s="109"/>
      <c r="U65" s="100"/>
    </row>
    <row r="66" spans="1:23" x14ac:dyDescent="0.2">
      <c r="A66" s="106"/>
      <c r="B66" s="106"/>
      <c r="C66" s="106"/>
      <c r="D66" s="106"/>
      <c r="E66" s="106"/>
      <c r="F66" s="106"/>
      <c r="G66" s="106"/>
      <c r="H66" s="106"/>
      <c r="I66" s="106"/>
      <c r="J66" s="106"/>
      <c r="K66" s="106"/>
      <c r="L66" s="106"/>
      <c r="M66" s="106"/>
      <c r="N66" s="106"/>
      <c r="O66" s="106"/>
      <c r="P66" s="106"/>
      <c r="Q66" s="106"/>
      <c r="R66" s="106"/>
      <c r="S66" s="106"/>
      <c r="T66" s="106"/>
    </row>
    <row r="67" spans="1:23" s="101" customFormat="1" x14ac:dyDescent="0.2">
      <c r="A67" s="107"/>
      <c r="B67" s="107"/>
      <c r="C67" s="107"/>
      <c r="D67" s="107"/>
      <c r="E67" s="107"/>
      <c r="F67" s="107"/>
      <c r="G67" s="107"/>
      <c r="H67" s="107"/>
      <c r="I67" s="107"/>
      <c r="J67" s="107"/>
      <c r="K67" s="107"/>
      <c r="L67" s="107"/>
      <c r="M67" s="107"/>
      <c r="N67" s="107"/>
      <c r="O67" s="107"/>
      <c r="P67" s="107"/>
      <c r="Q67" s="107"/>
      <c r="R67" s="107"/>
      <c r="S67" s="107"/>
      <c r="T67" s="107"/>
    </row>
    <row r="68" spans="1:23" s="101" customFormat="1" x14ac:dyDescent="0.2">
      <c r="A68" s="107"/>
      <c r="B68" s="107"/>
      <c r="C68" s="107"/>
      <c r="D68" s="107"/>
      <c r="E68" s="107"/>
      <c r="F68" s="107"/>
      <c r="G68" s="107"/>
      <c r="H68" s="107"/>
      <c r="I68" s="107"/>
      <c r="J68" s="107"/>
      <c r="K68" s="107"/>
      <c r="L68" s="107"/>
      <c r="M68" s="107"/>
      <c r="N68" s="107"/>
      <c r="O68" s="107"/>
      <c r="P68" s="107"/>
      <c r="Q68" s="107"/>
      <c r="R68" s="107"/>
      <c r="S68" s="107"/>
      <c r="T68" s="107"/>
    </row>
    <row r="69" spans="1:23" x14ac:dyDescent="0.2">
      <c r="A69" s="107"/>
      <c r="B69" s="107"/>
      <c r="C69" s="107"/>
      <c r="D69" s="107"/>
      <c r="E69" s="107"/>
      <c r="F69" s="107"/>
      <c r="G69" s="107"/>
      <c r="H69" s="107"/>
      <c r="I69" s="107"/>
      <c r="J69" s="107"/>
      <c r="K69" s="107"/>
      <c r="L69" s="107"/>
      <c r="M69" s="107"/>
      <c r="N69" s="107"/>
      <c r="O69" s="107"/>
      <c r="P69" s="107"/>
      <c r="Q69" s="107"/>
      <c r="R69" s="107"/>
      <c r="S69" s="107"/>
      <c r="T69" s="107"/>
      <c r="U69" s="101"/>
      <c r="V69" s="101"/>
      <c r="W69" s="101"/>
    </row>
    <row r="71" spans="1:23" ht="18" customHeight="1" x14ac:dyDescent="0.2">
      <c r="A71" s="233" t="s">
        <v>47</v>
      </c>
      <c r="B71" s="233"/>
      <c r="C71" s="233"/>
      <c r="D71" s="233"/>
      <c r="E71" s="233"/>
      <c r="F71" s="233"/>
      <c r="G71" s="233"/>
      <c r="H71" s="233"/>
      <c r="I71" s="233"/>
      <c r="J71" s="233"/>
      <c r="K71" s="233"/>
      <c r="L71" s="233"/>
      <c r="M71" s="233"/>
      <c r="N71" s="233"/>
      <c r="O71" s="233"/>
      <c r="P71" s="233"/>
      <c r="Q71" s="233"/>
      <c r="R71" s="233"/>
      <c r="S71" s="233"/>
      <c r="T71" s="233"/>
    </row>
    <row r="72" spans="1:23" ht="25.5" customHeight="1" x14ac:dyDescent="0.2">
      <c r="A72" s="166" t="s">
        <v>30</v>
      </c>
      <c r="B72" s="194" t="s">
        <v>29</v>
      </c>
      <c r="C72" s="195"/>
      <c r="D72" s="195"/>
      <c r="E72" s="195"/>
      <c r="F72" s="195"/>
      <c r="G72" s="195"/>
      <c r="H72" s="195"/>
      <c r="I72" s="196"/>
      <c r="J72" s="234" t="s">
        <v>43</v>
      </c>
      <c r="K72" s="179" t="s">
        <v>27</v>
      </c>
      <c r="L72" s="180"/>
      <c r="M72" s="181"/>
      <c r="N72" s="179" t="s">
        <v>44</v>
      </c>
      <c r="O72" s="190"/>
      <c r="P72" s="191"/>
      <c r="Q72" s="179" t="s">
        <v>26</v>
      </c>
      <c r="R72" s="180"/>
      <c r="S72" s="181"/>
      <c r="T72" s="192" t="s">
        <v>25</v>
      </c>
    </row>
    <row r="73" spans="1:23" ht="16.5" customHeight="1" x14ac:dyDescent="0.2">
      <c r="A73" s="167"/>
      <c r="B73" s="197"/>
      <c r="C73" s="198"/>
      <c r="D73" s="198"/>
      <c r="E73" s="198"/>
      <c r="F73" s="198"/>
      <c r="G73" s="198"/>
      <c r="H73" s="198"/>
      <c r="I73" s="199"/>
      <c r="J73" s="193"/>
      <c r="K73" s="4" t="s">
        <v>31</v>
      </c>
      <c r="L73" s="4" t="s">
        <v>32</v>
      </c>
      <c r="M73" s="4" t="s">
        <v>33</v>
      </c>
      <c r="N73" s="51" t="s">
        <v>37</v>
      </c>
      <c r="O73" s="51" t="s">
        <v>8</v>
      </c>
      <c r="P73" s="51" t="s">
        <v>34</v>
      </c>
      <c r="Q73" s="51" t="s">
        <v>35</v>
      </c>
      <c r="R73" s="51" t="s">
        <v>31</v>
      </c>
      <c r="S73" s="51" t="s">
        <v>36</v>
      </c>
      <c r="T73" s="193"/>
    </row>
    <row r="74" spans="1:23" x14ac:dyDescent="0.2">
      <c r="A74" s="22" t="s">
        <v>162</v>
      </c>
      <c r="B74" s="182" t="s">
        <v>155</v>
      </c>
      <c r="C74" s="183"/>
      <c r="D74" s="183"/>
      <c r="E74" s="183"/>
      <c r="F74" s="183"/>
      <c r="G74" s="183"/>
      <c r="H74" s="183"/>
      <c r="I74" s="184"/>
      <c r="J74" s="9">
        <v>4</v>
      </c>
      <c r="K74" s="9">
        <v>2</v>
      </c>
      <c r="L74" s="9">
        <v>1</v>
      </c>
      <c r="M74" s="9">
        <v>0</v>
      </c>
      <c r="N74" s="10">
        <f t="shared" ref="N74:N80" si="8">K74+L74+M74</f>
        <v>3</v>
      </c>
      <c r="O74" s="11">
        <f t="shared" ref="O74:O80" si="9">P74-N74</f>
        <v>4</v>
      </c>
      <c r="P74" s="11">
        <f t="shared" ref="P74:P80" si="10">ROUND(PRODUCT(J74,25)/14,0)</f>
        <v>7</v>
      </c>
      <c r="Q74" s="14" t="s">
        <v>35</v>
      </c>
      <c r="R74" s="9"/>
      <c r="S74" s="15"/>
      <c r="T74" s="9" t="s">
        <v>40</v>
      </c>
    </row>
    <row r="75" spans="1:23" x14ac:dyDescent="0.2">
      <c r="A75" s="20" t="s">
        <v>168</v>
      </c>
      <c r="B75" s="182" t="s">
        <v>156</v>
      </c>
      <c r="C75" s="183"/>
      <c r="D75" s="183"/>
      <c r="E75" s="183"/>
      <c r="F75" s="183"/>
      <c r="G75" s="183"/>
      <c r="H75" s="183"/>
      <c r="I75" s="184"/>
      <c r="J75" s="9">
        <v>4</v>
      </c>
      <c r="K75" s="9">
        <v>2</v>
      </c>
      <c r="L75" s="9">
        <v>1</v>
      </c>
      <c r="M75" s="9">
        <v>0</v>
      </c>
      <c r="N75" s="10">
        <f t="shared" si="8"/>
        <v>3</v>
      </c>
      <c r="O75" s="11">
        <f t="shared" si="9"/>
        <v>4</v>
      </c>
      <c r="P75" s="11">
        <f t="shared" si="10"/>
        <v>7</v>
      </c>
      <c r="Q75" s="14" t="s">
        <v>35</v>
      </c>
      <c r="R75" s="9"/>
      <c r="S75" s="15"/>
      <c r="T75" s="9" t="s">
        <v>40</v>
      </c>
    </row>
    <row r="76" spans="1:23" x14ac:dyDescent="0.2">
      <c r="A76" s="34" t="s">
        <v>163</v>
      </c>
      <c r="B76" s="182" t="s">
        <v>157</v>
      </c>
      <c r="C76" s="183"/>
      <c r="D76" s="183"/>
      <c r="E76" s="183"/>
      <c r="F76" s="183"/>
      <c r="G76" s="183"/>
      <c r="H76" s="183"/>
      <c r="I76" s="184"/>
      <c r="J76" s="9">
        <v>6</v>
      </c>
      <c r="K76" s="9">
        <v>3</v>
      </c>
      <c r="L76" s="9">
        <v>2</v>
      </c>
      <c r="M76" s="9">
        <v>0</v>
      </c>
      <c r="N76" s="10">
        <f t="shared" si="8"/>
        <v>5</v>
      </c>
      <c r="O76" s="11">
        <f t="shared" si="9"/>
        <v>6</v>
      </c>
      <c r="P76" s="11">
        <f t="shared" si="10"/>
        <v>11</v>
      </c>
      <c r="Q76" s="14" t="s">
        <v>35</v>
      </c>
      <c r="R76" s="9"/>
      <c r="S76" s="15"/>
      <c r="T76" s="9" t="s">
        <v>41</v>
      </c>
    </row>
    <row r="77" spans="1:23" x14ac:dyDescent="0.2">
      <c r="A77" s="20" t="s">
        <v>164</v>
      </c>
      <c r="B77" s="182" t="s">
        <v>158</v>
      </c>
      <c r="C77" s="183"/>
      <c r="D77" s="183"/>
      <c r="E77" s="183"/>
      <c r="F77" s="183"/>
      <c r="G77" s="183"/>
      <c r="H77" s="183"/>
      <c r="I77" s="184"/>
      <c r="J77" s="9">
        <v>4</v>
      </c>
      <c r="K77" s="9">
        <v>0</v>
      </c>
      <c r="L77" s="9">
        <v>0</v>
      </c>
      <c r="M77" s="9">
        <v>4</v>
      </c>
      <c r="N77" s="10">
        <f t="shared" si="8"/>
        <v>4</v>
      </c>
      <c r="O77" s="11">
        <f t="shared" si="9"/>
        <v>3</v>
      </c>
      <c r="P77" s="11">
        <f t="shared" si="10"/>
        <v>7</v>
      </c>
      <c r="Q77" s="14" t="s">
        <v>35</v>
      </c>
      <c r="R77" s="9"/>
      <c r="S77" s="15"/>
      <c r="T77" s="9" t="s">
        <v>41</v>
      </c>
    </row>
    <row r="78" spans="1:23" x14ac:dyDescent="0.2">
      <c r="A78" s="20" t="s">
        <v>165</v>
      </c>
      <c r="B78" s="182" t="s">
        <v>159</v>
      </c>
      <c r="C78" s="183"/>
      <c r="D78" s="183"/>
      <c r="E78" s="183"/>
      <c r="F78" s="183"/>
      <c r="G78" s="183"/>
      <c r="H78" s="183"/>
      <c r="I78" s="184"/>
      <c r="J78" s="9">
        <v>4</v>
      </c>
      <c r="K78" s="9">
        <v>0</v>
      </c>
      <c r="L78" s="9">
        <v>0</v>
      </c>
      <c r="M78" s="9">
        <v>4</v>
      </c>
      <c r="N78" s="10">
        <f t="shared" si="8"/>
        <v>4</v>
      </c>
      <c r="O78" s="11">
        <f t="shared" si="9"/>
        <v>3</v>
      </c>
      <c r="P78" s="11">
        <f t="shared" si="10"/>
        <v>7</v>
      </c>
      <c r="Q78" s="14" t="s">
        <v>35</v>
      </c>
      <c r="R78" s="9"/>
      <c r="S78" s="15"/>
      <c r="T78" s="9" t="s">
        <v>41</v>
      </c>
    </row>
    <row r="79" spans="1:23" s="92" customFormat="1" ht="26.25" customHeight="1" x14ac:dyDescent="0.2">
      <c r="A79" s="95" t="s">
        <v>166</v>
      </c>
      <c r="B79" s="207" t="s">
        <v>160</v>
      </c>
      <c r="C79" s="208"/>
      <c r="D79" s="208"/>
      <c r="E79" s="208"/>
      <c r="F79" s="208"/>
      <c r="G79" s="208"/>
      <c r="H79" s="208"/>
      <c r="I79" s="209"/>
      <c r="J79" s="15">
        <v>4</v>
      </c>
      <c r="K79" s="15">
        <v>1</v>
      </c>
      <c r="L79" s="15">
        <v>0</v>
      </c>
      <c r="M79" s="15">
        <v>2</v>
      </c>
      <c r="N79" s="89">
        <f t="shared" si="8"/>
        <v>3</v>
      </c>
      <c r="O79" s="96">
        <f t="shared" si="9"/>
        <v>4</v>
      </c>
      <c r="P79" s="96">
        <f t="shared" si="10"/>
        <v>7</v>
      </c>
      <c r="Q79" s="97"/>
      <c r="R79" s="15"/>
      <c r="S79" s="15" t="s">
        <v>36</v>
      </c>
      <c r="T79" s="15" t="s">
        <v>42</v>
      </c>
    </row>
    <row r="80" spans="1:23" x14ac:dyDescent="0.2">
      <c r="A80" s="20" t="s">
        <v>167</v>
      </c>
      <c r="B80" s="182" t="s">
        <v>161</v>
      </c>
      <c r="C80" s="183"/>
      <c r="D80" s="183"/>
      <c r="E80" s="183"/>
      <c r="F80" s="183"/>
      <c r="G80" s="183"/>
      <c r="H80" s="183"/>
      <c r="I80" s="184"/>
      <c r="J80" s="9">
        <v>4</v>
      </c>
      <c r="K80" s="9">
        <v>2</v>
      </c>
      <c r="L80" s="9">
        <v>0</v>
      </c>
      <c r="M80" s="9">
        <v>0</v>
      </c>
      <c r="N80" s="10">
        <f t="shared" si="8"/>
        <v>2</v>
      </c>
      <c r="O80" s="11">
        <f t="shared" si="9"/>
        <v>5</v>
      </c>
      <c r="P80" s="11">
        <f t="shared" si="10"/>
        <v>7</v>
      </c>
      <c r="Q80" s="14"/>
      <c r="R80" s="9" t="s">
        <v>31</v>
      </c>
      <c r="S80" s="15"/>
      <c r="T80" s="9" t="s">
        <v>42</v>
      </c>
    </row>
    <row r="81" spans="1:23" x14ac:dyDescent="0.2">
      <c r="A81" s="12" t="s">
        <v>28</v>
      </c>
      <c r="B81" s="210"/>
      <c r="C81" s="211"/>
      <c r="D81" s="211"/>
      <c r="E81" s="211"/>
      <c r="F81" s="211"/>
      <c r="G81" s="211"/>
      <c r="H81" s="211"/>
      <c r="I81" s="212"/>
      <c r="J81" s="12">
        <f t="shared" ref="J81:P81" si="11">SUM(J74:J80)</f>
        <v>30</v>
      </c>
      <c r="K81" s="12">
        <f t="shared" si="11"/>
        <v>10</v>
      </c>
      <c r="L81" s="12">
        <f t="shared" si="11"/>
        <v>4</v>
      </c>
      <c r="M81" s="12">
        <f t="shared" si="11"/>
        <v>10</v>
      </c>
      <c r="N81" s="12">
        <f t="shared" si="11"/>
        <v>24</v>
      </c>
      <c r="O81" s="12">
        <f t="shared" si="11"/>
        <v>29</v>
      </c>
      <c r="P81" s="12">
        <f t="shared" si="11"/>
        <v>53</v>
      </c>
      <c r="Q81" s="12">
        <f>COUNTIF(Q74:Q80,"E")</f>
        <v>5</v>
      </c>
      <c r="R81" s="12">
        <f>COUNTIF(R74:R80,"C")</f>
        <v>1</v>
      </c>
      <c r="S81" s="12">
        <f>COUNTIF(S74:S80,"VP")</f>
        <v>1</v>
      </c>
      <c r="T81" s="35">
        <f>COUNTA(T74:T80)</f>
        <v>7</v>
      </c>
      <c r="U81" s="237" t="str">
        <f>IF(Q81&gt;=SUM(R81:S81),"Corect","E trebuie să fie cel puțin egal cu C+VP")</f>
        <v>Corect</v>
      </c>
      <c r="V81" s="236"/>
      <c r="W81" s="236"/>
    </row>
    <row r="82" spans="1:23" s="101" customFormat="1" x14ac:dyDescent="0.2">
      <c r="A82" s="49"/>
      <c r="B82" s="49"/>
      <c r="C82" s="49"/>
      <c r="D82" s="49"/>
      <c r="E82" s="49"/>
      <c r="F82" s="49"/>
      <c r="G82" s="49"/>
      <c r="H82" s="49"/>
      <c r="I82" s="49"/>
      <c r="J82" s="49"/>
      <c r="K82" s="49"/>
      <c r="L82" s="49"/>
      <c r="M82" s="49"/>
      <c r="N82" s="49"/>
      <c r="O82" s="49"/>
      <c r="P82" s="49"/>
      <c r="Q82" s="49"/>
      <c r="R82" s="49"/>
      <c r="S82" s="49"/>
      <c r="T82" s="110"/>
      <c r="U82" s="100"/>
    </row>
    <row r="83" spans="1:23" s="101" customFormat="1" x14ac:dyDescent="0.2">
      <c r="A83" s="49"/>
      <c r="B83" s="49"/>
      <c r="C83" s="49"/>
      <c r="D83" s="49"/>
      <c r="E83" s="49"/>
      <c r="F83" s="49"/>
      <c r="G83" s="49"/>
      <c r="H83" s="49"/>
      <c r="I83" s="49"/>
      <c r="J83" s="49"/>
      <c r="K83" s="49"/>
      <c r="L83" s="49"/>
      <c r="M83" s="49"/>
      <c r="N83" s="49"/>
      <c r="O83" s="49"/>
      <c r="P83" s="49"/>
      <c r="Q83" s="49"/>
      <c r="R83" s="49"/>
      <c r="S83" s="49"/>
      <c r="T83" s="110"/>
      <c r="U83" s="100"/>
    </row>
    <row r="84" spans="1:23" s="101" customFormat="1" x14ac:dyDescent="0.2">
      <c r="A84" s="49"/>
      <c r="B84" s="49"/>
      <c r="C84" s="49"/>
      <c r="D84" s="49"/>
      <c r="E84" s="49"/>
      <c r="F84" s="49"/>
      <c r="G84" s="49"/>
      <c r="H84" s="49"/>
      <c r="I84" s="49"/>
      <c r="J84" s="49"/>
      <c r="K84" s="49"/>
      <c r="L84" s="49"/>
      <c r="M84" s="49"/>
      <c r="N84" s="49"/>
      <c r="O84" s="49"/>
      <c r="P84" s="49"/>
      <c r="Q84" s="49"/>
      <c r="R84" s="49"/>
      <c r="S84" s="49"/>
      <c r="T84" s="110"/>
      <c r="U84" s="100"/>
    </row>
    <row r="86" spans="1:23" ht="18.75" customHeight="1" x14ac:dyDescent="0.2">
      <c r="A86" s="233" t="s">
        <v>48</v>
      </c>
      <c r="B86" s="233"/>
      <c r="C86" s="233"/>
      <c r="D86" s="233"/>
      <c r="E86" s="233"/>
      <c r="F86" s="233"/>
      <c r="G86" s="233"/>
      <c r="H86" s="233"/>
      <c r="I86" s="233"/>
      <c r="J86" s="233"/>
      <c r="K86" s="233"/>
      <c r="L86" s="233"/>
      <c r="M86" s="233"/>
      <c r="N86" s="233"/>
      <c r="O86" s="233"/>
      <c r="P86" s="233"/>
      <c r="Q86" s="233"/>
      <c r="R86" s="233"/>
      <c r="S86" s="233"/>
      <c r="T86" s="233"/>
    </row>
    <row r="87" spans="1:23" ht="24.75" customHeight="1" x14ac:dyDescent="0.2">
      <c r="A87" s="166" t="s">
        <v>30</v>
      </c>
      <c r="B87" s="194" t="s">
        <v>29</v>
      </c>
      <c r="C87" s="195"/>
      <c r="D87" s="195"/>
      <c r="E87" s="195"/>
      <c r="F87" s="195"/>
      <c r="G87" s="195"/>
      <c r="H87" s="195"/>
      <c r="I87" s="196"/>
      <c r="J87" s="234" t="s">
        <v>43</v>
      </c>
      <c r="K87" s="179" t="s">
        <v>27</v>
      </c>
      <c r="L87" s="180"/>
      <c r="M87" s="181"/>
      <c r="N87" s="179" t="s">
        <v>44</v>
      </c>
      <c r="O87" s="190"/>
      <c r="P87" s="191"/>
      <c r="Q87" s="179" t="s">
        <v>26</v>
      </c>
      <c r="R87" s="180"/>
      <c r="S87" s="181"/>
      <c r="T87" s="192" t="s">
        <v>25</v>
      </c>
    </row>
    <row r="88" spans="1:23" x14ac:dyDescent="0.2">
      <c r="A88" s="167"/>
      <c r="B88" s="197"/>
      <c r="C88" s="198"/>
      <c r="D88" s="198"/>
      <c r="E88" s="198"/>
      <c r="F88" s="198"/>
      <c r="G88" s="198"/>
      <c r="H88" s="198"/>
      <c r="I88" s="199"/>
      <c r="J88" s="193"/>
      <c r="K88" s="4" t="s">
        <v>31</v>
      </c>
      <c r="L88" s="4" t="s">
        <v>32</v>
      </c>
      <c r="M88" s="4" t="s">
        <v>33</v>
      </c>
      <c r="N88" s="51" t="s">
        <v>37</v>
      </c>
      <c r="O88" s="51" t="s">
        <v>8</v>
      </c>
      <c r="P88" s="51" t="s">
        <v>34</v>
      </c>
      <c r="Q88" s="51" t="s">
        <v>35</v>
      </c>
      <c r="R88" s="51" t="s">
        <v>31</v>
      </c>
      <c r="S88" s="51" t="s">
        <v>36</v>
      </c>
      <c r="T88" s="193"/>
    </row>
    <row r="89" spans="1:23" x14ac:dyDescent="0.2">
      <c r="A89" s="34" t="s">
        <v>177</v>
      </c>
      <c r="B89" s="182" t="s">
        <v>169</v>
      </c>
      <c r="C89" s="183"/>
      <c r="D89" s="183"/>
      <c r="E89" s="183"/>
      <c r="F89" s="183"/>
      <c r="G89" s="183"/>
      <c r="H89" s="183"/>
      <c r="I89" s="184"/>
      <c r="J89" s="9">
        <v>5</v>
      </c>
      <c r="K89" s="9">
        <v>2</v>
      </c>
      <c r="L89" s="9">
        <v>1</v>
      </c>
      <c r="M89" s="9">
        <v>0</v>
      </c>
      <c r="N89" s="10">
        <f t="shared" ref="N89:N96" si="12">K89+L89+M89</f>
        <v>3</v>
      </c>
      <c r="O89" s="11">
        <f t="shared" ref="O89:O96" si="13">P89-N89</f>
        <v>6</v>
      </c>
      <c r="P89" s="11">
        <f t="shared" ref="P89:P96" si="14">ROUND(PRODUCT(J89,25)/14,0)</f>
        <v>9</v>
      </c>
      <c r="Q89" s="14" t="s">
        <v>35</v>
      </c>
      <c r="R89" s="9"/>
      <c r="S89" s="15"/>
      <c r="T89" s="9" t="s">
        <v>40</v>
      </c>
    </row>
    <row r="90" spans="1:23" x14ac:dyDescent="0.2">
      <c r="A90" s="20" t="s">
        <v>178</v>
      </c>
      <c r="B90" s="182" t="s">
        <v>170</v>
      </c>
      <c r="C90" s="183"/>
      <c r="D90" s="183"/>
      <c r="E90" s="183"/>
      <c r="F90" s="183"/>
      <c r="G90" s="183"/>
      <c r="H90" s="183"/>
      <c r="I90" s="184"/>
      <c r="J90" s="9">
        <v>5</v>
      </c>
      <c r="K90" s="9">
        <v>2</v>
      </c>
      <c r="L90" s="9">
        <v>1</v>
      </c>
      <c r="M90" s="9">
        <v>0</v>
      </c>
      <c r="N90" s="10">
        <f t="shared" si="12"/>
        <v>3</v>
      </c>
      <c r="O90" s="11">
        <f t="shared" si="13"/>
        <v>6</v>
      </c>
      <c r="P90" s="11">
        <f t="shared" si="14"/>
        <v>9</v>
      </c>
      <c r="Q90" s="14" t="s">
        <v>35</v>
      </c>
      <c r="R90" s="9"/>
      <c r="S90" s="15"/>
      <c r="T90" s="9" t="s">
        <v>40</v>
      </c>
    </row>
    <row r="91" spans="1:23" x14ac:dyDescent="0.2">
      <c r="A91" s="20" t="s">
        <v>179</v>
      </c>
      <c r="B91" s="182" t="s">
        <v>171</v>
      </c>
      <c r="C91" s="183"/>
      <c r="D91" s="183"/>
      <c r="E91" s="183"/>
      <c r="F91" s="183"/>
      <c r="G91" s="183"/>
      <c r="H91" s="183"/>
      <c r="I91" s="184"/>
      <c r="J91" s="9">
        <v>5</v>
      </c>
      <c r="K91" s="9">
        <v>1</v>
      </c>
      <c r="L91" s="9">
        <v>0</v>
      </c>
      <c r="M91" s="9">
        <v>2</v>
      </c>
      <c r="N91" s="10">
        <f t="shared" si="12"/>
        <v>3</v>
      </c>
      <c r="O91" s="11">
        <f t="shared" si="13"/>
        <v>6</v>
      </c>
      <c r="P91" s="11">
        <f t="shared" si="14"/>
        <v>9</v>
      </c>
      <c r="Q91" s="14"/>
      <c r="R91" s="9" t="s">
        <v>31</v>
      </c>
      <c r="S91" s="15"/>
      <c r="T91" s="9" t="s">
        <v>41</v>
      </c>
    </row>
    <row r="92" spans="1:23" x14ac:dyDescent="0.2">
      <c r="A92" s="20" t="s">
        <v>180</v>
      </c>
      <c r="B92" s="182" t="s">
        <v>172</v>
      </c>
      <c r="C92" s="183"/>
      <c r="D92" s="183"/>
      <c r="E92" s="183"/>
      <c r="F92" s="183"/>
      <c r="G92" s="183"/>
      <c r="H92" s="183"/>
      <c r="I92" s="184"/>
      <c r="J92" s="9">
        <v>4</v>
      </c>
      <c r="K92" s="9">
        <v>0</v>
      </c>
      <c r="L92" s="9">
        <v>0</v>
      </c>
      <c r="M92" s="9">
        <v>4</v>
      </c>
      <c r="N92" s="10">
        <f t="shared" si="12"/>
        <v>4</v>
      </c>
      <c r="O92" s="11">
        <f t="shared" si="13"/>
        <v>3</v>
      </c>
      <c r="P92" s="11">
        <f t="shared" si="14"/>
        <v>7</v>
      </c>
      <c r="Q92" s="14" t="s">
        <v>35</v>
      </c>
      <c r="R92" s="9"/>
      <c r="S92" s="15"/>
      <c r="T92" s="9" t="s">
        <v>41</v>
      </c>
    </row>
    <row r="93" spans="1:23" x14ac:dyDescent="0.2">
      <c r="A93" s="20" t="s">
        <v>181</v>
      </c>
      <c r="B93" s="182" t="s">
        <v>173</v>
      </c>
      <c r="C93" s="183"/>
      <c r="D93" s="183"/>
      <c r="E93" s="183"/>
      <c r="F93" s="183"/>
      <c r="G93" s="183"/>
      <c r="H93" s="183"/>
      <c r="I93" s="184"/>
      <c r="J93" s="9">
        <v>4</v>
      </c>
      <c r="K93" s="9">
        <v>0</v>
      </c>
      <c r="L93" s="9">
        <v>0</v>
      </c>
      <c r="M93" s="9">
        <v>4</v>
      </c>
      <c r="N93" s="10">
        <f t="shared" si="12"/>
        <v>4</v>
      </c>
      <c r="O93" s="11">
        <f t="shared" si="13"/>
        <v>3</v>
      </c>
      <c r="P93" s="11">
        <f t="shared" si="14"/>
        <v>7</v>
      </c>
      <c r="Q93" s="14" t="s">
        <v>35</v>
      </c>
      <c r="R93" s="9"/>
      <c r="S93" s="15"/>
      <c r="T93" s="9" t="s">
        <v>41</v>
      </c>
    </row>
    <row r="94" spans="1:23" s="92" customFormat="1" ht="24" customHeight="1" x14ac:dyDescent="0.2">
      <c r="A94" s="95" t="s">
        <v>182</v>
      </c>
      <c r="B94" s="207" t="s">
        <v>174</v>
      </c>
      <c r="C94" s="208"/>
      <c r="D94" s="208"/>
      <c r="E94" s="208"/>
      <c r="F94" s="208"/>
      <c r="G94" s="208"/>
      <c r="H94" s="208"/>
      <c r="I94" s="209"/>
      <c r="J94" s="15">
        <v>4</v>
      </c>
      <c r="K94" s="15">
        <v>1</v>
      </c>
      <c r="L94" s="15">
        <v>0</v>
      </c>
      <c r="M94" s="15">
        <v>3</v>
      </c>
      <c r="N94" s="89">
        <f t="shared" si="12"/>
        <v>4</v>
      </c>
      <c r="O94" s="96">
        <f t="shared" si="13"/>
        <v>3</v>
      </c>
      <c r="P94" s="96">
        <f t="shared" si="14"/>
        <v>7</v>
      </c>
      <c r="Q94" s="97"/>
      <c r="R94" s="15"/>
      <c r="S94" s="15" t="s">
        <v>36</v>
      </c>
      <c r="T94" s="15" t="s">
        <v>42</v>
      </c>
    </row>
    <row r="95" spans="1:23" x14ac:dyDescent="0.2">
      <c r="A95" s="20" t="s">
        <v>183</v>
      </c>
      <c r="B95" s="182" t="s">
        <v>175</v>
      </c>
      <c r="C95" s="183"/>
      <c r="D95" s="183"/>
      <c r="E95" s="183"/>
      <c r="F95" s="183"/>
      <c r="G95" s="183"/>
      <c r="H95" s="183"/>
      <c r="I95" s="184"/>
      <c r="J95" s="9">
        <v>3</v>
      </c>
      <c r="K95" s="9">
        <v>1</v>
      </c>
      <c r="L95" s="9">
        <v>1</v>
      </c>
      <c r="M95" s="9">
        <v>0</v>
      </c>
      <c r="N95" s="10">
        <f t="shared" si="12"/>
        <v>2</v>
      </c>
      <c r="O95" s="11">
        <f t="shared" si="13"/>
        <v>3</v>
      </c>
      <c r="P95" s="11">
        <f t="shared" si="14"/>
        <v>5</v>
      </c>
      <c r="Q95" s="14" t="s">
        <v>35</v>
      </c>
      <c r="R95" s="9"/>
      <c r="S95" s="15"/>
      <c r="T95" s="9" t="s">
        <v>42</v>
      </c>
    </row>
    <row r="96" spans="1:23" x14ac:dyDescent="0.2">
      <c r="A96" s="20" t="s">
        <v>184</v>
      </c>
      <c r="B96" s="182" t="s">
        <v>176</v>
      </c>
      <c r="C96" s="183"/>
      <c r="D96" s="183"/>
      <c r="E96" s="183"/>
      <c r="F96" s="183"/>
      <c r="G96" s="183"/>
      <c r="H96" s="183"/>
      <c r="I96" s="184"/>
      <c r="J96" s="9">
        <v>3</v>
      </c>
      <c r="K96" s="9">
        <v>0</v>
      </c>
      <c r="L96" s="9">
        <v>0</v>
      </c>
      <c r="M96" s="9">
        <v>4</v>
      </c>
      <c r="N96" s="10">
        <f t="shared" si="12"/>
        <v>4</v>
      </c>
      <c r="O96" s="11">
        <f t="shared" si="13"/>
        <v>1</v>
      </c>
      <c r="P96" s="11">
        <f t="shared" si="14"/>
        <v>5</v>
      </c>
      <c r="Q96" s="14"/>
      <c r="R96" s="9" t="s">
        <v>31</v>
      </c>
      <c r="S96" s="15"/>
      <c r="T96" s="9" t="s">
        <v>42</v>
      </c>
    </row>
    <row r="97" spans="1:23" x14ac:dyDescent="0.2">
      <c r="A97" s="12" t="s">
        <v>28</v>
      </c>
      <c r="B97" s="210"/>
      <c r="C97" s="211"/>
      <c r="D97" s="211"/>
      <c r="E97" s="211"/>
      <c r="F97" s="211"/>
      <c r="G97" s="211"/>
      <c r="H97" s="211"/>
      <c r="I97" s="212"/>
      <c r="J97" s="12">
        <f t="shared" ref="J97:P97" si="15">SUM(J89:J96)</f>
        <v>33</v>
      </c>
      <c r="K97" s="12">
        <f t="shared" si="15"/>
        <v>7</v>
      </c>
      <c r="L97" s="12">
        <f t="shared" si="15"/>
        <v>3</v>
      </c>
      <c r="M97" s="12">
        <f t="shared" si="15"/>
        <v>17</v>
      </c>
      <c r="N97" s="12">
        <f t="shared" si="15"/>
        <v>27</v>
      </c>
      <c r="O97" s="12">
        <f t="shared" si="15"/>
        <v>31</v>
      </c>
      <c r="P97" s="12">
        <f t="shared" si="15"/>
        <v>58</v>
      </c>
      <c r="Q97" s="12">
        <f>COUNTIF(Q89:Q96,"E")</f>
        <v>5</v>
      </c>
      <c r="R97" s="12">
        <f>COUNTIF(R89:R96,"C")</f>
        <v>2</v>
      </c>
      <c r="S97" s="12">
        <f>COUNTIF(S89:S96,"VP")</f>
        <v>1</v>
      </c>
      <c r="T97" s="35">
        <f>COUNTA(T89:T96)</f>
        <v>8</v>
      </c>
      <c r="U97" s="237" t="str">
        <f>IF(Q97&gt;=SUM(R97:S97),"Corect","E trebuie să fie cel puțin egal cu C+VP")</f>
        <v>Corect</v>
      </c>
      <c r="V97" s="236"/>
      <c r="W97" s="236"/>
    </row>
    <row r="98" spans="1:23" s="101" customFormat="1" x14ac:dyDescent="0.2">
      <c r="A98" s="49"/>
      <c r="B98" s="49"/>
      <c r="C98" s="49"/>
      <c r="D98" s="49"/>
      <c r="E98" s="49"/>
      <c r="F98" s="49"/>
      <c r="G98" s="49"/>
      <c r="H98" s="49"/>
      <c r="I98" s="49"/>
      <c r="J98" s="49"/>
      <c r="K98" s="49"/>
      <c r="L98" s="49"/>
      <c r="M98" s="49"/>
      <c r="N98" s="49"/>
      <c r="O98" s="49"/>
      <c r="P98" s="49"/>
      <c r="Q98" s="49"/>
      <c r="R98" s="49"/>
      <c r="S98" s="49"/>
      <c r="T98" s="110"/>
      <c r="U98" s="100"/>
    </row>
    <row r="99" spans="1:23" s="101" customFormat="1" x14ac:dyDescent="0.2">
      <c r="A99" s="49"/>
      <c r="B99" s="49"/>
      <c r="C99" s="49"/>
      <c r="D99" s="49"/>
      <c r="E99" s="49"/>
      <c r="F99" s="49"/>
      <c r="G99" s="49"/>
      <c r="H99" s="49"/>
      <c r="I99" s="49"/>
      <c r="J99" s="49"/>
      <c r="K99" s="49"/>
      <c r="L99" s="49"/>
      <c r="M99" s="49"/>
      <c r="N99" s="49"/>
      <c r="O99" s="49"/>
      <c r="P99" s="49"/>
      <c r="Q99" s="49"/>
      <c r="R99" s="49"/>
      <c r="S99" s="49"/>
      <c r="T99" s="110"/>
      <c r="U99" s="100"/>
    </row>
    <row r="100" spans="1:23" s="101" customFormat="1" x14ac:dyDescent="0.2">
      <c r="A100" s="49"/>
      <c r="B100" s="49"/>
      <c r="C100" s="49"/>
      <c r="D100" s="49"/>
      <c r="E100" s="49"/>
      <c r="F100" s="49"/>
      <c r="G100" s="49"/>
      <c r="H100" s="49"/>
      <c r="I100" s="49"/>
      <c r="J100" s="49"/>
      <c r="K100" s="49"/>
      <c r="L100" s="49"/>
      <c r="M100" s="49"/>
      <c r="N100" s="49"/>
      <c r="O100" s="49"/>
      <c r="P100" s="49"/>
      <c r="Q100" s="49"/>
      <c r="R100" s="49"/>
      <c r="S100" s="49"/>
      <c r="T100" s="110"/>
      <c r="U100" s="100"/>
    </row>
    <row r="102" spans="1:23" x14ac:dyDescent="0.2">
      <c r="B102" s="2"/>
      <c r="C102" s="2"/>
      <c r="D102" s="2"/>
      <c r="E102" s="2"/>
      <c r="F102" s="2"/>
      <c r="G102" s="2"/>
      <c r="M102" s="6"/>
      <c r="N102" s="6"/>
      <c r="O102" s="6"/>
      <c r="P102" s="6"/>
      <c r="Q102" s="6"/>
      <c r="R102" s="6"/>
      <c r="S102" s="6"/>
    </row>
    <row r="105" spans="1:23" ht="18" customHeight="1" x14ac:dyDescent="0.2">
      <c r="A105" s="238" t="s">
        <v>49</v>
      </c>
      <c r="B105" s="239"/>
      <c r="C105" s="239"/>
      <c r="D105" s="239"/>
      <c r="E105" s="239"/>
      <c r="F105" s="239"/>
      <c r="G105" s="239"/>
      <c r="H105" s="239"/>
      <c r="I105" s="239"/>
      <c r="J105" s="239"/>
      <c r="K105" s="239"/>
      <c r="L105" s="239"/>
      <c r="M105" s="239"/>
      <c r="N105" s="239"/>
      <c r="O105" s="239"/>
      <c r="P105" s="239"/>
      <c r="Q105" s="239"/>
      <c r="R105" s="239"/>
      <c r="S105" s="239"/>
      <c r="T105" s="240"/>
    </row>
    <row r="106" spans="1:23" ht="25.5" customHeight="1" x14ac:dyDescent="0.2">
      <c r="A106" s="166" t="s">
        <v>30</v>
      </c>
      <c r="B106" s="194" t="s">
        <v>29</v>
      </c>
      <c r="C106" s="195"/>
      <c r="D106" s="195"/>
      <c r="E106" s="195"/>
      <c r="F106" s="195"/>
      <c r="G106" s="195"/>
      <c r="H106" s="195"/>
      <c r="I106" s="196"/>
      <c r="J106" s="234" t="s">
        <v>43</v>
      </c>
      <c r="K106" s="172" t="s">
        <v>27</v>
      </c>
      <c r="L106" s="173"/>
      <c r="M106" s="174"/>
      <c r="N106" s="179" t="s">
        <v>44</v>
      </c>
      <c r="O106" s="190"/>
      <c r="P106" s="191"/>
      <c r="Q106" s="179" t="s">
        <v>26</v>
      </c>
      <c r="R106" s="180"/>
      <c r="S106" s="181"/>
      <c r="T106" s="192" t="s">
        <v>25</v>
      </c>
    </row>
    <row r="107" spans="1:23" x14ac:dyDescent="0.2">
      <c r="A107" s="167"/>
      <c r="B107" s="197"/>
      <c r="C107" s="198"/>
      <c r="D107" s="198"/>
      <c r="E107" s="198"/>
      <c r="F107" s="198"/>
      <c r="G107" s="198"/>
      <c r="H107" s="198"/>
      <c r="I107" s="199"/>
      <c r="J107" s="193"/>
      <c r="K107" s="4" t="s">
        <v>31</v>
      </c>
      <c r="L107" s="4" t="s">
        <v>32</v>
      </c>
      <c r="M107" s="4" t="s">
        <v>33</v>
      </c>
      <c r="N107" s="51" t="s">
        <v>37</v>
      </c>
      <c r="O107" s="51" t="s">
        <v>8</v>
      </c>
      <c r="P107" s="51" t="s">
        <v>34</v>
      </c>
      <c r="Q107" s="51" t="s">
        <v>35</v>
      </c>
      <c r="R107" s="51" t="s">
        <v>31</v>
      </c>
      <c r="S107" s="51" t="s">
        <v>36</v>
      </c>
      <c r="T107" s="193"/>
    </row>
    <row r="108" spans="1:23" ht="27" customHeight="1" x14ac:dyDescent="0.2">
      <c r="A108" s="34" t="s">
        <v>194</v>
      </c>
      <c r="B108" s="207" t="s">
        <v>185</v>
      </c>
      <c r="C108" s="208"/>
      <c r="D108" s="208"/>
      <c r="E108" s="208"/>
      <c r="F108" s="208"/>
      <c r="G108" s="208"/>
      <c r="H108" s="208"/>
      <c r="I108" s="209"/>
      <c r="J108" s="9">
        <v>4</v>
      </c>
      <c r="K108" s="9">
        <v>0</v>
      </c>
      <c r="L108" s="9">
        <v>0</v>
      </c>
      <c r="M108" s="9">
        <v>4</v>
      </c>
      <c r="N108" s="10">
        <f t="shared" ref="N108:N116" si="16">K108+L108+M108</f>
        <v>4</v>
      </c>
      <c r="O108" s="11">
        <f t="shared" ref="O108:O116" si="17">P108-N108</f>
        <v>3</v>
      </c>
      <c r="P108" s="11">
        <f t="shared" ref="P108:P116" si="18">ROUND(PRODUCT(J108,25)/14,0)</f>
        <v>7</v>
      </c>
      <c r="Q108" s="14" t="s">
        <v>35</v>
      </c>
      <c r="R108" s="9"/>
      <c r="S108" s="15"/>
      <c r="T108" s="9" t="s">
        <v>41</v>
      </c>
    </row>
    <row r="109" spans="1:23" x14ac:dyDescent="0.2">
      <c r="A109" s="20" t="s">
        <v>195</v>
      </c>
      <c r="B109" s="182" t="s">
        <v>186</v>
      </c>
      <c r="C109" s="183"/>
      <c r="D109" s="183"/>
      <c r="E109" s="183"/>
      <c r="F109" s="183"/>
      <c r="G109" s="183"/>
      <c r="H109" s="183"/>
      <c r="I109" s="184"/>
      <c r="J109" s="9">
        <v>4</v>
      </c>
      <c r="K109" s="9">
        <v>0</v>
      </c>
      <c r="L109" s="9">
        <v>0</v>
      </c>
      <c r="M109" s="9">
        <v>4</v>
      </c>
      <c r="N109" s="10">
        <f t="shared" si="16"/>
        <v>4</v>
      </c>
      <c r="O109" s="11">
        <f t="shared" si="17"/>
        <v>3</v>
      </c>
      <c r="P109" s="11">
        <f t="shared" si="18"/>
        <v>7</v>
      </c>
      <c r="Q109" s="14" t="s">
        <v>35</v>
      </c>
      <c r="R109" s="9"/>
      <c r="S109" s="15"/>
      <c r="T109" s="9" t="s">
        <v>41</v>
      </c>
    </row>
    <row r="110" spans="1:23" x14ac:dyDescent="0.2">
      <c r="A110" s="20" t="s">
        <v>196</v>
      </c>
      <c r="B110" s="182" t="s">
        <v>187</v>
      </c>
      <c r="C110" s="183"/>
      <c r="D110" s="183"/>
      <c r="E110" s="183"/>
      <c r="F110" s="183"/>
      <c r="G110" s="183"/>
      <c r="H110" s="183"/>
      <c r="I110" s="184"/>
      <c r="J110" s="9">
        <v>4</v>
      </c>
      <c r="K110" s="9">
        <v>1</v>
      </c>
      <c r="L110" s="9">
        <v>1</v>
      </c>
      <c r="M110" s="9">
        <v>0</v>
      </c>
      <c r="N110" s="10">
        <f t="shared" si="16"/>
        <v>2</v>
      </c>
      <c r="O110" s="11">
        <f t="shared" si="17"/>
        <v>5</v>
      </c>
      <c r="P110" s="11">
        <f t="shared" si="18"/>
        <v>7</v>
      </c>
      <c r="Q110" s="14" t="s">
        <v>35</v>
      </c>
      <c r="R110" s="9"/>
      <c r="S110" s="15"/>
      <c r="T110" s="9" t="s">
        <v>40</v>
      </c>
    </row>
    <row r="111" spans="1:23" x14ac:dyDescent="0.2">
      <c r="A111" s="20" t="s">
        <v>197</v>
      </c>
      <c r="B111" s="246" t="s">
        <v>188</v>
      </c>
      <c r="C111" s="247"/>
      <c r="D111" s="247"/>
      <c r="E111" s="247"/>
      <c r="F111" s="247"/>
      <c r="G111" s="247"/>
      <c r="H111" s="247"/>
      <c r="I111" s="248"/>
      <c r="J111" s="9">
        <v>4</v>
      </c>
      <c r="K111" s="9">
        <v>1</v>
      </c>
      <c r="L111" s="9">
        <v>1</v>
      </c>
      <c r="M111" s="9">
        <v>2</v>
      </c>
      <c r="N111" s="10">
        <f t="shared" si="16"/>
        <v>4</v>
      </c>
      <c r="O111" s="11">
        <f t="shared" si="17"/>
        <v>3</v>
      </c>
      <c r="P111" s="11">
        <f t="shared" si="18"/>
        <v>7</v>
      </c>
      <c r="Q111" s="14" t="s">
        <v>35</v>
      </c>
      <c r="R111" s="9"/>
      <c r="S111" s="15"/>
      <c r="T111" s="9" t="s">
        <v>41</v>
      </c>
    </row>
    <row r="112" spans="1:23" x14ac:dyDescent="0.2">
      <c r="A112" s="20" t="s">
        <v>198</v>
      </c>
      <c r="B112" s="182" t="s">
        <v>189</v>
      </c>
      <c r="C112" s="183"/>
      <c r="D112" s="183"/>
      <c r="E112" s="183"/>
      <c r="F112" s="183"/>
      <c r="G112" s="183"/>
      <c r="H112" s="183"/>
      <c r="I112" s="184"/>
      <c r="J112" s="9">
        <v>4</v>
      </c>
      <c r="K112" s="9">
        <v>1</v>
      </c>
      <c r="L112" s="9">
        <v>0</v>
      </c>
      <c r="M112" s="9">
        <v>1</v>
      </c>
      <c r="N112" s="10">
        <f t="shared" si="16"/>
        <v>2</v>
      </c>
      <c r="O112" s="11">
        <f t="shared" si="17"/>
        <v>5</v>
      </c>
      <c r="P112" s="11">
        <f t="shared" si="18"/>
        <v>7</v>
      </c>
      <c r="Q112" s="14" t="s">
        <v>35</v>
      </c>
      <c r="R112" s="9"/>
      <c r="S112" s="15"/>
      <c r="T112" s="9" t="s">
        <v>41</v>
      </c>
    </row>
    <row r="113" spans="1:23" x14ac:dyDescent="0.2">
      <c r="A113" s="20" t="s">
        <v>199</v>
      </c>
      <c r="B113" s="182" t="s">
        <v>190</v>
      </c>
      <c r="C113" s="183"/>
      <c r="D113" s="183"/>
      <c r="E113" s="183"/>
      <c r="F113" s="183"/>
      <c r="G113" s="183"/>
      <c r="H113" s="183"/>
      <c r="I113" s="184"/>
      <c r="J113" s="9">
        <v>4</v>
      </c>
      <c r="K113" s="9">
        <v>1</v>
      </c>
      <c r="L113" s="9">
        <v>0</v>
      </c>
      <c r="M113" s="9">
        <v>1</v>
      </c>
      <c r="N113" s="10">
        <f t="shared" si="16"/>
        <v>2</v>
      </c>
      <c r="O113" s="11">
        <f t="shared" si="17"/>
        <v>5</v>
      </c>
      <c r="P113" s="11">
        <f t="shared" si="18"/>
        <v>7</v>
      </c>
      <c r="Q113" s="14" t="s">
        <v>35</v>
      </c>
      <c r="R113" s="9"/>
      <c r="S113" s="15"/>
      <c r="T113" s="9" t="s">
        <v>41</v>
      </c>
    </row>
    <row r="114" spans="1:23" x14ac:dyDescent="0.2">
      <c r="A114" s="20" t="s">
        <v>200</v>
      </c>
      <c r="B114" s="182" t="s">
        <v>191</v>
      </c>
      <c r="C114" s="183"/>
      <c r="D114" s="183"/>
      <c r="E114" s="183"/>
      <c r="F114" s="183"/>
      <c r="G114" s="183"/>
      <c r="H114" s="183"/>
      <c r="I114" s="184"/>
      <c r="J114" s="9">
        <v>3</v>
      </c>
      <c r="K114" s="9">
        <v>0</v>
      </c>
      <c r="L114" s="9">
        <v>0</v>
      </c>
      <c r="M114" s="9">
        <v>2</v>
      </c>
      <c r="N114" s="10">
        <f t="shared" si="16"/>
        <v>2</v>
      </c>
      <c r="O114" s="11">
        <f t="shared" si="17"/>
        <v>3</v>
      </c>
      <c r="P114" s="11">
        <f t="shared" si="18"/>
        <v>5</v>
      </c>
      <c r="Q114" s="14"/>
      <c r="R114" s="9"/>
      <c r="S114" s="15" t="s">
        <v>36</v>
      </c>
      <c r="T114" s="9" t="s">
        <v>42</v>
      </c>
    </row>
    <row r="115" spans="1:23" x14ac:dyDescent="0.2">
      <c r="A115" s="20" t="s">
        <v>201</v>
      </c>
      <c r="B115" s="182" t="s">
        <v>192</v>
      </c>
      <c r="C115" s="183"/>
      <c r="D115" s="183"/>
      <c r="E115" s="183"/>
      <c r="F115" s="183"/>
      <c r="G115" s="183"/>
      <c r="H115" s="183"/>
      <c r="I115" s="184"/>
      <c r="J115" s="9">
        <v>3</v>
      </c>
      <c r="K115" s="9">
        <v>1</v>
      </c>
      <c r="L115" s="9">
        <v>1</v>
      </c>
      <c r="M115" s="9">
        <v>0</v>
      </c>
      <c r="N115" s="10">
        <f t="shared" si="16"/>
        <v>2</v>
      </c>
      <c r="O115" s="11">
        <f t="shared" si="17"/>
        <v>3</v>
      </c>
      <c r="P115" s="11">
        <f t="shared" si="18"/>
        <v>5</v>
      </c>
      <c r="Q115" s="14"/>
      <c r="R115" s="9" t="s">
        <v>31</v>
      </c>
      <c r="S115" s="15"/>
      <c r="T115" s="9" t="s">
        <v>42</v>
      </c>
    </row>
    <row r="116" spans="1:23" x14ac:dyDescent="0.2">
      <c r="A116" s="20" t="s">
        <v>202</v>
      </c>
      <c r="B116" s="182" t="s">
        <v>193</v>
      </c>
      <c r="C116" s="183"/>
      <c r="D116" s="183"/>
      <c r="E116" s="183"/>
      <c r="F116" s="183"/>
      <c r="G116" s="183"/>
      <c r="H116" s="183"/>
      <c r="I116" s="184"/>
      <c r="J116" s="9">
        <v>3</v>
      </c>
      <c r="K116" s="9">
        <v>0</v>
      </c>
      <c r="L116" s="9">
        <v>0</v>
      </c>
      <c r="M116" s="9">
        <v>3</v>
      </c>
      <c r="N116" s="10">
        <f t="shared" si="16"/>
        <v>3</v>
      </c>
      <c r="O116" s="11">
        <f t="shared" si="17"/>
        <v>2</v>
      </c>
      <c r="P116" s="11">
        <f t="shared" si="18"/>
        <v>5</v>
      </c>
      <c r="Q116" s="14"/>
      <c r="R116" s="9" t="s">
        <v>31</v>
      </c>
      <c r="S116" s="15"/>
      <c r="T116" s="9" t="s">
        <v>42</v>
      </c>
    </row>
    <row r="117" spans="1:23" x14ac:dyDescent="0.2">
      <c r="A117" s="12" t="s">
        <v>28</v>
      </c>
      <c r="B117" s="210"/>
      <c r="C117" s="211"/>
      <c r="D117" s="211"/>
      <c r="E117" s="211"/>
      <c r="F117" s="211"/>
      <c r="G117" s="211"/>
      <c r="H117" s="211"/>
      <c r="I117" s="212"/>
      <c r="J117" s="12">
        <f t="shared" ref="J117:P117" si="19">SUM(J108:J116)</f>
        <v>33</v>
      </c>
      <c r="K117" s="12">
        <f t="shared" si="19"/>
        <v>5</v>
      </c>
      <c r="L117" s="12">
        <f t="shared" si="19"/>
        <v>3</v>
      </c>
      <c r="M117" s="12">
        <f t="shared" si="19"/>
        <v>17</v>
      </c>
      <c r="N117" s="12">
        <f t="shared" si="19"/>
        <v>25</v>
      </c>
      <c r="O117" s="12">
        <f t="shared" si="19"/>
        <v>32</v>
      </c>
      <c r="P117" s="12">
        <f t="shared" si="19"/>
        <v>57</v>
      </c>
      <c r="Q117" s="12">
        <f>COUNTIF(Q108:Q116,"E")</f>
        <v>6</v>
      </c>
      <c r="R117" s="12">
        <f>COUNTIF(R108:R116,"C")</f>
        <v>2</v>
      </c>
      <c r="S117" s="12">
        <f>COUNTIF(S108:S116,"VP")</f>
        <v>1</v>
      </c>
      <c r="T117" s="35">
        <f>COUNTA(T108:T116)</f>
        <v>9</v>
      </c>
      <c r="U117" s="237" t="str">
        <f>IF(Q117&gt;=SUM(R117:S117),"Corect","E trebuie să fie cel puțin egal cu C+VP")</f>
        <v>Corect</v>
      </c>
      <c r="V117" s="236"/>
      <c r="W117" s="236"/>
    </row>
    <row r="118" spans="1:23" s="101" customFormat="1" x14ac:dyDescent="0.2">
      <c r="A118" s="49"/>
      <c r="B118" s="49"/>
      <c r="C118" s="49"/>
      <c r="D118" s="49"/>
      <c r="E118" s="49"/>
      <c r="F118" s="49"/>
      <c r="G118" s="49"/>
      <c r="H118" s="49"/>
      <c r="I118" s="49"/>
      <c r="J118" s="49"/>
      <c r="K118" s="49"/>
      <c r="L118" s="49"/>
      <c r="M118" s="49"/>
      <c r="N118" s="49"/>
      <c r="O118" s="49"/>
      <c r="P118" s="49"/>
      <c r="Q118" s="49"/>
      <c r="R118" s="49"/>
      <c r="S118" s="49"/>
      <c r="T118" s="110"/>
      <c r="U118" s="100"/>
    </row>
    <row r="119" spans="1:23" s="101" customFormat="1" x14ac:dyDescent="0.2">
      <c r="A119" s="49"/>
      <c r="B119" s="49"/>
      <c r="C119" s="49"/>
      <c r="D119" s="49"/>
      <c r="E119" s="49"/>
      <c r="F119" s="49"/>
      <c r="G119" s="49"/>
      <c r="H119" s="49"/>
      <c r="I119" s="49"/>
      <c r="J119" s="49"/>
      <c r="K119" s="49"/>
      <c r="L119" s="49"/>
      <c r="M119" s="49"/>
      <c r="N119" s="49"/>
      <c r="O119" s="49"/>
      <c r="P119" s="49"/>
      <c r="Q119" s="49"/>
      <c r="R119" s="49"/>
      <c r="S119" s="49"/>
      <c r="T119" s="110"/>
      <c r="U119" s="100"/>
    </row>
    <row r="120" spans="1:23" s="101" customFormat="1" x14ac:dyDescent="0.2">
      <c r="A120" s="49"/>
      <c r="B120" s="49"/>
      <c r="C120" s="49"/>
      <c r="D120" s="49"/>
      <c r="E120" s="49"/>
      <c r="F120" s="49"/>
      <c r="G120" s="49"/>
      <c r="H120" s="49"/>
      <c r="I120" s="49"/>
      <c r="J120" s="49"/>
      <c r="K120" s="49"/>
      <c r="L120" s="49"/>
      <c r="M120" s="49"/>
      <c r="N120" s="49"/>
      <c r="O120" s="49"/>
      <c r="P120" s="49"/>
      <c r="Q120" s="49"/>
      <c r="R120" s="49"/>
      <c r="S120" s="49"/>
      <c r="T120" s="110"/>
      <c r="U120" s="100"/>
    </row>
    <row r="122" spans="1:23" ht="19.5" customHeight="1" x14ac:dyDescent="0.2">
      <c r="A122" s="238" t="s">
        <v>50</v>
      </c>
      <c r="B122" s="239"/>
      <c r="C122" s="239"/>
      <c r="D122" s="239"/>
      <c r="E122" s="239"/>
      <c r="F122" s="239"/>
      <c r="G122" s="239"/>
      <c r="H122" s="239"/>
      <c r="I122" s="239"/>
      <c r="J122" s="239"/>
      <c r="K122" s="239"/>
      <c r="L122" s="239"/>
      <c r="M122" s="239"/>
      <c r="N122" s="239"/>
      <c r="O122" s="239"/>
      <c r="P122" s="239"/>
      <c r="Q122" s="239"/>
      <c r="R122" s="239"/>
      <c r="S122" s="239"/>
      <c r="T122" s="240"/>
    </row>
    <row r="123" spans="1:23" ht="25.5" customHeight="1" x14ac:dyDescent="0.2">
      <c r="A123" s="166" t="s">
        <v>30</v>
      </c>
      <c r="B123" s="194" t="s">
        <v>29</v>
      </c>
      <c r="C123" s="195"/>
      <c r="D123" s="195"/>
      <c r="E123" s="195"/>
      <c r="F123" s="195"/>
      <c r="G123" s="195"/>
      <c r="H123" s="195"/>
      <c r="I123" s="196"/>
      <c r="J123" s="234" t="s">
        <v>43</v>
      </c>
      <c r="K123" s="172" t="s">
        <v>27</v>
      </c>
      <c r="L123" s="173"/>
      <c r="M123" s="174"/>
      <c r="N123" s="179" t="s">
        <v>44</v>
      </c>
      <c r="O123" s="190"/>
      <c r="P123" s="191"/>
      <c r="Q123" s="179" t="s">
        <v>26</v>
      </c>
      <c r="R123" s="180"/>
      <c r="S123" s="181"/>
      <c r="T123" s="192" t="s">
        <v>25</v>
      </c>
    </row>
    <row r="124" spans="1:23" x14ac:dyDescent="0.2">
      <c r="A124" s="167"/>
      <c r="B124" s="197"/>
      <c r="C124" s="198"/>
      <c r="D124" s="198"/>
      <c r="E124" s="198"/>
      <c r="F124" s="198"/>
      <c r="G124" s="198"/>
      <c r="H124" s="198"/>
      <c r="I124" s="199"/>
      <c r="J124" s="193"/>
      <c r="K124" s="4" t="s">
        <v>31</v>
      </c>
      <c r="L124" s="4" t="s">
        <v>32</v>
      </c>
      <c r="M124" s="4" t="s">
        <v>33</v>
      </c>
      <c r="N124" s="51" t="s">
        <v>37</v>
      </c>
      <c r="O124" s="51" t="s">
        <v>8</v>
      </c>
      <c r="P124" s="51" t="s">
        <v>34</v>
      </c>
      <c r="Q124" s="51" t="s">
        <v>35</v>
      </c>
      <c r="R124" s="51" t="s">
        <v>31</v>
      </c>
      <c r="S124" s="51" t="s">
        <v>36</v>
      </c>
      <c r="T124" s="193"/>
    </row>
    <row r="125" spans="1:23" ht="26.25" customHeight="1" x14ac:dyDescent="0.2">
      <c r="A125" s="34" t="s">
        <v>210</v>
      </c>
      <c r="B125" s="207" t="s">
        <v>203</v>
      </c>
      <c r="C125" s="208"/>
      <c r="D125" s="208"/>
      <c r="E125" s="208"/>
      <c r="F125" s="208"/>
      <c r="G125" s="208"/>
      <c r="H125" s="208"/>
      <c r="I125" s="209"/>
      <c r="J125" s="9">
        <v>4</v>
      </c>
      <c r="K125" s="9">
        <v>0</v>
      </c>
      <c r="L125" s="9">
        <v>0</v>
      </c>
      <c r="M125" s="9">
        <v>4</v>
      </c>
      <c r="N125" s="10">
        <f t="shared" ref="N125:N131" si="20">K125+L125+M125</f>
        <v>4</v>
      </c>
      <c r="O125" s="11">
        <f t="shared" ref="O125:O131" si="21">P125-N125</f>
        <v>4</v>
      </c>
      <c r="P125" s="11">
        <f t="shared" ref="P125:P131" si="22">ROUND(PRODUCT(J125,25)/12,0)</f>
        <v>8</v>
      </c>
      <c r="Q125" s="14" t="s">
        <v>35</v>
      </c>
      <c r="R125" s="9"/>
      <c r="S125" s="15"/>
      <c r="T125" s="9" t="s">
        <v>41</v>
      </c>
    </row>
    <row r="126" spans="1:23" x14ac:dyDescent="0.2">
      <c r="A126" s="20" t="s">
        <v>211</v>
      </c>
      <c r="B126" s="182" t="s">
        <v>204</v>
      </c>
      <c r="C126" s="183"/>
      <c r="D126" s="183"/>
      <c r="E126" s="183"/>
      <c r="F126" s="183"/>
      <c r="G126" s="183"/>
      <c r="H126" s="183"/>
      <c r="I126" s="184"/>
      <c r="J126" s="9">
        <v>4</v>
      </c>
      <c r="K126" s="9">
        <v>0</v>
      </c>
      <c r="L126" s="9">
        <v>0</v>
      </c>
      <c r="M126" s="9">
        <v>4</v>
      </c>
      <c r="N126" s="10">
        <f t="shared" si="20"/>
        <v>4</v>
      </c>
      <c r="O126" s="11">
        <f t="shared" si="21"/>
        <v>4</v>
      </c>
      <c r="P126" s="11">
        <f t="shared" si="22"/>
        <v>8</v>
      </c>
      <c r="Q126" s="14" t="s">
        <v>35</v>
      </c>
      <c r="R126" s="9"/>
      <c r="S126" s="15"/>
      <c r="T126" s="9" t="s">
        <v>41</v>
      </c>
    </row>
    <row r="127" spans="1:23" x14ac:dyDescent="0.2">
      <c r="A127" s="20" t="s">
        <v>212</v>
      </c>
      <c r="B127" s="182" t="s">
        <v>205</v>
      </c>
      <c r="C127" s="183"/>
      <c r="D127" s="183"/>
      <c r="E127" s="183"/>
      <c r="F127" s="183"/>
      <c r="G127" s="183"/>
      <c r="H127" s="183"/>
      <c r="I127" s="184"/>
      <c r="J127" s="9">
        <v>4</v>
      </c>
      <c r="K127" s="9">
        <v>1</v>
      </c>
      <c r="L127" s="9">
        <v>0</v>
      </c>
      <c r="M127" s="9">
        <v>3</v>
      </c>
      <c r="N127" s="10">
        <f t="shared" si="20"/>
        <v>4</v>
      </c>
      <c r="O127" s="11">
        <f t="shared" si="21"/>
        <v>4</v>
      </c>
      <c r="P127" s="11">
        <f t="shared" si="22"/>
        <v>8</v>
      </c>
      <c r="Q127" s="14"/>
      <c r="R127" s="9"/>
      <c r="S127" s="15" t="s">
        <v>36</v>
      </c>
      <c r="T127" s="9" t="s">
        <v>42</v>
      </c>
    </row>
    <row r="128" spans="1:23" x14ac:dyDescent="0.2">
      <c r="A128" s="20" t="s">
        <v>213</v>
      </c>
      <c r="B128" s="182" t="s">
        <v>206</v>
      </c>
      <c r="C128" s="183"/>
      <c r="D128" s="183"/>
      <c r="E128" s="183"/>
      <c r="F128" s="183"/>
      <c r="G128" s="183"/>
      <c r="H128" s="183"/>
      <c r="I128" s="184"/>
      <c r="J128" s="9">
        <v>5</v>
      </c>
      <c r="K128" s="9">
        <v>1</v>
      </c>
      <c r="L128" s="9">
        <v>0</v>
      </c>
      <c r="M128" s="9">
        <v>2</v>
      </c>
      <c r="N128" s="10">
        <f t="shared" si="20"/>
        <v>3</v>
      </c>
      <c r="O128" s="11">
        <f t="shared" si="21"/>
        <v>7</v>
      </c>
      <c r="P128" s="11">
        <f t="shared" si="22"/>
        <v>10</v>
      </c>
      <c r="Q128" s="14" t="s">
        <v>35</v>
      </c>
      <c r="R128" s="9"/>
      <c r="S128" s="15"/>
      <c r="T128" s="9" t="s">
        <v>41</v>
      </c>
    </row>
    <row r="129" spans="1:25" x14ac:dyDescent="0.2">
      <c r="A129" s="20" t="s">
        <v>214</v>
      </c>
      <c r="B129" s="182" t="s">
        <v>207</v>
      </c>
      <c r="C129" s="183"/>
      <c r="D129" s="183"/>
      <c r="E129" s="183"/>
      <c r="F129" s="183"/>
      <c r="G129" s="183"/>
      <c r="H129" s="183"/>
      <c r="I129" s="184"/>
      <c r="J129" s="9">
        <v>5</v>
      </c>
      <c r="K129" s="9">
        <v>1</v>
      </c>
      <c r="L129" s="9">
        <v>0</v>
      </c>
      <c r="M129" s="9">
        <v>2</v>
      </c>
      <c r="N129" s="10">
        <f t="shared" si="20"/>
        <v>3</v>
      </c>
      <c r="O129" s="11">
        <f t="shared" si="21"/>
        <v>7</v>
      </c>
      <c r="P129" s="11">
        <f t="shared" si="22"/>
        <v>10</v>
      </c>
      <c r="Q129" s="14" t="s">
        <v>35</v>
      </c>
      <c r="R129" s="9"/>
      <c r="S129" s="15"/>
      <c r="T129" s="9" t="s">
        <v>41</v>
      </c>
    </row>
    <row r="130" spans="1:25" x14ac:dyDescent="0.2">
      <c r="A130" s="20" t="s">
        <v>215</v>
      </c>
      <c r="B130" s="182" t="s">
        <v>208</v>
      </c>
      <c r="C130" s="183"/>
      <c r="D130" s="183"/>
      <c r="E130" s="183"/>
      <c r="F130" s="183"/>
      <c r="G130" s="183"/>
      <c r="H130" s="183"/>
      <c r="I130" s="184"/>
      <c r="J130" s="9">
        <v>4</v>
      </c>
      <c r="K130" s="9">
        <v>2</v>
      </c>
      <c r="L130" s="9">
        <v>2</v>
      </c>
      <c r="M130" s="9">
        <v>0</v>
      </c>
      <c r="N130" s="10">
        <f t="shared" si="20"/>
        <v>4</v>
      </c>
      <c r="O130" s="11">
        <f t="shared" si="21"/>
        <v>4</v>
      </c>
      <c r="P130" s="11">
        <f t="shared" si="22"/>
        <v>8</v>
      </c>
      <c r="Q130" s="14"/>
      <c r="R130" s="9" t="s">
        <v>31</v>
      </c>
      <c r="S130" s="15"/>
      <c r="T130" s="9" t="s">
        <v>42</v>
      </c>
    </row>
    <row r="131" spans="1:25" x14ac:dyDescent="0.2">
      <c r="A131" s="20" t="s">
        <v>216</v>
      </c>
      <c r="B131" s="182" t="s">
        <v>209</v>
      </c>
      <c r="C131" s="183"/>
      <c r="D131" s="183"/>
      <c r="E131" s="183"/>
      <c r="F131" s="183"/>
      <c r="G131" s="183"/>
      <c r="H131" s="183"/>
      <c r="I131" s="184"/>
      <c r="J131" s="9">
        <v>4</v>
      </c>
      <c r="K131" s="9">
        <v>1</v>
      </c>
      <c r="L131" s="9">
        <v>1</v>
      </c>
      <c r="M131" s="9">
        <v>0</v>
      </c>
      <c r="N131" s="10">
        <f t="shared" si="20"/>
        <v>2</v>
      </c>
      <c r="O131" s="11">
        <f t="shared" si="21"/>
        <v>6</v>
      </c>
      <c r="P131" s="11">
        <f t="shared" si="22"/>
        <v>8</v>
      </c>
      <c r="Q131" s="14" t="s">
        <v>35</v>
      </c>
      <c r="R131" s="9"/>
      <c r="S131" s="15"/>
      <c r="T131" s="9" t="s">
        <v>41</v>
      </c>
    </row>
    <row r="132" spans="1:25" x14ac:dyDescent="0.2">
      <c r="A132" s="12" t="s">
        <v>28</v>
      </c>
      <c r="B132" s="210"/>
      <c r="C132" s="211"/>
      <c r="D132" s="211"/>
      <c r="E132" s="211"/>
      <c r="F132" s="211"/>
      <c r="G132" s="211"/>
      <c r="H132" s="211"/>
      <c r="I132" s="212"/>
      <c r="J132" s="12">
        <f t="shared" ref="J132:P132" si="23">SUM(J125:J131)</f>
        <v>30</v>
      </c>
      <c r="K132" s="12">
        <f t="shared" si="23"/>
        <v>6</v>
      </c>
      <c r="L132" s="12">
        <f t="shared" si="23"/>
        <v>3</v>
      </c>
      <c r="M132" s="12">
        <f t="shared" si="23"/>
        <v>15</v>
      </c>
      <c r="N132" s="12">
        <f t="shared" si="23"/>
        <v>24</v>
      </c>
      <c r="O132" s="12">
        <f t="shared" si="23"/>
        <v>36</v>
      </c>
      <c r="P132" s="12">
        <f t="shared" si="23"/>
        <v>60</v>
      </c>
      <c r="Q132" s="12">
        <f>COUNTIF(Q125:Q131,"E")</f>
        <v>5</v>
      </c>
      <c r="R132" s="12">
        <f>COUNTIF(R125:R131,"C")</f>
        <v>1</v>
      </c>
      <c r="S132" s="12">
        <f>COUNTIF(S125:S131,"VP")</f>
        <v>1</v>
      </c>
      <c r="T132" s="35">
        <f>COUNTA(T125:T131)</f>
        <v>7</v>
      </c>
      <c r="U132" s="237" t="str">
        <f>IF(Q132&gt;=SUM(R132:S132),"Corect","E trebuie să fie cel puțin egal cu C+VP")</f>
        <v>Corect</v>
      </c>
      <c r="V132" s="236"/>
      <c r="W132" s="236"/>
    </row>
    <row r="133" spans="1:25" s="101" customFormat="1" x14ac:dyDescent="0.2">
      <c r="A133" s="49"/>
      <c r="B133" s="49"/>
      <c r="C133" s="49"/>
      <c r="D133" s="49"/>
      <c r="E133" s="49"/>
      <c r="F133" s="49"/>
      <c r="G133" s="49"/>
      <c r="H133" s="49"/>
      <c r="I133" s="49"/>
      <c r="J133" s="49"/>
      <c r="K133" s="49"/>
      <c r="L133" s="49"/>
      <c r="M133" s="49"/>
      <c r="N133" s="49"/>
      <c r="O133" s="49"/>
      <c r="P133" s="49"/>
      <c r="Q133" s="49"/>
      <c r="R133" s="49"/>
      <c r="S133" s="49"/>
      <c r="T133" s="110"/>
      <c r="U133" s="100"/>
    </row>
    <row r="134" spans="1:25" s="101" customFormat="1" x14ac:dyDescent="0.2">
      <c r="A134" s="49"/>
      <c r="B134" s="49"/>
      <c r="C134" s="49"/>
      <c r="D134" s="49"/>
      <c r="E134" s="49"/>
      <c r="F134" s="49"/>
      <c r="G134" s="49"/>
      <c r="H134" s="49"/>
      <c r="I134" s="49"/>
      <c r="J134" s="49"/>
      <c r="K134" s="49"/>
      <c r="L134" s="49"/>
      <c r="M134" s="49"/>
      <c r="N134" s="49"/>
      <c r="O134" s="49"/>
      <c r="P134" s="49"/>
      <c r="Q134" s="49"/>
      <c r="R134" s="49"/>
      <c r="S134" s="49"/>
      <c r="T134" s="110"/>
      <c r="U134" s="100"/>
    </row>
    <row r="135" spans="1:25" s="101" customFormat="1" x14ac:dyDescent="0.2">
      <c r="A135" s="49"/>
      <c r="B135" s="49"/>
      <c r="C135" s="49"/>
      <c r="D135" s="49"/>
      <c r="E135" s="49"/>
      <c r="F135" s="49"/>
      <c r="G135" s="49"/>
      <c r="H135" s="49"/>
      <c r="I135" s="49"/>
      <c r="J135" s="49"/>
      <c r="K135" s="49"/>
      <c r="L135" s="49"/>
      <c r="M135" s="49"/>
      <c r="N135" s="49"/>
      <c r="O135" s="49"/>
      <c r="P135" s="49"/>
      <c r="Q135" s="49"/>
      <c r="R135" s="49"/>
      <c r="S135" s="49"/>
      <c r="T135" s="110"/>
      <c r="U135" s="100"/>
    </row>
    <row r="137" spans="1:25" ht="12.75" customHeight="1" x14ac:dyDescent="0.2">
      <c r="B137" s="2"/>
      <c r="C137" s="2"/>
      <c r="D137" s="2"/>
      <c r="E137" s="2"/>
      <c r="F137" s="2"/>
      <c r="G137" s="2"/>
      <c r="M137" s="6"/>
      <c r="N137" s="6"/>
      <c r="O137" s="6"/>
      <c r="P137" s="6"/>
      <c r="Q137" s="6"/>
      <c r="R137" s="6"/>
      <c r="S137" s="6"/>
    </row>
    <row r="138" spans="1:25" x14ac:dyDescent="0.2">
      <c r="B138" s="6"/>
      <c r="C138" s="6"/>
      <c r="D138" s="6"/>
      <c r="E138" s="6"/>
      <c r="F138" s="6"/>
      <c r="G138" s="6"/>
      <c r="M138" s="6"/>
      <c r="N138" s="6"/>
      <c r="O138" s="6"/>
      <c r="P138" s="6"/>
      <c r="Q138" s="6"/>
      <c r="R138" s="6"/>
      <c r="S138" s="6"/>
    </row>
    <row r="139" spans="1:25" ht="18" customHeight="1" x14ac:dyDescent="0.2">
      <c r="A139" s="233" t="s">
        <v>51</v>
      </c>
      <c r="B139" s="233"/>
      <c r="C139" s="233"/>
      <c r="D139" s="233"/>
      <c r="E139" s="233"/>
      <c r="F139" s="233"/>
      <c r="G139" s="233"/>
      <c r="H139" s="233"/>
      <c r="I139" s="233"/>
      <c r="J139" s="233"/>
      <c r="K139" s="233"/>
      <c r="L139" s="233"/>
      <c r="M139" s="233"/>
      <c r="N139" s="233"/>
      <c r="O139" s="233"/>
      <c r="P139" s="233"/>
      <c r="Q139" s="233"/>
      <c r="R139" s="233"/>
      <c r="S139" s="233"/>
      <c r="T139" s="233"/>
      <c r="U139" s="81"/>
      <c r="V139" s="52"/>
      <c r="W139" s="52"/>
      <c r="X139" s="52"/>
      <c r="Y139" s="52"/>
    </row>
    <row r="140" spans="1:25" ht="27.75" customHeight="1" x14ac:dyDescent="0.2">
      <c r="A140" s="233" t="s">
        <v>30</v>
      </c>
      <c r="B140" s="233" t="s">
        <v>29</v>
      </c>
      <c r="C140" s="233"/>
      <c r="D140" s="233"/>
      <c r="E140" s="233"/>
      <c r="F140" s="233"/>
      <c r="G140" s="233"/>
      <c r="H140" s="233"/>
      <c r="I140" s="233"/>
      <c r="J140" s="201" t="s">
        <v>43</v>
      </c>
      <c r="K140" s="201" t="s">
        <v>27</v>
      </c>
      <c r="L140" s="201"/>
      <c r="M140" s="201"/>
      <c r="N140" s="201" t="s">
        <v>44</v>
      </c>
      <c r="O140" s="202"/>
      <c r="P140" s="202"/>
      <c r="Q140" s="201" t="s">
        <v>26</v>
      </c>
      <c r="R140" s="201"/>
      <c r="S140" s="201"/>
      <c r="T140" s="201" t="s">
        <v>25</v>
      </c>
      <c r="U140" s="81"/>
      <c r="V140" s="52"/>
      <c r="W140" s="52"/>
      <c r="X140" s="52"/>
      <c r="Y140" s="52"/>
    </row>
    <row r="141" spans="1:25" ht="12.75" customHeight="1" x14ac:dyDescent="0.2">
      <c r="A141" s="233"/>
      <c r="B141" s="233"/>
      <c r="C141" s="233"/>
      <c r="D141" s="233"/>
      <c r="E141" s="233"/>
      <c r="F141" s="233"/>
      <c r="G141" s="233"/>
      <c r="H141" s="233"/>
      <c r="I141" s="233"/>
      <c r="J141" s="201"/>
      <c r="K141" s="80" t="s">
        <v>31</v>
      </c>
      <c r="L141" s="80" t="s">
        <v>32</v>
      </c>
      <c r="M141" s="80" t="s">
        <v>33</v>
      </c>
      <c r="N141" s="80" t="s">
        <v>37</v>
      </c>
      <c r="O141" s="80" t="s">
        <v>8</v>
      </c>
      <c r="P141" s="80" t="s">
        <v>34</v>
      </c>
      <c r="Q141" s="80" t="s">
        <v>35</v>
      </c>
      <c r="R141" s="80" t="s">
        <v>31</v>
      </c>
      <c r="S141" s="80" t="s">
        <v>36</v>
      </c>
      <c r="T141" s="201"/>
      <c r="U141" s="81"/>
      <c r="V141" s="52"/>
      <c r="W141" s="52"/>
      <c r="X141" s="52"/>
      <c r="Y141" s="52"/>
    </row>
    <row r="142" spans="1:25" x14ac:dyDescent="0.2">
      <c r="A142" s="304" t="s">
        <v>136</v>
      </c>
      <c r="B142" s="203" t="s">
        <v>102</v>
      </c>
      <c r="C142" s="203"/>
      <c r="D142" s="203"/>
      <c r="E142" s="203"/>
      <c r="F142" s="203"/>
      <c r="G142" s="203"/>
      <c r="H142" s="203"/>
      <c r="I142" s="203"/>
      <c r="J142" s="203"/>
      <c r="K142" s="203"/>
      <c r="L142" s="203"/>
      <c r="M142" s="203"/>
      <c r="N142" s="203"/>
      <c r="O142" s="203"/>
      <c r="P142" s="203"/>
      <c r="Q142" s="203"/>
      <c r="R142" s="203"/>
      <c r="S142" s="203"/>
      <c r="T142" s="203"/>
      <c r="U142" s="261" t="s">
        <v>249</v>
      </c>
      <c r="V142" s="260"/>
      <c r="W142" s="260"/>
      <c r="X142" s="52"/>
      <c r="Y142" s="52"/>
    </row>
    <row r="143" spans="1:25" s="115" customFormat="1" x14ac:dyDescent="0.2">
      <c r="A143" s="300" t="s">
        <v>257</v>
      </c>
      <c r="B143" s="301" t="s">
        <v>258</v>
      </c>
      <c r="C143" s="302"/>
      <c r="D143" s="302"/>
      <c r="E143" s="302"/>
      <c r="F143" s="302"/>
      <c r="G143" s="302"/>
      <c r="H143" s="302"/>
      <c r="I143" s="303"/>
      <c r="J143" s="16">
        <v>4</v>
      </c>
      <c r="K143" s="16">
        <v>0</v>
      </c>
      <c r="L143" s="16">
        <v>0</v>
      </c>
      <c r="M143" s="16">
        <v>3</v>
      </c>
      <c r="N143" s="11">
        <f>K143+L143+M143</f>
        <v>3</v>
      </c>
      <c r="O143" s="11">
        <f>P143-N143</f>
        <v>4</v>
      </c>
      <c r="P143" s="11">
        <f>ROUND(PRODUCT(J143,25)/14,0)</f>
        <v>7</v>
      </c>
      <c r="Q143" s="16" t="s">
        <v>35</v>
      </c>
      <c r="R143" s="16"/>
      <c r="S143" s="17"/>
      <c r="T143" s="9" t="s">
        <v>41</v>
      </c>
      <c r="U143" s="261"/>
      <c r="V143" s="260"/>
      <c r="W143" s="260"/>
      <c r="X143" s="81"/>
      <c r="Y143" s="81"/>
    </row>
    <row r="144" spans="1:25" s="115" customFormat="1" x14ac:dyDescent="0.2">
      <c r="A144" s="300" t="s">
        <v>259</v>
      </c>
      <c r="B144" s="301" t="s">
        <v>260</v>
      </c>
      <c r="C144" s="302"/>
      <c r="D144" s="302"/>
      <c r="E144" s="302"/>
      <c r="F144" s="302"/>
      <c r="G144" s="302"/>
      <c r="H144" s="302"/>
      <c r="I144" s="303"/>
      <c r="J144" s="16">
        <v>4</v>
      </c>
      <c r="K144" s="16">
        <v>0</v>
      </c>
      <c r="L144" s="16">
        <v>0</v>
      </c>
      <c r="M144" s="16">
        <v>3</v>
      </c>
      <c r="N144" s="11">
        <f t="shared" ref="N144:N146" si="24">K144+L144+M144</f>
        <v>3</v>
      </c>
      <c r="O144" s="11">
        <f t="shared" ref="O144:O146" si="25">P144-N144</f>
        <v>4</v>
      </c>
      <c r="P144" s="11">
        <f t="shared" ref="P144:P146" si="26">ROUND(PRODUCT(J144,25)/14,0)</f>
        <v>7</v>
      </c>
      <c r="Q144" s="16" t="s">
        <v>35</v>
      </c>
      <c r="R144" s="16"/>
      <c r="S144" s="17"/>
      <c r="T144" s="9" t="s">
        <v>41</v>
      </c>
      <c r="U144" s="261"/>
      <c r="V144" s="260"/>
      <c r="W144" s="260"/>
      <c r="X144" s="81"/>
      <c r="Y144" s="81"/>
    </row>
    <row r="145" spans="1:29" s="115" customFormat="1" x14ac:dyDescent="0.2">
      <c r="A145" s="300" t="s">
        <v>261</v>
      </c>
      <c r="B145" s="301" t="s">
        <v>262</v>
      </c>
      <c r="C145" s="302"/>
      <c r="D145" s="302"/>
      <c r="E145" s="302"/>
      <c r="F145" s="302"/>
      <c r="G145" s="302"/>
      <c r="H145" s="302"/>
      <c r="I145" s="303"/>
      <c r="J145" s="16">
        <v>4</v>
      </c>
      <c r="K145" s="16">
        <v>0</v>
      </c>
      <c r="L145" s="16">
        <v>0</v>
      </c>
      <c r="M145" s="16">
        <v>3</v>
      </c>
      <c r="N145" s="11">
        <f t="shared" si="24"/>
        <v>3</v>
      </c>
      <c r="O145" s="11">
        <f t="shared" si="25"/>
        <v>4</v>
      </c>
      <c r="P145" s="11">
        <f t="shared" si="26"/>
        <v>7</v>
      </c>
      <c r="Q145" s="16" t="s">
        <v>35</v>
      </c>
      <c r="R145" s="16"/>
      <c r="S145" s="17"/>
      <c r="T145" s="9" t="s">
        <v>41</v>
      </c>
      <c r="U145" s="261"/>
      <c r="V145" s="260"/>
      <c r="W145" s="260"/>
      <c r="X145" s="81"/>
      <c r="Y145" s="81"/>
    </row>
    <row r="146" spans="1:29" s="115" customFormat="1" x14ac:dyDescent="0.2">
      <c r="A146" s="300" t="s">
        <v>263</v>
      </c>
      <c r="B146" s="301" t="s">
        <v>264</v>
      </c>
      <c r="C146" s="302"/>
      <c r="D146" s="302"/>
      <c r="E146" s="302"/>
      <c r="F146" s="302"/>
      <c r="G146" s="302"/>
      <c r="H146" s="302"/>
      <c r="I146" s="303"/>
      <c r="J146" s="16">
        <v>4</v>
      </c>
      <c r="K146" s="16">
        <v>0</v>
      </c>
      <c r="L146" s="16">
        <v>0</v>
      </c>
      <c r="M146" s="16">
        <v>3</v>
      </c>
      <c r="N146" s="11">
        <f t="shared" si="24"/>
        <v>3</v>
      </c>
      <c r="O146" s="11">
        <f t="shared" si="25"/>
        <v>4</v>
      </c>
      <c r="P146" s="11">
        <f t="shared" si="26"/>
        <v>7</v>
      </c>
      <c r="Q146" s="16" t="s">
        <v>35</v>
      </c>
      <c r="R146" s="16"/>
      <c r="S146" s="17"/>
      <c r="T146" s="9" t="s">
        <v>41</v>
      </c>
      <c r="U146" s="261"/>
      <c r="V146" s="260"/>
      <c r="W146" s="260"/>
      <c r="X146" s="81"/>
      <c r="Y146" s="81"/>
    </row>
    <row r="147" spans="1:29" ht="12.75" customHeight="1" x14ac:dyDescent="0.2">
      <c r="A147" s="300" t="s">
        <v>265</v>
      </c>
      <c r="B147" s="301" t="s">
        <v>266</v>
      </c>
      <c r="C147" s="302"/>
      <c r="D147" s="302"/>
      <c r="E147" s="302"/>
      <c r="F147" s="302"/>
      <c r="G147" s="302"/>
      <c r="H147" s="302"/>
      <c r="I147" s="303"/>
      <c r="J147" s="16">
        <v>4</v>
      </c>
      <c r="K147" s="16">
        <v>0</v>
      </c>
      <c r="L147" s="16">
        <v>0</v>
      </c>
      <c r="M147" s="16">
        <v>3</v>
      </c>
      <c r="N147" s="11">
        <f>K147+L147+M147</f>
        <v>3</v>
      </c>
      <c r="O147" s="11">
        <f>P147-N147</f>
        <v>4</v>
      </c>
      <c r="P147" s="11">
        <f>ROUND(PRODUCT(J147,25)/14,0)</f>
        <v>7</v>
      </c>
      <c r="Q147" s="16" t="s">
        <v>35</v>
      </c>
      <c r="R147" s="16"/>
      <c r="S147" s="17"/>
      <c r="T147" s="9" t="s">
        <v>41</v>
      </c>
      <c r="U147" s="261"/>
      <c r="V147" s="260"/>
      <c r="W147" s="260"/>
      <c r="X147" s="52"/>
      <c r="Y147" s="52"/>
    </row>
    <row r="148" spans="1:29" s="115" customFormat="1" x14ac:dyDescent="0.2">
      <c r="A148" s="86" t="s">
        <v>250</v>
      </c>
      <c r="B148" s="294" t="s">
        <v>103</v>
      </c>
      <c r="C148" s="298"/>
      <c r="D148" s="298"/>
      <c r="E148" s="298"/>
      <c r="F148" s="298"/>
      <c r="G148" s="298"/>
      <c r="H148" s="298"/>
      <c r="I148" s="298"/>
      <c r="J148" s="298"/>
      <c r="K148" s="298"/>
      <c r="L148" s="298"/>
      <c r="M148" s="298"/>
      <c r="N148" s="298"/>
      <c r="O148" s="298"/>
      <c r="P148" s="298"/>
      <c r="Q148" s="298"/>
      <c r="R148" s="298"/>
      <c r="S148" s="298"/>
      <c r="T148" s="299"/>
      <c r="U148" s="261"/>
      <c r="V148" s="260"/>
      <c r="W148" s="260"/>
      <c r="X148" s="57"/>
      <c r="Y148" s="57"/>
      <c r="Z148" s="114"/>
      <c r="AA148" s="1"/>
      <c r="AB148" s="1"/>
      <c r="AC148" s="1"/>
    </row>
    <row r="149" spans="1:29" s="115" customFormat="1" x14ac:dyDescent="0.2">
      <c r="A149" s="300" t="s">
        <v>267</v>
      </c>
      <c r="B149" s="301" t="s">
        <v>268</v>
      </c>
      <c r="C149" s="302"/>
      <c r="D149" s="302"/>
      <c r="E149" s="302"/>
      <c r="F149" s="302"/>
      <c r="G149" s="302"/>
      <c r="H149" s="302"/>
      <c r="I149" s="303"/>
      <c r="J149" s="16">
        <v>4</v>
      </c>
      <c r="K149" s="16">
        <v>0</v>
      </c>
      <c r="L149" s="16">
        <v>0</v>
      </c>
      <c r="M149" s="16">
        <v>4</v>
      </c>
      <c r="N149" s="11">
        <f>K149+L149+M149</f>
        <v>4</v>
      </c>
      <c r="O149" s="11">
        <f>P149-N149</f>
        <v>3</v>
      </c>
      <c r="P149" s="11">
        <f>ROUND(PRODUCT(J149,25)/14,0)</f>
        <v>7</v>
      </c>
      <c r="Q149" s="16" t="s">
        <v>35</v>
      </c>
      <c r="R149" s="16"/>
      <c r="S149" s="17"/>
      <c r="T149" s="9" t="s">
        <v>41</v>
      </c>
      <c r="U149" s="261"/>
      <c r="V149" s="260"/>
      <c r="W149" s="260"/>
      <c r="X149" s="57"/>
      <c r="Y149" s="57"/>
      <c r="Z149" s="114"/>
    </row>
    <row r="150" spans="1:29" s="115" customFormat="1" x14ac:dyDescent="0.2">
      <c r="A150" s="300" t="s">
        <v>269</v>
      </c>
      <c r="B150" s="301" t="s">
        <v>270</v>
      </c>
      <c r="C150" s="302"/>
      <c r="D150" s="302"/>
      <c r="E150" s="302"/>
      <c r="F150" s="302"/>
      <c r="G150" s="302"/>
      <c r="H150" s="302"/>
      <c r="I150" s="303"/>
      <c r="J150" s="16">
        <v>4</v>
      </c>
      <c r="K150" s="16">
        <v>0</v>
      </c>
      <c r="L150" s="16">
        <v>0</v>
      </c>
      <c r="M150" s="16">
        <v>4</v>
      </c>
      <c r="N150" s="11">
        <f t="shared" ref="N150:N153" si="27">K150+L150+M150</f>
        <v>4</v>
      </c>
      <c r="O150" s="11">
        <f t="shared" ref="O150:O153" si="28">P150-N150</f>
        <v>3</v>
      </c>
      <c r="P150" s="11">
        <f t="shared" ref="P150:P153" si="29">ROUND(PRODUCT(J150,25)/14,0)</f>
        <v>7</v>
      </c>
      <c r="Q150" s="16" t="s">
        <v>35</v>
      </c>
      <c r="R150" s="16"/>
      <c r="S150" s="17"/>
      <c r="T150" s="9" t="s">
        <v>41</v>
      </c>
      <c r="U150" s="261"/>
      <c r="V150" s="260"/>
      <c r="W150" s="260"/>
      <c r="X150" s="57"/>
      <c r="Y150" s="57"/>
      <c r="Z150" s="114"/>
    </row>
    <row r="151" spans="1:29" s="115" customFormat="1" x14ac:dyDescent="0.2">
      <c r="A151" s="300" t="s">
        <v>271</v>
      </c>
      <c r="B151" s="301" t="s">
        <v>272</v>
      </c>
      <c r="C151" s="302"/>
      <c r="D151" s="302"/>
      <c r="E151" s="302"/>
      <c r="F151" s="302"/>
      <c r="G151" s="302"/>
      <c r="H151" s="302"/>
      <c r="I151" s="303"/>
      <c r="J151" s="16">
        <v>4</v>
      </c>
      <c r="K151" s="16">
        <v>0</v>
      </c>
      <c r="L151" s="16">
        <v>0</v>
      </c>
      <c r="M151" s="16">
        <v>4</v>
      </c>
      <c r="N151" s="11">
        <f t="shared" si="27"/>
        <v>4</v>
      </c>
      <c r="O151" s="11">
        <f t="shared" si="28"/>
        <v>3</v>
      </c>
      <c r="P151" s="11">
        <f t="shared" si="29"/>
        <v>7</v>
      </c>
      <c r="Q151" s="16" t="s">
        <v>35</v>
      </c>
      <c r="R151" s="16"/>
      <c r="S151" s="17"/>
      <c r="T151" s="9" t="s">
        <v>41</v>
      </c>
      <c r="U151" s="261"/>
      <c r="V151" s="260"/>
      <c r="W151" s="260"/>
      <c r="X151" s="57"/>
      <c r="Y151" s="57"/>
      <c r="Z151" s="114"/>
    </row>
    <row r="152" spans="1:29" s="115" customFormat="1" x14ac:dyDescent="0.2">
      <c r="A152" s="300" t="s">
        <v>273</v>
      </c>
      <c r="B152" s="301" t="s">
        <v>274</v>
      </c>
      <c r="C152" s="302"/>
      <c r="D152" s="302"/>
      <c r="E152" s="302"/>
      <c r="F152" s="302"/>
      <c r="G152" s="302"/>
      <c r="H152" s="302"/>
      <c r="I152" s="303"/>
      <c r="J152" s="16">
        <v>4</v>
      </c>
      <c r="K152" s="16">
        <v>0</v>
      </c>
      <c r="L152" s="16">
        <v>0</v>
      </c>
      <c r="M152" s="16">
        <v>4</v>
      </c>
      <c r="N152" s="11">
        <f t="shared" si="27"/>
        <v>4</v>
      </c>
      <c r="O152" s="11">
        <f t="shared" si="28"/>
        <v>3</v>
      </c>
      <c r="P152" s="11">
        <f t="shared" si="29"/>
        <v>7</v>
      </c>
      <c r="Q152" s="16" t="s">
        <v>35</v>
      </c>
      <c r="R152" s="16"/>
      <c r="S152" s="17"/>
      <c r="T152" s="9" t="s">
        <v>41</v>
      </c>
      <c r="U152" s="261"/>
      <c r="V152" s="260"/>
      <c r="W152" s="260"/>
      <c r="X152" s="57"/>
      <c r="Y152" s="57"/>
      <c r="Z152" s="114"/>
    </row>
    <row r="153" spans="1:29" s="115" customFormat="1" x14ac:dyDescent="0.2">
      <c r="A153" s="300" t="s">
        <v>275</v>
      </c>
      <c r="B153" s="301" t="s">
        <v>276</v>
      </c>
      <c r="C153" s="302"/>
      <c r="D153" s="302"/>
      <c r="E153" s="302"/>
      <c r="F153" s="302"/>
      <c r="G153" s="302"/>
      <c r="H153" s="302"/>
      <c r="I153" s="303"/>
      <c r="J153" s="16">
        <v>4</v>
      </c>
      <c r="K153" s="16">
        <v>0</v>
      </c>
      <c r="L153" s="16">
        <v>0</v>
      </c>
      <c r="M153" s="16">
        <v>4</v>
      </c>
      <c r="N153" s="11">
        <f t="shared" si="27"/>
        <v>4</v>
      </c>
      <c r="O153" s="11">
        <f t="shared" si="28"/>
        <v>3</v>
      </c>
      <c r="P153" s="11">
        <f t="shared" si="29"/>
        <v>7</v>
      </c>
      <c r="Q153" s="16" t="s">
        <v>35</v>
      </c>
      <c r="R153" s="16"/>
      <c r="S153" s="17"/>
      <c r="T153" s="9" t="s">
        <v>41</v>
      </c>
      <c r="U153" s="261"/>
      <c r="V153" s="260"/>
      <c r="W153" s="260"/>
      <c r="X153" s="57"/>
      <c r="Y153" s="57"/>
      <c r="Z153" s="114"/>
    </row>
    <row r="154" spans="1:29" x14ac:dyDescent="0.2">
      <c r="A154" s="86" t="s">
        <v>168</v>
      </c>
      <c r="B154" s="168" t="s">
        <v>104</v>
      </c>
      <c r="C154" s="168"/>
      <c r="D154" s="168"/>
      <c r="E154" s="168"/>
      <c r="F154" s="168"/>
      <c r="G154" s="168"/>
      <c r="H154" s="168"/>
      <c r="I154" s="168"/>
      <c r="J154" s="168"/>
      <c r="K154" s="168"/>
      <c r="L154" s="168"/>
      <c r="M154" s="168"/>
      <c r="N154" s="168"/>
      <c r="O154" s="168"/>
      <c r="P154" s="168"/>
      <c r="Q154" s="168"/>
      <c r="R154" s="168"/>
      <c r="S154" s="168"/>
      <c r="T154" s="168"/>
      <c r="U154" s="261"/>
      <c r="V154" s="260"/>
      <c r="W154" s="260"/>
      <c r="X154" s="57"/>
      <c r="Y154" s="57"/>
      <c r="Z154" s="46"/>
    </row>
    <row r="155" spans="1:29" s="115" customFormat="1" x14ac:dyDescent="0.2">
      <c r="A155" s="300" t="s">
        <v>277</v>
      </c>
      <c r="B155" s="301" t="s">
        <v>278</v>
      </c>
      <c r="C155" s="302"/>
      <c r="D155" s="302"/>
      <c r="E155" s="302"/>
      <c r="F155" s="302"/>
      <c r="G155" s="302"/>
      <c r="H155" s="302"/>
      <c r="I155" s="303"/>
      <c r="J155" s="16">
        <v>4</v>
      </c>
      <c r="K155" s="16">
        <v>2</v>
      </c>
      <c r="L155" s="16">
        <v>1</v>
      </c>
      <c r="M155" s="16">
        <v>0</v>
      </c>
      <c r="N155" s="11">
        <f>K155+L155+M155</f>
        <v>3</v>
      </c>
      <c r="O155" s="11">
        <f>P155-N155</f>
        <v>4</v>
      </c>
      <c r="P155" s="11">
        <f>ROUND(PRODUCT(J155,25)/14,0)</f>
        <v>7</v>
      </c>
      <c r="Q155" s="16" t="s">
        <v>35</v>
      </c>
      <c r="R155" s="16"/>
      <c r="S155" s="17"/>
      <c r="T155" s="9" t="s">
        <v>40</v>
      </c>
      <c r="U155" s="261"/>
      <c r="V155" s="260"/>
      <c r="W155" s="260"/>
      <c r="X155" s="57"/>
      <c r="Y155" s="57"/>
      <c r="Z155" s="114"/>
    </row>
    <row r="156" spans="1:29" s="115" customFormat="1" x14ac:dyDescent="0.2">
      <c r="A156" s="300" t="s">
        <v>279</v>
      </c>
      <c r="B156" s="301" t="s">
        <v>280</v>
      </c>
      <c r="C156" s="302"/>
      <c r="D156" s="302"/>
      <c r="E156" s="302"/>
      <c r="F156" s="302"/>
      <c r="G156" s="302"/>
      <c r="H156" s="302"/>
      <c r="I156" s="303"/>
      <c r="J156" s="16">
        <v>4</v>
      </c>
      <c r="K156" s="16">
        <v>2</v>
      </c>
      <c r="L156" s="16">
        <v>1</v>
      </c>
      <c r="M156" s="16">
        <v>0</v>
      </c>
      <c r="N156" s="11">
        <f t="shared" ref="N156:N158" si="30">K156+L156+M156</f>
        <v>3</v>
      </c>
      <c r="O156" s="11">
        <f t="shared" ref="O156:O158" si="31">P156-N156</f>
        <v>4</v>
      </c>
      <c r="P156" s="11">
        <f t="shared" ref="P156:P158" si="32">ROUND(PRODUCT(J156,25)/14,0)</f>
        <v>7</v>
      </c>
      <c r="Q156" s="16" t="s">
        <v>35</v>
      </c>
      <c r="R156" s="16"/>
      <c r="S156" s="17"/>
      <c r="T156" s="9" t="s">
        <v>40</v>
      </c>
      <c r="U156" s="261"/>
      <c r="V156" s="260"/>
      <c r="W156" s="260"/>
      <c r="X156" s="57"/>
      <c r="Y156" s="57"/>
      <c r="Z156" s="114"/>
    </row>
    <row r="157" spans="1:29" s="115" customFormat="1" x14ac:dyDescent="0.2">
      <c r="A157" s="300" t="s">
        <v>281</v>
      </c>
      <c r="B157" s="301" t="s">
        <v>282</v>
      </c>
      <c r="C157" s="302"/>
      <c r="D157" s="302"/>
      <c r="E157" s="302"/>
      <c r="F157" s="302"/>
      <c r="G157" s="302"/>
      <c r="H157" s="302"/>
      <c r="I157" s="303"/>
      <c r="J157" s="16">
        <v>4</v>
      </c>
      <c r="K157" s="16">
        <v>2</v>
      </c>
      <c r="L157" s="16">
        <v>1</v>
      </c>
      <c r="M157" s="16">
        <v>0</v>
      </c>
      <c r="N157" s="11">
        <f t="shared" si="30"/>
        <v>3</v>
      </c>
      <c r="O157" s="11">
        <f t="shared" si="31"/>
        <v>4</v>
      </c>
      <c r="P157" s="11">
        <f t="shared" si="32"/>
        <v>7</v>
      </c>
      <c r="Q157" s="16" t="s">
        <v>35</v>
      </c>
      <c r="R157" s="16"/>
      <c r="S157" s="17"/>
      <c r="T157" s="9" t="s">
        <v>40</v>
      </c>
      <c r="U157" s="261"/>
      <c r="V157" s="260"/>
      <c r="W157" s="260"/>
      <c r="X157" s="57"/>
      <c r="Y157" s="57"/>
      <c r="Z157" s="114"/>
    </row>
    <row r="158" spans="1:29" s="115" customFormat="1" x14ac:dyDescent="0.2">
      <c r="A158" s="300" t="s">
        <v>283</v>
      </c>
      <c r="B158" s="301" t="s">
        <v>284</v>
      </c>
      <c r="C158" s="302"/>
      <c r="D158" s="302"/>
      <c r="E158" s="302"/>
      <c r="F158" s="302"/>
      <c r="G158" s="302"/>
      <c r="H158" s="302"/>
      <c r="I158" s="303"/>
      <c r="J158" s="16">
        <v>4</v>
      </c>
      <c r="K158" s="16">
        <v>2</v>
      </c>
      <c r="L158" s="16">
        <v>1</v>
      </c>
      <c r="M158" s="16">
        <v>0</v>
      </c>
      <c r="N158" s="11">
        <f t="shared" si="30"/>
        <v>3</v>
      </c>
      <c r="O158" s="11">
        <f t="shared" si="31"/>
        <v>4</v>
      </c>
      <c r="P158" s="11">
        <f t="shared" si="32"/>
        <v>7</v>
      </c>
      <c r="Q158" s="16" t="s">
        <v>35</v>
      </c>
      <c r="R158" s="16"/>
      <c r="S158" s="17"/>
      <c r="T158" s="9" t="s">
        <v>40</v>
      </c>
      <c r="U158" s="261"/>
      <c r="V158" s="260"/>
      <c r="W158" s="260"/>
      <c r="X158" s="57"/>
      <c r="Y158" s="57"/>
      <c r="Z158" s="114"/>
    </row>
    <row r="159" spans="1:29" x14ac:dyDescent="0.2">
      <c r="A159" s="300" t="s">
        <v>285</v>
      </c>
      <c r="B159" s="301" t="s">
        <v>286</v>
      </c>
      <c r="C159" s="302"/>
      <c r="D159" s="302"/>
      <c r="E159" s="302"/>
      <c r="F159" s="302"/>
      <c r="G159" s="302"/>
      <c r="H159" s="302"/>
      <c r="I159" s="303"/>
      <c r="J159" s="16">
        <v>4</v>
      </c>
      <c r="K159" s="16">
        <v>2</v>
      </c>
      <c r="L159" s="16">
        <v>1</v>
      </c>
      <c r="M159" s="16">
        <v>0</v>
      </c>
      <c r="N159" s="11">
        <f>K159+L159+M159</f>
        <v>3</v>
      </c>
      <c r="O159" s="11">
        <f>P159-N159</f>
        <v>4</v>
      </c>
      <c r="P159" s="11">
        <f>ROUND(PRODUCT(J159,25)/14,0)</f>
        <v>7</v>
      </c>
      <c r="Q159" s="16" t="s">
        <v>35</v>
      </c>
      <c r="R159" s="16"/>
      <c r="S159" s="17"/>
      <c r="T159" s="9" t="s">
        <v>40</v>
      </c>
      <c r="U159" s="261"/>
      <c r="V159" s="260"/>
      <c r="W159" s="260"/>
      <c r="X159" s="57"/>
      <c r="Y159" s="57"/>
      <c r="Z159" s="46"/>
    </row>
    <row r="160" spans="1:29" x14ac:dyDescent="0.2">
      <c r="A160" s="86" t="s">
        <v>178</v>
      </c>
      <c r="B160" s="168" t="s">
        <v>105</v>
      </c>
      <c r="C160" s="168"/>
      <c r="D160" s="168"/>
      <c r="E160" s="168"/>
      <c r="F160" s="168"/>
      <c r="G160" s="168"/>
      <c r="H160" s="168"/>
      <c r="I160" s="168"/>
      <c r="J160" s="168"/>
      <c r="K160" s="168"/>
      <c r="L160" s="168"/>
      <c r="M160" s="168"/>
      <c r="N160" s="168"/>
      <c r="O160" s="168"/>
      <c r="P160" s="168"/>
      <c r="Q160" s="168"/>
      <c r="R160" s="168"/>
      <c r="S160" s="168"/>
      <c r="T160" s="168"/>
      <c r="U160" s="57"/>
      <c r="V160" s="58"/>
      <c r="W160" s="58"/>
      <c r="X160" s="58"/>
      <c r="Y160" s="60"/>
      <c r="Z160" s="46"/>
    </row>
    <row r="161" spans="1:26" s="115" customFormat="1" x14ac:dyDescent="0.2">
      <c r="A161" s="300" t="s">
        <v>287</v>
      </c>
      <c r="B161" s="301" t="s">
        <v>288</v>
      </c>
      <c r="C161" s="302"/>
      <c r="D161" s="302"/>
      <c r="E161" s="302"/>
      <c r="F161" s="302"/>
      <c r="G161" s="302"/>
      <c r="H161" s="302"/>
      <c r="I161" s="303"/>
      <c r="J161" s="16">
        <v>5</v>
      </c>
      <c r="K161" s="16">
        <v>2</v>
      </c>
      <c r="L161" s="16">
        <v>1</v>
      </c>
      <c r="M161" s="16">
        <v>0</v>
      </c>
      <c r="N161" s="11">
        <f>K161+L161+M161</f>
        <v>3</v>
      </c>
      <c r="O161" s="11">
        <f>P161-N161</f>
        <v>6</v>
      </c>
      <c r="P161" s="11">
        <f>ROUND(PRODUCT(J161,25)/14,0)</f>
        <v>9</v>
      </c>
      <c r="Q161" s="16" t="s">
        <v>35</v>
      </c>
      <c r="R161" s="16"/>
      <c r="S161" s="17"/>
      <c r="T161" s="9" t="s">
        <v>40</v>
      </c>
      <c r="U161" s="57"/>
      <c r="V161" s="58"/>
      <c r="W161" s="58"/>
      <c r="X161" s="58"/>
      <c r="Y161" s="60"/>
      <c r="Z161" s="114"/>
    </row>
    <row r="162" spans="1:26" s="115" customFormat="1" x14ac:dyDescent="0.2">
      <c r="A162" s="300" t="s">
        <v>289</v>
      </c>
      <c r="B162" s="301" t="s">
        <v>290</v>
      </c>
      <c r="C162" s="302"/>
      <c r="D162" s="302"/>
      <c r="E162" s="302"/>
      <c r="F162" s="302"/>
      <c r="G162" s="302"/>
      <c r="H162" s="302"/>
      <c r="I162" s="303"/>
      <c r="J162" s="16">
        <v>5</v>
      </c>
      <c r="K162" s="16">
        <v>2</v>
      </c>
      <c r="L162" s="16">
        <v>1</v>
      </c>
      <c r="M162" s="16">
        <v>0</v>
      </c>
      <c r="N162" s="11">
        <f t="shared" ref="N162:N164" si="33">K162+L162+M162</f>
        <v>3</v>
      </c>
      <c r="O162" s="11">
        <f t="shared" ref="O162:O164" si="34">P162-N162</f>
        <v>6</v>
      </c>
      <c r="P162" s="11">
        <f t="shared" ref="P162:P164" si="35">ROUND(PRODUCT(J162,25)/14,0)</f>
        <v>9</v>
      </c>
      <c r="Q162" s="16" t="s">
        <v>35</v>
      </c>
      <c r="R162" s="16"/>
      <c r="S162" s="17"/>
      <c r="T162" s="9" t="s">
        <v>40</v>
      </c>
      <c r="U162" s="57"/>
      <c r="V162" s="58"/>
      <c r="W162" s="58"/>
      <c r="X162" s="58"/>
      <c r="Y162" s="60"/>
      <c r="Z162" s="114"/>
    </row>
    <row r="163" spans="1:26" s="115" customFormat="1" x14ac:dyDescent="0.2">
      <c r="A163" s="300" t="s">
        <v>291</v>
      </c>
      <c r="B163" s="301" t="s">
        <v>292</v>
      </c>
      <c r="C163" s="302"/>
      <c r="D163" s="302"/>
      <c r="E163" s="302"/>
      <c r="F163" s="302"/>
      <c r="G163" s="302"/>
      <c r="H163" s="302"/>
      <c r="I163" s="303"/>
      <c r="J163" s="16">
        <v>5</v>
      </c>
      <c r="K163" s="16">
        <v>2</v>
      </c>
      <c r="L163" s="16">
        <v>1</v>
      </c>
      <c r="M163" s="16">
        <v>0</v>
      </c>
      <c r="N163" s="11">
        <f t="shared" si="33"/>
        <v>3</v>
      </c>
      <c r="O163" s="11">
        <f t="shared" si="34"/>
        <v>6</v>
      </c>
      <c r="P163" s="11">
        <f t="shared" si="35"/>
        <v>9</v>
      </c>
      <c r="Q163" s="16" t="s">
        <v>35</v>
      </c>
      <c r="R163" s="16"/>
      <c r="S163" s="17"/>
      <c r="T163" s="9" t="s">
        <v>40</v>
      </c>
      <c r="U163" s="57"/>
      <c r="V163" s="58"/>
      <c r="W163" s="58"/>
      <c r="X163" s="58"/>
      <c r="Y163" s="60"/>
      <c r="Z163" s="114"/>
    </row>
    <row r="164" spans="1:26" s="115" customFormat="1" x14ac:dyDescent="0.2">
      <c r="A164" s="300" t="s">
        <v>293</v>
      </c>
      <c r="B164" s="301" t="s">
        <v>294</v>
      </c>
      <c r="C164" s="302"/>
      <c r="D164" s="302"/>
      <c r="E164" s="302"/>
      <c r="F164" s="302"/>
      <c r="G164" s="302"/>
      <c r="H164" s="302"/>
      <c r="I164" s="303"/>
      <c r="J164" s="16">
        <v>5</v>
      </c>
      <c r="K164" s="16">
        <v>2</v>
      </c>
      <c r="L164" s="16">
        <v>1</v>
      </c>
      <c r="M164" s="16">
        <v>0</v>
      </c>
      <c r="N164" s="11">
        <f t="shared" si="33"/>
        <v>3</v>
      </c>
      <c r="O164" s="11">
        <f t="shared" si="34"/>
        <v>6</v>
      </c>
      <c r="P164" s="11">
        <f t="shared" si="35"/>
        <v>9</v>
      </c>
      <c r="Q164" s="16" t="s">
        <v>35</v>
      </c>
      <c r="R164" s="16"/>
      <c r="S164" s="17"/>
      <c r="T164" s="9" t="s">
        <v>40</v>
      </c>
      <c r="U164" s="57"/>
      <c r="V164" s="58"/>
      <c r="W164" s="58"/>
      <c r="X164" s="58"/>
      <c r="Y164" s="60"/>
      <c r="Z164" s="114"/>
    </row>
    <row r="165" spans="1:26" x14ac:dyDescent="0.2">
      <c r="A165" s="300" t="s">
        <v>295</v>
      </c>
      <c r="B165" s="301" t="s">
        <v>296</v>
      </c>
      <c r="C165" s="302"/>
      <c r="D165" s="302"/>
      <c r="E165" s="302"/>
      <c r="F165" s="302"/>
      <c r="G165" s="302"/>
      <c r="H165" s="302"/>
      <c r="I165" s="303"/>
      <c r="J165" s="16">
        <v>5</v>
      </c>
      <c r="K165" s="16">
        <v>2</v>
      </c>
      <c r="L165" s="16">
        <v>1</v>
      </c>
      <c r="M165" s="16">
        <v>0</v>
      </c>
      <c r="N165" s="11">
        <f>K165+L165+M165</f>
        <v>3</v>
      </c>
      <c r="O165" s="11">
        <f>P165-N165</f>
        <v>6</v>
      </c>
      <c r="P165" s="11">
        <f>ROUND(PRODUCT(J165,25)/14,0)</f>
        <v>9</v>
      </c>
      <c r="Q165" s="16" t="s">
        <v>35</v>
      </c>
      <c r="R165" s="16"/>
      <c r="S165" s="17"/>
      <c r="T165" s="9" t="s">
        <v>40</v>
      </c>
      <c r="U165" s="60"/>
      <c r="V165" s="58"/>
      <c r="W165" s="58"/>
      <c r="X165" s="58"/>
      <c r="Y165" s="60"/>
      <c r="Z165" s="46"/>
    </row>
    <row r="166" spans="1:26" ht="12.75" customHeight="1" x14ac:dyDescent="0.2">
      <c r="A166" s="86" t="s">
        <v>183</v>
      </c>
      <c r="B166" s="168" t="s">
        <v>223</v>
      </c>
      <c r="C166" s="168"/>
      <c r="D166" s="168"/>
      <c r="E166" s="168"/>
      <c r="F166" s="168"/>
      <c r="G166" s="168"/>
      <c r="H166" s="168"/>
      <c r="I166" s="168"/>
      <c r="J166" s="168"/>
      <c r="K166" s="168"/>
      <c r="L166" s="168"/>
      <c r="M166" s="168"/>
      <c r="N166" s="168"/>
      <c r="O166" s="168"/>
      <c r="P166" s="168"/>
      <c r="Q166" s="168"/>
      <c r="R166" s="168"/>
      <c r="S166" s="168"/>
      <c r="T166" s="168"/>
      <c r="U166" s="261" t="s">
        <v>245</v>
      </c>
      <c r="V166" s="260"/>
      <c r="W166" s="260"/>
      <c r="X166" s="59"/>
      <c r="Y166" s="59"/>
      <c r="Z166" s="46"/>
    </row>
    <row r="167" spans="1:26" x14ac:dyDescent="0.2">
      <c r="A167" s="300" t="s">
        <v>220</v>
      </c>
      <c r="B167" s="301" t="s">
        <v>217</v>
      </c>
      <c r="C167" s="302"/>
      <c r="D167" s="302"/>
      <c r="E167" s="302"/>
      <c r="F167" s="302"/>
      <c r="G167" s="302"/>
      <c r="H167" s="302"/>
      <c r="I167" s="303"/>
      <c r="J167" s="16">
        <v>3</v>
      </c>
      <c r="K167" s="16">
        <v>1</v>
      </c>
      <c r="L167" s="16">
        <v>1</v>
      </c>
      <c r="M167" s="16">
        <v>0</v>
      </c>
      <c r="N167" s="11">
        <f>K167+L167+M167</f>
        <v>2</v>
      </c>
      <c r="O167" s="11">
        <f>P167-N167</f>
        <v>3</v>
      </c>
      <c r="P167" s="11">
        <f>ROUND(PRODUCT(J167,25)/14,0)</f>
        <v>5</v>
      </c>
      <c r="Q167" s="16" t="s">
        <v>35</v>
      </c>
      <c r="R167" s="16"/>
      <c r="S167" s="17"/>
      <c r="T167" s="9" t="s">
        <v>42</v>
      </c>
      <c r="U167" s="261"/>
      <c r="V167" s="260"/>
      <c r="W167" s="260"/>
      <c r="X167" s="59"/>
      <c r="Y167" s="59"/>
      <c r="Z167" s="46"/>
    </row>
    <row r="168" spans="1:26" x14ac:dyDescent="0.2">
      <c r="A168" s="300" t="s">
        <v>221</v>
      </c>
      <c r="B168" s="301" t="s">
        <v>218</v>
      </c>
      <c r="C168" s="302"/>
      <c r="D168" s="302"/>
      <c r="E168" s="302"/>
      <c r="F168" s="302"/>
      <c r="G168" s="302"/>
      <c r="H168" s="302"/>
      <c r="I168" s="303"/>
      <c r="J168" s="16">
        <v>3</v>
      </c>
      <c r="K168" s="16">
        <v>1</v>
      </c>
      <c r="L168" s="16">
        <v>1</v>
      </c>
      <c r="M168" s="16">
        <v>0</v>
      </c>
      <c r="N168" s="11">
        <f>K168+L168+M168</f>
        <v>2</v>
      </c>
      <c r="O168" s="11">
        <f>P168-N168</f>
        <v>3</v>
      </c>
      <c r="P168" s="11">
        <f>ROUND(PRODUCT(J168,25)/14,0)</f>
        <v>5</v>
      </c>
      <c r="Q168" s="16" t="s">
        <v>35</v>
      </c>
      <c r="R168" s="16"/>
      <c r="S168" s="17"/>
      <c r="T168" s="9" t="s">
        <v>42</v>
      </c>
      <c r="U168" s="261"/>
      <c r="V168" s="260"/>
      <c r="W168" s="260"/>
      <c r="X168" s="59"/>
      <c r="Y168" s="59"/>
      <c r="Z168" s="46"/>
    </row>
    <row r="169" spans="1:26" x14ac:dyDescent="0.2">
      <c r="A169" s="300" t="s">
        <v>222</v>
      </c>
      <c r="B169" s="301" t="s">
        <v>219</v>
      </c>
      <c r="C169" s="302"/>
      <c r="D169" s="302"/>
      <c r="E169" s="302"/>
      <c r="F169" s="302"/>
      <c r="G169" s="302"/>
      <c r="H169" s="302"/>
      <c r="I169" s="303"/>
      <c r="J169" s="16">
        <v>3</v>
      </c>
      <c r="K169" s="16">
        <v>1</v>
      </c>
      <c r="L169" s="16">
        <v>1</v>
      </c>
      <c r="M169" s="16">
        <v>0</v>
      </c>
      <c r="N169" s="11">
        <f>K169+L169+M169</f>
        <v>2</v>
      </c>
      <c r="O169" s="11">
        <f>P169-N169</f>
        <v>3</v>
      </c>
      <c r="P169" s="11">
        <f>ROUND(PRODUCT(J169,25)/14,0)</f>
        <v>5</v>
      </c>
      <c r="Q169" s="16" t="s">
        <v>35</v>
      </c>
      <c r="R169" s="16"/>
      <c r="S169" s="17"/>
      <c r="T169" s="9" t="s">
        <v>42</v>
      </c>
      <c r="U169" s="261"/>
      <c r="V169" s="260"/>
      <c r="W169" s="260"/>
      <c r="X169" s="59"/>
      <c r="Y169" s="59"/>
      <c r="Z169" s="46"/>
    </row>
    <row r="170" spans="1:26" x14ac:dyDescent="0.2">
      <c r="A170" s="86" t="s">
        <v>195</v>
      </c>
      <c r="B170" s="168" t="s">
        <v>224</v>
      </c>
      <c r="C170" s="168"/>
      <c r="D170" s="168"/>
      <c r="E170" s="168"/>
      <c r="F170" s="168"/>
      <c r="G170" s="168"/>
      <c r="H170" s="168"/>
      <c r="I170" s="168"/>
      <c r="J170" s="168"/>
      <c r="K170" s="168"/>
      <c r="L170" s="168"/>
      <c r="M170" s="168"/>
      <c r="N170" s="168"/>
      <c r="O170" s="168"/>
      <c r="P170" s="168"/>
      <c r="Q170" s="168"/>
      <c r="R170" s="168"/>
      <c r="S170" s="168"/>
      <c r="T170" s="168"/>
      <c r="U170" s="261"/>
      <c r="V170" s="260"/>
      <c r="W170" s="260"/>
      <c r="X170" s="59"/>
      <c r="Y170" s="59"/>
      <c r="Z170" s="46"/>
    </row>
    <row r="171" spans="1:26" s="115" customFormat="1" ht="12.75" customHeight="1" x14ac:dyDescent="0.2">
      <c r="A171" s="300" t="s">
        <v>297</v>
      </c>
      <c r="B171" s="301" t="s">
        <v>298</v>
      </c>
      <c r="C171" s="302"/>
      <c r="D171" s="302"/>
      <c r="E171" s="302"/>
      <c r="F171" s="302"/>
      <c r="G171" s="302"/>
      <c r="H171" s="302"/>
      <c r="I171" s="303"/>
      <c r="J171" s="16">
        <v>4</v>
      </c>
      <c r="K171" s="16">
        <v>0</v>
      </c>
      <c r="L171" s="16">
        <v>0</v>
      </c>
      <c r="M171" s="16">
        <v>4</v>
      </c>
      <c r="N171" s="11">
        <f>K171+L171+M171</f>
        <v>4</v>
      </c>
      <c r="O171" s="11">
        <f>P171-N171</f>
        <v>4</v>
      </c>
      <c r="P171" s="11">
        <f>ROUND(PRODUCT(J171,25)/12,0)</f>
        <v>8</v>
      </c>
      <c r="Q171" s="16" t="s">
        <v>35</v>
      </c>
      <c r="R171" s="16"/>
      <c r="S171" s="17"/>
      <c r="T171" s="9" t="s">
        <v>41</v>
      </c>
      <c r="U171" s="261"/>
      <c r="V171" s="260"/>
      <c r="W171" s="260"/>
      <c r="X171" s="59"/>
      <c r="Y171" s="59"/>
      <c r="Z171" s="114"/>
    </row>
    <row r="172" spans="1:26" s="115" customFormat="1" ht="12.75" customHeight="1" x14ac:dyDescent="0.2">
      <c r="A172" s="300" t="s">
        <v>299</v>
      </c>
      <c r="B172" s="301" t="s">
        <v>300</v>
      </c>
      <c r="C172" s="302"/>
      <c r="D172" s="302"/>
      <c r="E172" s="302"/>
      <c r="F172" s="302"/>
      <c r="G172" s="302"/>
      <c r="H172" s="302"/>
      <c r="I172" s="303"/>
      <c r="J172" s="16">
        <v>4</v>
      </c>
      <c r="K172" s="16">
        <v>0</v>
      </c>
      <c r="L172" s="16">
        <v>0</v>
      </c>
      <c r="M172" s="16">
        <v>4</v>
      </c>
      <c r="N172" s="11">
        <f t="shared" ref="N172:N174" si="36">K172+L172+M172</f>
        <v>4</v>
      </c>
      <c r="O172" s="11">
        <f t="shared" ref="O172:O174" si="37">P172-N172</f>
        <v>4</v>
      </c>
      <c r="P172" s="11">
        <f t="shared" ref="P172:P174" si="38">ROUND(PRODUCT(J172,25)/12,0)</f>
        <v>8</v>
      </c>
      <c r="Q172" s="16" t="s">
        <v>35</v>
      </c>
      <c r="R172" s="16"/>
      <c r="S172" s="17"/>
      <c r="T172" s="9" t="s">
        <v>41</v>
      </c>
      <c r="U172" s="261"/>
      <c r="V172" s="260"/>
      <c r="W172" s="260"/>
      <c r="X172" s="59"/>
      <c r="Y172" s="59"/>
      <c r="Z172" s="114"/>
    </row>
    <row r="173" spans="1:26" s="115" customFormat="1" ht="12.75" customHeight="1" x14ac:dyDescent="0.2">
      <c r="A173" s="300" t="s">
        <v>301</v>
      </c>
      <c r="B173" s="301" t="s">
        <v>302</v>
      </c>
      <c r="C173" s="302"/>
      <c r="D173" s="302"/>
      <c r="E173" s="302"/>
      <c r="F173" s="302"/>
      <c r="G173" s="302"/>
      <c r="H173" s="302"/>
      <c r="I173" s="303"/>
      <c r="J173" s="16">
        <v>4</v>
      </c>
      <c r="K173" s="16">
        <v>0</v>
      </c>
      <c r="L173" s="16">
        <v>0</v>
      </c>
      <c r="M173" s="16">
        <v>4</v>
      </c>
      <c r="N173" s="11">
        <f t="shared" si="36"/>
        <v>4</v>
      </c>
      <c r="O173" s="11">
        <f t="shared" si="37"/>
        <v>4</v>
      </c>
      <c r="P173" s="11">
        <f t="shared" si="38"/>
        <v>8</v>
      </c>
      <c r="Q173" s="16" t="s">
        <v>35</v>
      </c>
      <c r="R173" s="16"/>
      <c r="S173" s="17"/>
      <c r="T173" s="9" t="s">
        <v>41</v>
      </c>
      <c r="U173" s="261"/>
      <c r="V173" s="260"/>
      <c r="W173" s="260"/>
      <c r="X173" s="59"/>
      <c r="Y173" s="59"/>
      <c r="Z173" s="114"/>
    </row>
    <row r="174" spans="1:26" s="115" customFormat="1" ht="12.75" customHeight="1" x14ac:dyDescent="0.2">
      <c r="A174" s="300" t="s">
        <v>303</v>
      </c>
      <c r="B174" s="301" t="s">
        <v>304</v>
      </c>
      <c r="C174" s="302"/>
      <c r="D174" s="302"/>
      <c r="E174" s="302"/>
      <c r="F174" s="302"/>
      <c r="G174" s="302"/>
      <c r="H174" s="302"/>
      <c r="I174" s="303"/>
      <c r="J174" s="16">
        <v>4</v>
      </c>
      <c r="K174" s="16">
        <v>0</v>
      </c>
      <c r="L174" s="16">
        <v>0</v>
      </c>
      <c r="M174" s="16">
        <v>4</v>
      </c>
      <c r="N174" s="11">
        <f t="shared" si="36"/>
        <v>4</v>
      </c>
      <c r="O174" s="11">
        <f t="shared" si="37"/>
        <v>4</v>
      </c>
      <c r="P174" s="11">
        <f t="shared" si="38"/>
        <v>8</v>
      </c>
      <c r="Q174" s="16" t="s">
        <v>35</v>
      </c>
      <c r="R174" s="16"/>
      <c r="S174" s="17"/>
      <c r="T174" s="9" t="s">
        <v>41</v>
      </c>
      <c r="U174" s="261"/>
      <c r="V174" s="260"/>
      <c r="W174" s="260"/>
      <c r="X174" s="59"/>
      <c r="Y174" s="59"/>
      <c r="Z174" s="114"/>
    </row>
    <row r="175" spans="1:26" ht="29.25" customHeight="1" x14ac:dyDescent="0.2">
      <c r="A175" s="300" t="s">
        <v>305</v>
      </c>
      <c r="B175" s="301" t="s">
        <v>306</v>
      </c>
      <c r="C175" s="302"/>
      <c r="D175" s="302"/>
      <c r="E175" s="302"/>
      <c r="F175" s="302"/>
      <c r="G175" s="302"/>
      <c r="H175" s="302"/>
      <c r="I175" s="303"/>
      <c r="J175" s="16">
        <v>4</v>
      </c>
      <c r="K175" s="16">
        <v>0</v>
      </c>
      <c r="L175" s="16">
        <v>0</v>
      </c>
      <c r="M175" s="16">
        <v>4</v>
      </c>
      <c r="N175" s="11">
        <f>K175+L175+M175</f>
        <v>4</v>
      </c>
      <c r="O175" s="11">
        <f>P175-N175</f>
        <v>4</v>
      </c>
      <c r="P175" s="11">
        <f>ROUND(PRODUCT(J175,25)/12,0)</f>
        <v>8</v>
      </c>
      <c r="Q175" s="16" t="s">
        <v>35</v>
      </c>
      <c r="R175" s="16"/>
      <c r="S175" s="17"/>
      <c r="T175" s="9" t="s">
        <v>41</v>
      </c>
      <c r="U175" s="261"/>
      <c r="V175" s="260"/>
      <c r="W175" s="260"/>
      <c r="X175" s="59"/>
      <c r="Y175" s="59"/>
      <c r="Z175" s="46"/>
    </row>
    <row r="176" spans="1:26" x14ac:dyDescent="0.2">
      <c r="A176" s="86" t="s">
        <v>199</v>
      </c>
      <c r="B176" s="203" t="s">
        <v>225</v>
      </c>
      <c r="C176" s="203"/>
      <c r="D176" s="203"/>
      <c r="E176" s="203"/>
      <c r="F176" s="203"/>
      <c r="G176" s="203"/>
      <c r="H176" s="203"/>
      <c r="I176" s="203"/>
      <c r="J176" s="203"/>
      <c r="K176" s="203"/>
      <c r="L176" s="203"/>
      <c r="M176" s="203"/>
      <c r="N176" s="203"/>
      <c r="O176" s="203"/>
      <c r="P176" s="203"/>
      <c r="Q176" s="203"/>
      <c r="R176" s="203"/>
      <c r="S176" s="203"/>
      <c r="T176" s="203"/>
      <c r="U176" s="261"/>
      <c r="V176" s="260"/>
      <c r="W176" s="260"/>
      <c r="X176" s="59"/>
      <c r="Y176" s="59"/>
      <c r="Z176" s="46"/>
    </row>
    <row r="177" spans="1:26" s="115" customFormat="1" x14ac:dyDescent="0.2">
      <c r="A177" s="300" t="s">
        <v>307</v>
      </c>
      <c r="B177" s="301" t="s">
        <v>308</v>
      </c>
      <c r="C177" s="302"/>
      <c r="D177" s="302"/>
      <c r="E177" s="302"/>
      <c r="F177" s="302"/>
      <c r="G177" s="302"/>
      <c r="H177" s="302"/>
      <c r="I177" s="303"/>
      <c r="J177" s="16">
        <v>4</v>
      </c>
      <c r="K177" s="16">
        <v>1</v>
      </c>
      <c r="L177" s="16">
        <v>0</v>
      </c>
      <c r="M177" s="16">
        <v>1</v>
      </c>
      <c r="N177" s="11">
        <f>K177+L177+M177</f>
        <v>2</v>
      </c>
      <c r="O177" s="11">
        <f>P177-N177</f>
        <v>5</v>
      </c>
      <c r="P177" s="11">
        <f>ROUND(PRODUCT(J177,25)/14,0)</f>
        <v>7</v>
      </c>
      <c r="Q177" s="16" t="s">
        <v>35</v>
      </c>
      <c r="R177" s="16"/>
      <c r="S177" s="17"/>
      <c r="T177" s="9" t="s">
        <v>41</v>
      </c>
      <c r="U177" s="261"/>
      <c r="V177" s="260"/>
      <c r="W177" s="260"/>
      <c r="X177" s="59"/>
      <c r="Y177" s="59"/>
      <c r="Z177" s="114"/>
    </row>
    <row r="178" spans="1:26" s="115" customFormat="1" x14ac:dyDescent="0.2">
      <c r="A178" s="300" t="s">
        <v>309</v>
      </c>
      <c r="B178" s="301" t="s">
        <v>310</v>
      </c>
      <c r="C178" s="302"/>
      <c r="D178" s="302"/>
      <c r="E178" s="302"/>
      <c r="F178" s="302"/>
      <c r="G178" s="302"/>
      <c r="H178" s="302"/>
      <c r="I178" s="303"/>
      <c r="J178" s="16">
        <v>4</v>
      </c>
      <c r="K178" s="16">
        <v>1</v>
      </c>
      <c r="L178" s="16">
        <v>0</v>
      </c>
      <c r="M178" s="16">
        <v>1</v>
      </c>
      <c r="N178" s="11">
        <f t="shared" ref="N178:N180" si="39">K178+L178+M178</f>
        <v>2</v>
      </c>
      <c r="O178" s="11">
        <f t="shared" ref="O178:O180" si="40">P178-N178</f>
        <v>5</v>
      </c>
      <c r="P178" s="11">
        <f t="shared" ref="P178:P180" si="41">ROUND(PRODUCT(J178,25)/14,0)</f>
        <v>7</v>
      </c>
      <c r="Q178" s="16" t="s">
        <v>35</v>
      </c>
      <c r="R178" s="16"/>
      <c r="S178" s="17"/>
      <c r="T178" s="9" t="s">
        <v>41</v>
      </c>
      <c r="U178" s="261"/>
      <c r="V178" s="260"/>
      <c r="W178" s="260"/>
      <c r="X178" s="59"/>
      <c r="Y178" s="59"/>
      <c r="Z178" s="114"/>
    </row>
    <row r="179" spans="1:26" s="115" customFormat="1" x14ac:dyDescent="0.2">
      <c r="A179" s="300" t="s">
        <v>311</v>
      </c>
      <c r="B179" s="301" t="s">
        <v>312</v>
      </c>
      <c r="C179" s="302"/>
      <c r="D179" s="302"/>
      <c r="E179" s="302"/>
      <c r="F179" s="302"/>
      <c r="G179" s="302"/>
      <c r="H179" s="302"/>
      <c r="I179" s="303"/>
      <c r="J179" s="16">
        <v>4</v>
      </c>
      <c r="K179" s="16">
        <v>1</v>
      </c>
      <c r="L179" s="16">
        <v>0</v>
      </c>
      <c r="M179" s="16">
        <v>1</v>
      </c>
      <c r="N179" s="11">
        <f t="shared" si="39"/>
        <v>2</v>
      </c>
      <c r="O179" s="11">
        <f t="shared" si="40"/>
        <v>5</v>
      </c>
      <c r="P179" s="11">
        <f t="shared" si="41"/>
        <v>7</v>
      </c>
      <c r="Q179" s="16" t="s">
        <v>35</v>
      </c>
      <c r="R179" s="16"/>
      <c r="S179" s="17"/>
      <c r="T179" s="9" t="s">
        <v>41</v>
      </c>
      <c r="U179" s="261"/>
      <c r="V179" s="260"/>
      <c r="W179" s="260"/>
      <c r="X179" s="59"/>
      <c r="Y179" s="59"/>
      <c r="Z179" s="114"/>
    </row>
    <row r="180" spans="1:26" s="115" customFormat="1" x14ac:dyDescent="0.2">
      <c r="A180" s="300" t="s">
        <v>313</v>
      </c>
      <c r="B180" s="301" t="s">
        <v>314</v>
      </c>
      <c r="C180" s="302"/>
      <c r="D180" s="302"/>
      <c r="E180" s="302"/>
      <c r="F180" s="302"/>
      <c r="G180" s="302"/>
      <c r="H180" s="302"/>
      <c r="I180" s="303"/>
      <c r="J180" s="16">
        <v>4</v>
      </c>
      <c r="K180" s="16">
        <v>1</v>
      </c>
      <c r="L180" s="16">
        <v>0</v>
      </c>
      <c r="M180" s="16">
        <v>1</v>
      </c>
      <c r="N180" s="11">
        <f t="shared" si="39"/>
        <v>2</v>
      </c>
      <c r="O180" s="11">
        <f t="shared" si="40"/>
        <v>5</v>
      </c>
      <c r="P180" s="11">
        <f t="shared" si="41"/>
        <v>7</v>
      </c>
      <c r="Q180" s="16" t="s">
        <v>35</v>
      </c>
      <c r="R180" s="16"/>
      <c r="S180" s="17"/>
      <c r="T180" s="9" t="s">
        <v>41</v>
      </c>
      <c r="U180" s="261"/>
      <c r="V180" s="260"/>
      <c r="W180" s="260"/>
      <c r="X180" s="59"/>
      <c r="Y180" s="59"/>
      <c r="Z180" s="114"/>
    </row>
    <row r="181" spans="1:26" x14ac:dyDescent="0.2">
      <c r="A181" s="300" t="s">
        <v>315</v>
      </c>
      <c r="B181" s="301" t="s">
        <v>316</v>
      </c>
      <c r="C181" s="302"/>
      <c r="D181" s="302"/>
      <c r="E181" s="302"/>
      <c r="F181" s="302"/>
      <c r="G181" s="302"/>
      <c r="H181" s="302"/>
      <c r="I181" s="303"/>
      <c r="J181" s="16">
        <v>4</v>
      </c>
      <c r="K181" s="16">
        <v>1</v>
      </c>
      <c r="L181" s="16">
        <v>0</v>
      </c>
      <c r="M181" s="16">
        <v>1</v>
      </c>
      <c r="N181" s="11">
        <f>K181+L181+M181</f>
        <v>2</v>
      </c>
      <c r="O181" s="11">
        <f>P181-N181</f>
        <v>5</v>
      </c>
      <c r="P181" s="11">
        <f>ROUND(PRODUCT(J181,25)/14,0)</f>
        <v>7</v>
      </c>
      <c r="Q181" s="16" t="s">
        <v>35</v>
      </c>
      <c r="R181" s="16"/>
      <c r="S181" s="17"/>
      <c r="T181" s="9" t="s">
        <v>41</v>
      </c>
      <c r="U181" s="261"/>
      <c r="V181" s="260"/>
      <c r="W181" s="260"/>
      <c r="X181" s="59"/>
      <c r="Y181" s="59"/>
      <c r="Z181" s="46"/>
    </row>
    <row r="182" spans="1:26" x14ac:dyDescent="0.2">
      <c r="A182" s="86" t="s">
        <v>201</v>
      </c>
      <c r="B182" s="203" t="s">
        <v>226</v>
      </c>
      <c r="C182" s="143"/>
      <c r="D182" s="143"/>
      <c r="E182" s="143"/>
      <c r="F182" s="143"/>
      <c r="G182" s="143"/>
      <c r="H182" s="143"/>
      <c r="I182" s="143"/>
      <c r="J182" s="143"/>
      <c r="K182" s="143"/>
      <c r="L182" s="143"/>
      <c r="M182" s="143"/>
      <c r="N182" s="143"/>
      <c r="O182" s="143"/>
      <c r="P182" s="143"/>
      <c r="Q182" s="143"/>
      <c r="R182" s="143"/>
      <c r="S182" s="143"/>
      <c r="T182" s="144"/>
    </row>
    <row r="183" spans="1:26" ht="15" x14ac:dyDescent="0.2">
      <c r="A183" s="300" t="s">
        <v>229</v>
      </c>
      <c r="B183" s="302" t="s">
        <v>227</v>
      </c>
      <c r="C183" s="305"/>
      <c r="D183" s="305"/>
      <c r="E183" s="305"/>
      <c r="F183" s="305"/>
      <c r="G183" s="305"/>
      <c r="H183" s="305"/>
      <c r="I183" s="306"/>
      <c r="J183" s="16">
        <v>3</v>
      </c>
      <c r="K183" s="16">
        <v>1</v>
      </c>
      <c r="L183" s="16">
        <v>1</v>
      </c>
      <c r="M183" s="16">
        <v>0</v>
      </c>
      <c r="N183" s="11">
        <f>K183+L183+M183</f>
        <v>2</v>
      </c>
      <c r="O183" s="11">
        <f>P183-N183</f>
        <v>3</v>
      </c>
      <c r="P183" s="11">
        <f>ROUND(PRODUCT(J183,25)/14,0)</f>
        <v>5</v>
      </c>
      <c r="Q183" s="16"/>
      <c r="R183" s="16" t="s">
        <v>31</v>
      </c>
      <c r="S183" s="17"/>
      <c r="T183" s="9" t="s">
        <v>42</v>
      </c>
    </row>
    <row r="184" spans="1:26" ht="12.75" customHeight="1" x14ac:dyDescent="0.2">
      <c r="A184" s="307" t="s">
        <v>230</v>
      </c>
      <c r="B184" s="302" t="s">
        <v>228</v>
      </c>
      <c r="C184" s="305"/>
      <c r="D184" s="305"/>
      <c r="E184" s="305"/>
      <c r="F184" s="305"/>
      <c r="G184" s="305"/>
      <c r="H184" s="305"/>
      <c r="I184" s="306"/>
      <c r="J184" s="16">
        <v>3</v>
      </c>
      <c r="K184" s="16">
        <v>1</v>
      </c>
      <c r="L184" s="16">
        <v>1</v>
      </c>
      <c r="M184" s="16">
        <v>0</v>
      </c>
      <c r="N184" s="11">
        <f>K184+L184+M184</f>
        <v>2</v>
      </c>
      <c r="O184" s="11">
        <f>P184-N184</f>
        <v>3</v>
      </c>
      <c r="P184" s="11">
        <f>ROUND(PRODUCT(J184,25)/14,0)</f>
        <v>5</v>
      </c>
      <c r="Q184" s="16"/>
      <c r="R184" s="16" t="s">
        <v>31</v>
      </c>
      <c r="S184" s="17"/>
      <c r="T184" s="9" t="s">
        <v>42</v>
      </c>
    </row>
    <row r="185" spans="1:26" x14ac:dyDescent="0.2">
      <c r="A185" s="86" t="s">
        <v>211</v>
      </c>
      <c r="B185" s="203" t="s">
        <v>231</v>
      </c>
      <c r="C185" s="143"/>
      <c r="D185" s="143"/>
      <c r="E185" s="143"/>
      <c r="F185" s="143"/>
      <c r="G185" s="143"/>
      <c r="H185" s="143"/>
      <c r="I185" s="143"/>
      <c r="J185" s="143"/>
      <c r="K185" s="143"/>
      <c r="L185" s="143"/>
      <c r="M185" s="143"/>
      <c r="N185" s="143"/>
      <c r="O185" s="143"/>
      <c r="P185" s="143"/>
      <c r="Q185" s="143"/>
      <c r="R185" s="143"/>
      <c r="S185" s="143"/>
      <c r="T185" s="144"/>
      <c r="U185" s="46"/>
    </row>
    <row r="186" spans="1:26" s="115" customFormat="1" ht="12.75" customHeight="1" x14ac:dyDescent="0.2">
      <c r="A186" s="300" t="s">
        <v>317</v>
      </c>
      <c r="B186" s="301" t="s">
        <v>318</v>
      </c>
      <c r="C186" s="302"/>
      <c r="D186" s="302"/>
      <c r="E186" s="302"/>
      <c r="F186" s="302"/>
      <c r="G186" s="302"/>
      <c r="H186" s="302"/>
      <c r="I186" s="303"/>
      <c r="J186" s="309">
        <v>4</v>
      </c>
      <c r="K186" s="309">
        <v>0</v>
      </c>
      <c r="L186" s="309">
        <v>0</v>
      </c>
      <c r="M186" s="309">
        <v>4</v>
      </c>
      <c r="N186" s="310">
        <f>K186+L186+M186</f>
        <v>4</v>
      </c>
      <c r="O186" s="310">
        <f>P186-N186</f>
        <v>4</v>
      </c>
      <c r="P186" s="310">
        <f>ROUND(PRODUCT(J186,25)/12,0)</f>
        <v>8</v>
      </c>
      <c r="Q186" s="309" t="s">
        <v>35</v>
      </c>
      <c r="R186" s="309"/>
      <c r="S186" s="311"/>
      <c r="T186" s="312" t="s">
        <v>41</v>
      </c>
      <c r="U186" s="114"/>
    </row>
    <row r="187" spans="1:26" s="115" customFormat="1" ht="12.75" customHeight="1" x14ac:dyDescent="0.2">
      <c r="A187" s="300" t="s">
        <v>319</v>
      </c>
      <c r="B187" s="301" t="s">
        <v>320</v>
      </c>
      <c r="C187" s="302"/>
      <c r="D187" s="302"/>
      <c r="E187" s="302"/>
      <c r="F187" s="302"/>
      <c r="G187" s="302"/>
      <c r="H187" s="302"/>
      <c r="I187" s="303"/>
      <c r="J187" s="309">
        <v>4</v>
      </c>
      <c r="K187" s="309">
        <v>0</v>
      </c>
      <c r="L187" s="309">
        <v>0</v>
      </c>
      <c r="M187" s="309">
        <v>4</v>
      </c>
      <c r="N187" s="310">
        <f t="shared" ref="N187:N189" si="42">K187+L187+M187</f>
        <v>4</v>
      </c>
      <c r="O187" s="310">
        <f t="shared" ref="O187:O189" si="43">P187-N187</f>
        <v>4</v>
      </c>
      <c r="P187" s="310">
        <f t="shared" ref="P187:P189" si="44">ROUND(PRODUCT(J187,25)/12,0)</f>
        <v>8</v>
      </c>
      <c r="Q187" s="309" t="s">
        <v>35</v>
      </c>
      <c r="R187" s="309"/>
      <c r="S187" s="311"/>
      <c r="T187" s="312" t="s">
        <v>41</v>
      </c>
      <c r="U187" s="114"/>
    </row>
    <row r="188" spans="1:26" s="115" customFormat="1" ht="12.75" customHeight="1" x14ac:dyDescent="0.2">
      <c r="A188" s="300" t="s">
        <v>321</v>
      </c>
      <c r="B188" s="301" t="s">
        <v>322</v>
      </c>
      <c r="C188" s="302"/>
      <c r="D188" s="302"/>
      <c r="E188" s="302"/>
      <c r="F188" s="302"/>
      <c r="G188" s="302"/>
      <c r="H188" s="302"/>
      <c r="I188" s="303"/>
      <c r="J188" s="309">
        <v>4</v>
      </c>
      <c r="K188" s="309">
        <v>0</v>
      </c>
      <c r="L188" s="309">
        <v>0</v>
      </c>
      <c r="M188" s="309">
        <v>4</v>
      </c>
      <c r="N188" s="310">
        <f t="shared" si="42"/>
        <v>4</v>
      </c>
      <c r="O188" s="310">
        <f t="shared" si="43"/>
        <v>4</v>
      </c>
      <c r="P188" s="310">
        <f t="shared" si="44"/>
        <v>8</v>
      </c>
      <c r="Q188" s="309" t="s">
        <v>35</v>
      </c>
      <c r="R188" s="309"/>
      <c r="S188" s="311"/>
      <c r="T188" s="312" t="s">
        <v>41</v>
      </c>
      <c r="U188" s="114"/>
    </row>
    <row r="189" spans="1:26" s="115" customFormat="1" ht="12.75" customHeight="1" x14ac:dyDescent="0.2">
      <c r="A189" s="300" t="s">
        <v>323</v>
      </c>
      <c r="B189" s="301" t="s">
        <v>324</v>
      </c>
      <c r="C189" s="302"/>
      <c r="D189" s="302"/>
      <c r="E189" s="302"/>
      <c r="F189" s="302"/>
      <c r="G189" s="302"/>
      <c r="H189" s="302"/>
      <c r="I189" s="303"/>
      <c r="J189" s="309">
        <v>4</v>
      </c>
      <c r="K189" s="309">
        <v>0</v>
      </c>
      <c r="L189" s="309">
        <v>0</v>
      </c>
      <c r="M189" s="309">
        <v>4</v>
      </c>
      <c r="N189" s="310">
        <f t="shared" si="42"/>
        <v>4</v>
      </c>
      <c r="O189" s="310">
        <f t="shared" si="43"/>
        <v>4</v>
      </c>
      <c r="P189" s="310">
        <f t="shared" si="44"/>
        <v>8</v>
      </c>
      <c r="Q189" s="309" t="s">
        <v>35</v>
      </c>
      <c r="R189" s="309"/>
      <c r="S189" s="311"/>
      <c r="T189" s="312" t="s">
        <v>41</v>
      </c>
      <c r="U189" s="114"/>
    </row>
    <row r="190" spans="1:26" ht="27" customHeight="1" x14ac:dyDescent="0.2">
      <c r="A190" s="300" t="s">
        <v>325</v>
      </c>
      <c r="B190" s="301" t="s">
        <v>326</v>
      </c>
      <c r="C190" s="302"/>
      <c r="D190" s="302"/>
      <c r="E190" s="302"/>
      <c r="F190" s="302"/>
      <c r="G190" s="302"/>
      <c r="H190" s="302"/>
      <c r="I190" s="303"/>
      <c r="J190" s="309">
        <v>4</v>
      </c>
      <c r="K190" s="309">
        <v>0</v>
      </c>
      <c r="L190" s="309">
        <v>0</v>
      </c>
      <c r="M190" s="309">
        <v>4</v>
      </c>
      <c r="N190" s="310">
        <f>K190+L190+M190</f>
        <v>4</v>
      </c>
      <c r="O190" s="310">
        <f>P190-N190</f>
        <v>4</v>
      </c>
      <c r="P190" s="310">
        <f>ROUND(PRODUCT(J190,25)/12,0)</f>
        <v>8</v>
      </c>
      <c r="Q190" s="309" t="s">
        <v>35</v>
      </c>
      <c r="R190" s="309"/>
      <c r="S190" s="311"/>
      <c r="T190" s="312" t="s">
        <v>41</v>
      </c>
      <c r="U190" s="111" t="s">
        <v>246</v>
      </c>
      <c r="V190" s="61"/>
      <c r="W190" s="61"/>
      <c r="X190" s="61"/>
      <c r="Y190" s="61"/>
      <c r="Z190" s="61"/>
    </row>
    <row r="191" spans="1:26" x14ac:dyDescent="0.2">
      <c r="A191" s="86" t="s">
        <v>214</v>
      </c>
      <c r="B191" s="313" t="s">
        <v>337</v>
      </c>
      <c r="C191" s="314"/>
      <c r="D191" s="314"/>
      <c r="E191" s="314"/>
      <c r="F191" s="314"/>
      <c r="G191" s="314"/>
      <c r="H191" s="314"/>
      <c r="I191" s="314"/>
      <c r="J191" s="314"/>
      <c r="K191" s="314"/>
      <c r="L191" s="314"/>
      <c r="M191" s="314"/>
      <c r="N191" s="314"/>
      <c r="O191" s="314"/>
      <c r="P191" s="314"/>
      <c r="Q191" s="314"/>
      <c r="R191" s="314"/>
      <c r="S191" s="314"/>
      <c r="T191" s="315"/>
      <c r="U191" s="57"/>
      <c r="V191" s="61"/>
      <c r="W191" s="61"/>
      <c r="X191" s="61"/>
      <c r="Y191" s="61"/>
      <c r="Z191" s="61"/>
    </row>
    <row r="192" spans="1:26" s="115" customFormat="1" x14ac:dyDescent="0.2">
      <c r="A192" s="300" t="s">
        <v>327</v>
      </c>
      <c r="B192" s="301" t="s">
        <v>328</v>
      </c>
      <c r="C192" s="302"/>
      <c r="D192" s="302"/>
      <c r="E192" s="302"/>
      <c r="F192" s="302"/>
      <c r="G192" s="302"/>
      <c r="H192" s="302"/>
      <c r="I192" s="303"/>
      <c r="J192" s="309">
        <v>5</v>
      </c>
      <c r="K192" s="309">
        <v>1</v>
      </c>
      <c r="L192" s="309">
        <v>0</v>
      </c>
      <c r="M192" s="309">
        <v>2</v>
      </c>
      <c r="N192" s="310">
        <f>K192+L192+M192</f>
        <v>3</v>
      </c>
      <c r="O192" s="310">
        <f>P192-N192</f>
        <v>7</v>
      </c>
      <c r="P192" s="310">
        <f>ROUND(PRODUCT(J192,25)/12,0)</f>
        <v>10</v>
      </c>
      <c r="Q192" s="309" t="s">
        <v>35</v>
      </c>
      <c r="R192" s="309"/>
      <c r="S192" s="311"/>
      <c r="T192" s="312" t="s">
        <v>41</v>
      </c>
      <c r="U192" s="57"/>
      <c r="V192" s="61"/>
      <c r="W192" s="61"/>
      <c r="X192" s="61"/>
      <c r="Y192" s="61"/>
      <c r="Z192" s="61"/>
    </row>
    <row r="193" spans="1:26" s="115" customFormat="1" x14ac:dyDescent="0.2">
      <c r="A193" s="300" t="s">
        <v>329</v>
      </c>
      <c r="B193" s="301" t="s">
        <v>330</v>
      </c>
      <c r="C193" s="302"/>
      <c r="D193" s="302"/>
      <c r="E193" s="302"/>
      <c r="F193" s="302"/>
      <c r="G193" s="302"/>
      <c r="H193" s="302"/>
      <c r="I193" s="303"/>
      <c r="J193" s="309">
        <v>5</v>
      </c>
      <c r="K193" s="309">
        <v>1</v>
      </c>
      <c r="L193" s="309">
        <v>0</v>
      </c>
      <c r="M193" s="309">
        <v>2</v>
      </c>
      <c r="N193" s="310">
        <f t="shared" ref="N193:N195" si="45">K193+L193+M193</f>
        <v>3</v>
      </c>
      <c r="O193" s="310">
        <f t="shared" ref="O193:O195" si="46">P193-N193</f>
        <v>7</v>
      </c>
      <c r="P193" s="310">
        <f t="shared" ref="P193:P195" si="47">ROUND(PRODUCT(J193,25)/12,0)</f>
        <v>10</v>
      </c>
      <c r="Q193" s="309" t="s">
        <v>35</v>
      </c>
      <c r="R193" s="309"/>
      <c r="S193" s="311"/>
      <c r="T193" s="312" t="s">
        <v>41</v>
      </c>
      <c r="U193" s="57"/>
      <c r="V193" s="61"/>
      <c r="W193" s="61"/>
      <c r="X193" s="61"/>
      <c r="Y193" s="61"/>
      <c r="Z193" s="61"/>
    </row>
    <row r="194" spans="1:26" s="115" customFormat="1" x14ac:dyDescent="0.2">
      <c r="A194" s="300" t="s">
        <v>331</v>
      </c>
      <c r="B194" s="301" t="s">
        <v>332</v>
      </c>
      <c r="C194" s="302"/>
      <c r="D194" s="302"/>
      <c r="E194" s="302"/>
      <c r="F194" s="302"/>
      <c r="G194" s="302"/>
      <c r="H194" s="302"/>
      <c r="I194" s="303"/>
      <c r="J194" s="309">
        <v>5</v>
      </c>
      <c r="K194" s="309">
        <v>1</v>
      </c>
      <c r="L194" s="309">
        <v>0</v>
      </c>
      <c r="M194" s="309">
        <v>2</v>
      </c>
      <c r="N194" s="310">
        <f t="shared" si="45"/>
        <v>3</v>
      </c>
      <c r="O194" s="310">
        <f t="shared" si="46"/>
        <v>7</v>
      </c>
      <c r="P194" s="310">
        <f t="shared" si="47"/>
        <v>10</v>
      </c>
      <c r="Q194" s="309" t="s">
        <v>35</v>
      </c>
      <c r="R194" s="309"/>
      <c r="S194" s="311"/>
      <c r="T194" s="312" t="s">
        <v>41</v>
      </c>
      <c r="U194" s="57"/>
      <c r="V194" s="61"/>
      <c r="W194" s="61"/>
      <c r="X194" s="61"/>
      <c r="Y194" s="61"/>
      <c r="Z194" s="61"/>
    </row>
    <row r="195" spans="1:26" s="115" customFormat="1" x14ac:dyDescent="0.2">
      <c r="A195" s="300" t="s">
        <v>333</v>
      </c>
      <c r="B195" s="301" t="s">
        <v>334</v>
      </c>
      <c r="C195" s="302"/>
      <c r="D195" s="302"/>
      <c r="E195" s="302"/>
      <c r="F195" s="302"/>
      <c r="G195" s="302"/>
      <c r="H195" s="302"/>
      <c r="I195" s="303"/>
      <c r="J195" s="309">
        <v>5</v>
      </c>
      <c r="K195" s="309">
        <v>1</v>
      </c>
      <c r="L195" s="309">
        <v>0</v>
      </c>
      <c r="M195" s="309">
        <v>2</v>
      </c>
      <c r="N195" s="310">
        <f t="shared" si="45"/>
        <v>3</v>
      </c>
      <c r="O195" s="310">
        <f t="shared" si="46"/>
        <v>7</v>
      </c>
      <c r="P195" s="310">
        <f t="shared" si="47"/>
        <v>10</v>
      </c>
      <c r="Q195" s="309" t="s">
        <v>35</v>
      </c>
      <c r="R195" s="309"/>
      <c r="S195" s="311"/>
      <c r="T195" s="312" t="s">
        <v>41</v>
      </c>
      <c r="U195" s="57"/>
      <c r="V195" s="61"/>
      <c r="W195" s="61"/>
      <c r="X195" s="61"/>
      <c r="Y195" s="61"/>
      <c r="Z195" s="61"/>
    </row>
    <row r="196" spans="1:26" x14ac:dyDescent="0.2">
      <c r="A196" s="300" t="s">
        <v>335</v>
      </c>
      <c r="B196" s="301" t="s">
        <v>336</v>
      </c>
      <c r="C196" s="302"/>
      <c r="D196" s="302"/>
      <c r="E196" s="302"/>
      <c r="F196" s="302"/>
      <c r="G196" s="302"/>
      <c r="H196" s="302"/>
      <c r="I196" s="303"/>
      <c r="J196" s="309">
        <v>5</v>
      </c>
      <c r="K196" s="309">
        <v>1</v>
      </c>
      <c r="L196" s="309">
        <v>0</v>
      </c>
      <c r="M196" s="309">
        <v>2</v>
      </c>
      <c r="N196" s="310">
        <f>K196+L196+M196</f>
        <v>3</v>
      </c>
      <c r="O196" s="310">
        <f>P196-N196</f>
        <v>7</v>
      </c>
      <c r="P196" s="310">
        <f>ROUND(PRODUCT(J196,25)/12,0)</f>
        <v>10</v>
      </c>
      <c r="Q196" s="309" t="s">
        <v>35</v>
      </c>
      <c r="R196" s="309"/>
      <c r="S196" s="311"/>
      <c r="T196" s="312" t="s">
        <v>41</v>
      </c>
      <c r="U196" s="57"/>
      <c r="V196" s="61"/>
      <c r="W196" s="61"/>
      <c r="X196" s="61"/>
      <c r="Y196" s="61"/>
      <c r="Z196" s="61"/>
    </row>
    <row r="197" spans="1:26" ht="30.75" customHeight="1" x14ac:dyDescent="0.2">
      <c r="A197" s="147" t="s">
        <v>109</v>
      </c>
      <c r="B197" s="147"/>
      <c r="C197" s="147"/>
      <c r="D197" s="147"/>
      <c r="E197" s="147"/>
      <c r="F197" s="147"/>
      <c r="G197" s="147"/>
      <c r="H197" s="147"/>
      <c r="I197" s="147"/>
      <c r="J197" s="13">
        <f>SUM(J147,J153,J159,J165,J167,J175,J181,J183,J190,J196)</f>
        <v>40</v>
      </c>
      <c r="K197" s="94">
        <f>SUM(K147,K153,K159,K165,K167,K175,K181,K183,K190,K196)</f>
        <v>8</v>
      </c>
      <c r="L197" s="94">
        <f>SUM(L147,L153,L159,L165,L167,L175,L181,L183,L190,L196)</f>
        <v>4</v>
      </c>
      <c r="M197" s="94">
        <f>SUM(M147,M153,M159,M165,M167,M175,M181,M183,M190,M196)</f>
        <v>18</v>
      </c>
      <c r="N197" s="94">
        <f>SUM(N147,N153,N159,N165,N167,N175,N181,N183,N190,N196)</f>
        <v>30</v>
      </c>
      <c r="O197" s="94">
        <f>SUM(O147,O153,O159,O165,O167,O175,O181,O183,O190,O196)</f>
        <v>43</v>
      </c>
      <c r="P197" s="94">
        <f>SUM(P147,P153,P159,P165,P167,P175,P181,P183,P190,P196)</f>
        <v>73</v>
      </c>
      <c r="Q197" s="90">
        <f>COUNTIF(Q147,"E")+COUNTIF(Q153,"E")+COUNTIF(Q159,"E")+COUNTIF(Q165,"E")+COUNTIF(Q167,"E")+COUNTIF(Q175,"E")+COUNTIF(Q183,"E")+COUNTIF(Q181,"E")+COUNTIF(Q190,"E")+COUNTIF(Q196,"E")</f>
        <v>9</v>
      </c>
      <c r="R197" s="94">
        <f>COUNTIF(R147,"C")+COUNTIF(R153,"C")+COUNTIF(R159,"C")+COUNTIF(R165,"C")+COUNTIF(R167,"C")+COUNTIF(R175,"C")+COUNTIF(R183,"C")+COUNTIF(R181,"C")+COUNTIF(R190,"C")+COUNTIF(R196,"C")</f>
        <v>1</v>
      </c>
      <c r="S197" s="94">
        <f>COUNTIF(S147,"VP")+COUNTIF(S153,"VP")+COUNTIF(S159,"VP")+COUNTIF(S165,"VP")+COUNTIF(S167,"VP")+COUNTIF(S175,"VP")+COUNTIF(S183,"VP")+COUNTIF(S181,"VP")+COUNTIF(S190,"VP")+COUNTIF(S196,"VP")</f>
        <v>0</v>
      </c>
      <c r="T197" s="83">
        <f>COUNTA(T147,#REF!,T159,T181,T167,T175,T183,T190,T196,T165)</f>
        <v>10</v>
      </c>
      <c r="U197" s="261" t="s">
        <v>247</v>
      </c>
      <c r="V197" s="260"/>
      <c r="W197" s="260"/>
    </row>
    <row r="198" spans="1:26" ht="16.5" customHeight="1" x14ac:dyDescent="0.2">
      <c r="A198" s="147" t="s">
        <v>53</v>
      </c>
      <c r="B198" s="147"/>
      <c r="C198" s="147"/>
      <c r="D198" s="147"/>
      <c r="E198" s="147"/>
      <c r="F198" s="147"/>
      <c r="G198" s="147"/>
      <c r="H198" s="147"/>
      <c r="I198" s="147"/>
      <c r="J198" s="147"/>
      <c r="K198" s="13">
        <f>SUM(K147,K153,K159,K165,K167,K175,K181,K183)*14+K190*12+K196*12</f>
        <v>110</v>
      </c>
      <c r="L198" s="308">
        <f>SUM(L147,L153,L159,L165,L167,L175,L181,L183)*14+L190*12+L196*12</f>
        <v>56</v>
      </c>
      <c r="M198" s="99">
        <f>SUM(M147,M153,M159,M165,M167,M175,M181,M183)*14+M190*12+M196*12</f>
        <v>240</v>
      </c>
      <c r="N198" s="99">
        <f>SUM(N147,N153,N159,N165,N167,N175,N181,N182)*14+N190*12+N196*12</f>
        <v>378</v>
      </c>
      <c r="O198" s="99">
        <f>SUM(O147,O153,O159,O165,O167,O175,O181,O182)*14+O190*12+O196*12</f>
        <v>538</v>
      </c>
      <c r="P198" s="99">
        <f>SUM(P147,P153,P159,P165,P167,P175,P181,P182)*14+P190*12+P196*12</f>
        <v>916</v>
      </c>
      <c r="Q198" s="214"/>
      <c r="R198" s="214"/>
      <c r="S198" s="214"/>
      <c r="T198" s="214"/>
      <c r="U198" s="261"/>
      <c r="V198" s="260"/>
      <c r="W198" s="260"/>
    </row>
    <row r="199" spans="1:26" ht="15.75" customHeight="1" x14ac:dyDescent="0.2">
      <c r="A199" s="147"/>
      <c r="B199" s="147"/>
      <c r="C199" s="147"/>
      <c r="D199" s="147"/>
      <c r="E199" s="147"/>
      <c r="F199" s="147"/>
      <c r="G199" s="147"/>
      <c r="H199" s="147"/>
      <c r="I199" s="147"/>
      <c r="J199" s="147"/>
      <c r="K199" s="213">
        <f>SUM(K198:M198)</f>
        <v>406</v>
      </c>
      <c r="L199" s="213"/>
      <c r="M199" s="213"/>
      <c r="N199" s="213">
        <f>SUM(N198:O198)</f>
        <v>916</v>
      </c>
      <c r="O199" s="213"/>
      <c r="P199" s="213"/>
      <c r="Q199" s="214"/>
      <c r="R199" s="214"/>
      <c r="S199" s="214"/>
      <c r="T199" s="214"/>
      <c r="U199" s="261"/>
      <c r="V199" s="260"/>
      <c r="W199" s="260"/>
    </row>
    <row r="200" spans="1:26" ht="22.5" customHeight="1" x14ac:dyDescent="0.2">
      <c r="A200" s="161" t="s">
        <v>108</v>
      </c>
      <c r="B200" s="161"/>
      <c r="C200" s="161"/>
      <c r="D200" s="161"/>
      <c r="E200" s="161"/>
      <c r="F200" s="161"/>
      <c r="G200" s="161"/>
      <c r="H200" s="161"/>
      <c r="I200" s="161"/>
      <c r="J200" s="161"/>
      <c r="K200" s="215">
        <f>T197/SUM(T47,T64,T81,T97,T117,T132)</f>
        <v>0.20833333333333334</v>
      </c>
      <c r="L200" s="215"/>
      <c r="M200" s="215"/>
      <c r="N200" s="215"/>
      <c r="O200" s="215"/>
      <c r="P200" s="215"/>
      <c r="Q200" s="215"/>
      <c r="R200" s="215"/>
      <c r="S200" s="215"/>
      <c r="T200" s="215"/>
      <c r="U200" s="46"/>
    </row>
    <row r="201" spans="1:26" ht="20.25" customHeight="1" x14ac:dyDescent="0.2">
      <c r="A201" s="219" t="s">
        <v>111</v>
      </c>
      <c r="B201" s="219"/>
      <c r="C201" s="219"/>
      <c r="D201" s="219"/>
      <c r="E201" s="219"/>
      <c r="F201" s="219"/>
      <c r="G201" s="219"/>
      <c r="H201" s="219"/>
      <c r="I201" s="219"/>
      <c r="J201" s="219"/>
      <c r="K201" s="215">
        <f>K199/(SUM(N47,N64,N81,N97,N117)*14+N132*12)</f>
        <v>0.1938872970391595</v>
      </c>
      <c r="L201" s="215"/>
      <c r="M201" s="215"/>
      <c r="N201" s="215"/>
      <c r="O201" s="215"/>
      <c r="P201" s="215"/>
      <c r="Q201" s="215"/>
      <c r="R201" s="215"/>
      <c r="S201" s="215"/>
      <c r="T201" s="215"/>
      <c r="U201" s="46"/>
    </row>
    <row r="202" spans="1:26" s="115" customFormat="1" ht="20.25" customHeight="1" x14ac:dyDescent="0.2">
      <c r="A202" s="316"/>
      <c r="B202" s="316"/>
      <c r="C202" s="316"/>
      <c r="D202" s="316"/>
      <c r="E202" s="316"/>
      <c r="F202" s="316"/>
      <c r="G202" s="316"/>
      <c r="H202" s="316"/>
      <c r="I202" s="316"/>
      <c r="J202" s="316"/>
      <c r="K202" s="74"/>
      <c r="L202" s="74"/>
      <c r="M202" s="74"/>
      <c r="N202" s="74"/>
      <c r="O202" s="74"/>
      <c r="P202" s="74"/>
      <c r="Q202" s="74"/>
      <c r="R202" s="74"/>
      <c r="S202" s="74"/>
      <c r="T202" s="74"/>
      <c r="U202" s="114"/>
    </row>
    <row r="203" spans="1:26" s="115" customFormat="1" ht="20.25" customHeight="1" x14ac:dyDescent="0.2">
      <c r="A203" s="316"/>
      <c r="B203" s="316"/>
      <c r="C203" s="316"/>
      <c r="D203" s="316"/>
      <c r="E203" s="316"/>
      <c r="F203" s="316"/>
      <c r="G203" s="316"/>
      <c r="H203" s="316"/>
      <c r="I203" s="316"/>
      <c r="J203" s="316"/>
      <c r="K203" s="74"/>
      <c r="L203" s="74"/>
      <c r="M203" s="74"/>
      <c r="N203" s="74"/>
      <c r="O203" s="74"/>
      <c r="P203" s="74"/>
      <c r="Q203" s="74"/>
      <c r="R203" s="74"/>
      <c r="S203" s="74"/>
      <c r="T203" s="74"/>
      <c r="U203" s="114"/>
    </row>
    <row r="204" spans="1:26" s="115" customFormat="1" ht="20.25" customHeight="1" x14ac:dyDescent="0.2">
      <c r="A204" s="316"/>
      <c r="B204" s="316"/>
      <c r="C204" s="316"/>
      <c r="D204" s="316"/>
      <c r="E204" s="316"/>
      <c r="F204" s="316"/>
      <c r="G204" s="316"/>
      <c r="H204" s="316"/>
      <c r="I204" s="316"/>
      <c r="J204" s="316"/>
      <c r="K204" s="74"/>
      <c r="L204" s="74"/>
      <c r="M204" s="74"/>
      <c r="N204" s="74"/>
      <c r="O204" s="74"/>
      <c r="P204" s="74"/>
      <c r="Q204" s="74"/>
      <c r="R204" s="74"/>
      <c r="S204" s="74"/>
      <c r="T204" s="74"/>
      <c r="U204" s="114"/>
    </row>
    <row r="205" spans="1:26" s="115" customFormat="1" ht="20.25" customHeight="1" x14ac:dyDescent="0.2">
      <c r="A205" s="316"/>
      <c r="B205" s="316"/>
      <c r="C205" s="316"/>
      <c r="D205" s="316"/>
      <c r="E205" s="316"/>
      <c r="F205" s="316"/>
      <c r="G205" s="316"/>
      <c r="H205" s="316"/>
      <c r="I205" s="316"/>
      <c r="J205" s="316"/>
      <c r="K205" s="74"/>
      <c r="L205" s="74"/>
      <c r="M205" s="74"/>
      <c r="N205" s="74"/>
      <c r="O205" s="74"/>
      <c r="P205" s="74"/>
      <c r="Q205" s="74"/>
      <c r="R205" s="74"/>
      <c r="S205" s="74"/>
      <c r="T205" s="74"/>
      <c r="U205" s="114"/>
    </row>
    <row r="206" spans="1:26" x14ac:dyDescent="0.2">
      <c r="B206" s="6"/>
      <c r="C206" s="6"/>
      <c r="D206" s="6"/>
      <c r="E206" s="6"/>
      <c r="F206" s="6"/>
      <c r="G206" s="6"/>
      <c r="M206" s="6"/>
      <c r="N206" s="6"/>
      <c r="O206" s="6"/>
      <c r="P206" s="6"/>
      <c r="Q206" s="6"/>
      <c r="R206" s="6"/>
      <c r="S206" s="6"/>
      <c r="U206" s="46"/>
    </row>
    <row r="207" spans="1:26" ht="15" x14ac:dyDescent="0.25">
      <c r="A207" s="164" t="s">
        <v>60</v>
      </c>
      <c r="B207" s="165"/>
      <c r="C207" s="165"/>
      <c r="D207" s="165"/>
      <c r="E207" s="165"/>
      <c r="F207" s="165"/>
      <c r="G207" s="165"/>
      <c r="H207" s="165"/>
      <c r="I207" s="165"/>
      <c r="J207" s="165"/>
      <c r="K207" s="165"/>
      <c r="L207" s="165"/>
      <c r="M207" s="165"/>
      <c r="N207" s="165"/>
      <c r="O207" s="165"/>
      <c r="P207" s="165"/>
      <c r="Q207" s="165"/>
      <c r="R207" s="165"/>
      <c r="S207" s="165"/>
      <c r="T207" s="165"/>
      <c r="U207" s="85"/>
      <c r="V207" s="62"/>
      <c r="W207" s="62"/>
      <c r="X207" s="62"/>
      <c r="Y207" s="62"/>
      <c r="Z207" s="62"/>
    </row>
    <row r="208" spans="1:26" ht="15" x14ac:dyDescent="0.25">
      <c r="A208" s="135" t="s">
        <v>62</v>
      </c>
      <c r="B208" s="136"/>
      <c r="C208" s="136"/>
      <c r="D208" s="136"/>
      <c r="E208" s="136"/>
      <c r="F208" s="136"/>
      <c r="G208" s="136"/>
      <c r="H208" s="136"/>
      <c r="I208" s="136"/>
      <c r="J208" s="136"/>
      <c r="K208" s="136"/>
      <c r="L208" s="136"/>
      <c r="M208" s="136"/>
      <c r="N208" s="136"/>
      <c r="O208" s="136"/>
      <c r="P208" s="136"/>
      <c r="Q208" s="136"/>
      <c r="R208" s="136"/>
      <c r="S208" s="136"/>
      <c r="T208" s="136"/>
      <c r="U208" s="85"/>
      <c r="V208" s="62"/>
      <c r="W208" s="62"/>
      <c r="X208" s="62"/>
      <c r="Y208" s="62"/>
      <c r="Z208" s="62"/>
    </row>
    <row r="209" spans="1:26" ht="25.5" customHeight="1" x14ac:dyDescent="0.25">
      <c r="A209" s="135" t="s">
        <v>30</v>
      </c>
      <c r="B209" s="135" t="s">
        <v>29</v>
      </c>
      <c r="C209" s="135"/>
      <c r="D209" s="135"/>
      <c r="E209" s="135"/>
      <c r="F209" s="135"/>
      <c r="G209" s="135"/>
      <c r="H209" s="135"/>
      <c r="I209" s="135"/>
      <c r="J209" s="138" t="s">
        <v>43</v>
      </c>
      <c r="K209" s="138" t="s">
        <v>27</v>
      </c>
      <c r="L209" s="138"/>
      <c r="M209" s="138"/>
      <c r="N209" s="138" t="s">
        <v>44</v>
      </c>
      <c r="O209" s="138"/>
      <c r="P209" s="138"/>
      <c r="Q209" s="138" t="s">
        <v>26</v>
      </c>
      <c r="R209" s="138"/>
      <c r="S209" s="138"/>
      <c r="T209" s="138" t="s">
        <v>25</v>
      </c>
      <c r="U209" s="85"/>
      <c r="V209" s="62"/>
      <c r="W209" s="62"/>
      <c r="X209" s="62"/>
      <c r="Y209" s="62"/>
      <c r="Z209" s="62"/>
    </row>
    <row r="210" spans="1:26" ht="15" x14ac:dyDescent="0.25">
      <c r="A210" s="135"/>
      <c r="B210" s="135"/>
      <c r="C210" s="135"/>
      <c r="D210" s="135"/>
      <c r="E210" s="135"/>
      <c r="F210" s="135"/>
      <c r="G210" s="135"/>
      <c r="H210" s="135"/>
      <c r="I210" s="135"/>
      <c r="J210" s="138"/>
      <c r="K210" s="79" t="s">
        <v>31</v>
      </c>
      <c r="L210" s="79" t="s">
        <v>32</v>
      </c>
      <c r="M210" s="79" t="s">
        <v>33</v>
      </c>
      <c r="N210" s="79" t="s">
        <v>37</v>
      </c>
      <c r="O210" s="79" t="s">
        <v>8</v>
      </c>
      <c r="P210" s="79" t="s">
        <v>34</v>
      </c>
      <c r="Q210" s="79" t="s">
        <v>35</v>
      </c>
      <c r="R210" s="79" t="s">
        <v>31</v>
      </c>
      <c r="S210" s="79" t="s">
        <v>36</v>
      </c>
      <c r="T210" s="138"/>
      <c r="U210" s="85"/>
      <c r="V210" s="62"/>
      <c r="W210" s="62"/>
      <c r="X210" s="62"/>
      <c r="Y210" s="62"/>
      <c r="Z210" s="62"/>
    </row>
    <row r="211" spans="1:26" ht="15" x14ac:dyDescent="0.25">
      <c r="A211" s="135" t="s">
        <v>61</v>
      </c>
      <c r="B211" s="135"/>
      <c r="C211" s="135"/>
      <c r="D211" s="135"/>
      <c r="E211" s="135"/>
      <c r="F211" s="135"/>
      <c r="G211" s="135"/>
      <c r="H211" s="135"/>
      <c r="I211" s="135"/>
      <c r="J211" s="135"/>
      <c r="K211" s="135"/>
      <c r="L211" s="135"/>
      <c r="M211" s="135"/>
      <c r="N211" s="135"/>
      <c r="O211" s="135"/>
      <c r="P211" s="135"/>
      <c r="Q211" s="135"/>
      <c r="R211" s="135"/>
      <c r="S211" s="135"/>
      <c r="T211" s="135"/>
      <c r="U211" s="85"/>
      <c r="V211" s="62"/>
      <c r="W211" s="62"/>
      <c r="X211" s="62"/>
      <c r="Y211" s="62"/>
      <c r="Z211" s="62"/>
    </row>
    <row r="212" spans="1:26" ht="15" x14ac:dyDescent="0.25">
      <c r="A212" s="21" t="str">
        <f>IF(ISNA(INDEX($A$36:$T$206,MATCH($B212,$B$36:$B$206,0),1)),"",INDEX($A$36:$T$206,MATCH($B212,$B$36:$B$206,0),1))</f>
        <v>LLA1100</v>
      </c>
      <c r="B212" s="137" t="s">
        <v>126</v>
      </c>
      <c r="C212" s="137"/>
      <c r="D212" s="137"/>
      <c r="E212" s="137"/>
      <c r="F212" s="137"/>
      <c r="G212" s="137"/>
      <c r="H212" s="137"/>
      <c r="I212" s="137"/>
      <c r="J212" s="11">
        <f>IF(ISNA(INDEX($A$36:$T$206,MATCH($B212,$B$36:$B$206,0),10)),"",INDEX($A$36:$T$206,MATCH($B212,$B$36:$B$206,0),10))</f>
        <v>6</v>
      </c>
      <c r="K212" s="11">
        <f>IF(ISNA(INDEX($A$36:$T$206,MATCH($B212,$B$36:$B$206,0),11)),"",INDEX($A$36:$T$206,MATCH($B212,$B$36:$B$206,0),11))</f>
        <v>2</v>
      </c>
      <c r="L212" s="11">
        <f>IF(ISNA(INDEX($A$36:$T$206,MATCH($B212,$B$36:$B$206,0),12)),"",INDEX($A$36:$T$206,MATCH($B212,$B$36:$B$206,0),12))</f>
        <v>2</v>
      </c>
      <c r="M212" s="11">
        <f>IF(ISNA(INDEX($A$36:$T$206,MATCH($B212,$B$36:$B$206,0),13)),"",INDEX($A$36:$T$206,MATCH($B212,$B$36:$B$206,0),13))</f>
        <v>1</v>
      </c>
      <c r="N212" s="11">
        <f>IF(ISNA(INDEX($A$36:$T$206,MATCH($B212,$B$36:$B$206,0),14)),"",INDEX($A$36:$T$206,MATCH($B212,$B$36:$B$206,0),14))</f>
        <v>5</v>
      </c>
      <c r="O212" s="11">
        <f>IF(ISNA(INDEX($A$36:$T$206,MATCH($B212,$B$36:$B$206,0),15)),"",INDEX($A$36:$T$206,MATCH($B212,$B$36:$B$206,0),15))</f>
        <v>6</v>
      </c>
      <c r="P212" s="11">
        <f>IF(ISNA(INDEX($A$36:$T$206,MATCH($B212,$B$36:$B$206,0),16)),"",INDEX($A$36:$T$206,MATCH($B212,$B$36:$B$206,0),16))</f>
        <v>11</v>
      </c>
      <c r="Q212" s="18" t="str">
        <f>IF(ISNA(INDEX($A$36:$T$206,MATCH($B212,$B$36:$B$206,0),17)),"",INDEX($A$36:$T$206,MATCH($B212,$B$36:$B$206,0),17))</f>
        <v>E</v>
      </c>
      <c r="R212" s="18">
        <f>IF(ISNA(INDEX($A$36:$T$206,MATCH($B212,$B$36:$B$206,0),18)),"",INDEX($A$36:$T$206,MATCH($B212,$B$36:$B$206,0),18))</f>
        <v>0</v>
      </c>
      <c r="S212" s="18">
        <f>IF(ISNA(INDEX($A$36:$T$206,MATCH($B212,$B$36:$B$206,0),19)),"",INDEX($A$36:$T$206,MATCH($B212,$B$36:$B$206,0),19))</f>
        <v>0</v>
      </c>
      <c r="T212" s="18" t="str">
        <f>IF(ISNA(INDEX($A$36:$T$206,MATCH($B212,$B$36:$B$206,0),20)),"",INDEX($A$36:$T$206,MATCH($B212,$B$36:$B$206,0),20))</f>
        <v>DF</v>
      </c>
      <c r="U212" s="85"/>
      <c r="V212" s="62"/>
      <c r="W212" s="62"/>
      <c r="X212" s="62"/>
      <c r="Y212" s="62"/>
      <c r="Z212" s="62"/>
    </row>
    <row r="213" spans="1:26" ht="15" x14ac:dyDescent="0.25">
      <c r="A213" s="21" t="str">
        <f>IF(ISNA(INDEX($A$36:$T$206,MATCH($B213,$B$36:$B$206,0),1)),"",INDEX($A$36:$T$206,MATCH($B213,$B$36:$B$206,0),1))</f>
        <v>LLA1101</v>
      </c>
      <c r="B213" s="137" t="s">
        <v>127</v>
      </c>
      <c r="C213" s="137"/>
      <c r="D213" s="137"/>
      <c r="E213" s="137"/>
      <c r="F213" s="137"/>
      <c r="G213" s="137"/>
      <c r="H213" s="137"/>
      <c r="I213" s="137"/>
      <c r="J213" s="11">
        <f>IF(ISNA(INDEX($A$36:$T$206,MATCH($B213,$B$36:$B$206,0),10)),"",INDEX($A$36:$T$206,MATCH($B213,$B$36:$B$206,0),10))</f>
        <v>6</v>
      </c>
      <c r="K213" s="11">
        <f>IF(ISNA(INDEX($A$36:$T$206,MATCH($B213,$B$36:$B$206,0),11)),"",INDEX($A$36:$T$206,MATCH($B213,$B$36:$B$206,0),11))</f>
        <v>2</v>
      </c>
      <c r="L213" s="11">
        <f>IF(ISNA(INDEX($A$36:$T$206,MATCH($B213,$B$36:$B$206,0),12)),"",INDEX($A$36:$T$206,MATCH($B213,$B$36:$B$206,0),12))</f>
        <v>2</v>
      </c>
      <c r="M213" s="11">
        <f>IF(ISNA(INDEX($A$36:$T$206,MATCH($B213,$B$36:$B$206,0),13)),"",INDEX($A$36:$T$206,MATCH($B213,$B$36:$B$206,0),13))</f>
        <v>1</v>
      </c>
      <c r="N213" s="11">
        <f>IF(ISNA(INDEX($A$36:$T$206,MATCH($B213,$B$36:$B$206,0),14)),"",INDEX($A$36:$T$206,MATCH($B213,$B$36:$B$206,0),14))</f>
        <v>5</v>
      </c>
      <c r="O213" s="11">
        <f>IF(ISNA(INDEX($A$36:$T$206,MATCH($B213,$B$36:$B$206,0),15)),"",INDEX($A$36:$T$206,MATCH($B213,$B$36:$B$206,0),15))</f>
        <v>6</v>
      </c>
      <c r="P213" s="11">
        <f>IF(ISNA(INDEX($A$36:$T$206,MATCH($B213,$B$36:$B$206,0),16)),"",INDEX($A$36:$T$206,MATCH($B213,$B$36:$B$206,0),16))</f>
        <v>11</v>
      </c>
      <c r="Q213" s="18" t="str">
        <f>IF(ISNA(INDEX($A$36:$T$206,MATCH($B213,$B$36:$B$206,0),17)),"",INDEX($A$36:$T$206,MATCH($B213,$B$36:$B$206,0),17))</f>
        <v>E</v>
      </c>
      <c r="R213" s="18">
        <f>IF(ISNA(INDEX($A$36:$T$206,MATCH($B213,$B$36:$B$206,0),18)),"",INDEX($A$36:$T$206,MATCH($B213,$B$36:$B$206,0),18))</f>
        <v>0</v>
      </c>
      <c r="S213" s="18">
        <f>IF(ISNA(INDEX($A$36:$T$206,MATCH($B213,$B$36:$B$206,0),19)),"",INDEX($A$36:$T$206,MATCH($B213,$B$36:$B$206,0),19))</f>
        <v>0</v>
      </c>
      <c r="T213" s="18" t="str">
        <f>IF(ISNA(INDEX($A$36:$T$206,MATCH($B213,$B$36:$B$206,0),20)),"",INDEX($A$36:$T$206,MATCH($B213,$B$36:$B$206,0),20))</f>
        <v>DF</v>
      </c>
      <c r="U213" s="85"/>
      <c r="V213" s="62"/>
      <c r="W213" s="62"/>
      <c r="X213" s="62"/>
      <c r="Y213" s="62"/>
      <c r="Z213" s="62"/>
    </row>
    <row r="214" spans="1:26" s="41" customFormat="1" ht="17.25" customHeight="1" x14ac:dyDescent="0.2">
      <c r="A214" s="21" t="str">
        <f>IF(ISNA(INDEX($A$36:$T$206,MATCH($B214,$B$36:$B$206,0),1)),"",INDEX($A$36:$T$206,MATCH($B214,$B$36:$B$206,0),1))</f>
        <v>LLA1113</v>
      </c>
      <c r="B214" s="137" t="s">
        <v>131</v>
      </c>
      <c r="C214" s="137"/>
      <c r="D214" s="137"/>
      <c r="E214" s="137"/>
      <c r="F214" s="137"/>
      <c r="G214" s="137"/>
      <c r="H214" s="137"/>
      <c r="I214" s="137"/>
      <c r="J214" s="11">
        <f>IF(ISNA(INDEX($A$36:$T$206,MATCH($B214,$B$36:$B$206,0),10)),"",INDEX($A$36:$T$206,MATCH($B214,$B$36:$B$206,0),10))</f>
        <v>4</v>
      </c>
      <c r="K214" s="11">
        <f>IF(ISNA(INDEX($A$36:$T$206,MATCH($B214,$B$36:$B$206,0),11)),"",INDEX($A$36:$T$206,MATCH($B214,$B$36:$B$206,0),11))</f>
        <v>1</v>
      </c>
      <c r="L214" s="11">
        <f>IF(ISNA(INDEX($A$36:$T$206,MATCH($B214,$B$36:$B$206,0),12)),"",INDEX($A$36:$T$206,MATCH($B214,$B$36:$B$206,0),12))</f>
        <v>1</v>
      </c>
      <c r="M214" s="11">
        <f>IF(ISNA(INDEX($A$36:$T$206,MATCH($B214,$B$36:$B$206,0),13)),"",INDEX($A$36:$T$206,MATCH($B214,$B$36:$B$206,0),13))</f>
        <v>2</v>
      </c>
      <c r="N214" s="11">
        <f>IF(ISNA(INDEX($A$36:$T$206,MATCH($B214,$B$36:$B$206,0),14)),"",INDEX($A$36:$T$206,MATCH($B214,$B$36:$B$206,0),14))</f>
        <v>4</v>
      </c>
      <c r="O214" s="11">
        <f>IF(ISNA(INDEX($A$36:$T$206,MATCH($B214,$B$36:$B$206,0),15)),"",INDEX($A$36:$T$206,MATCH($B214,$B$36:$B$206,0),15))</f>
        <v>3</v>
      </c>
      <c r="P214" s="11">
        <f>IF(ISNA(INDEX($A$36:$T$206,MATCH($B214,$B$36:$B$206,0),16)),"",INDEX($A$36:$T$206,MATCH($B214,$B$36:$B$206,0),16))</f>
        <v>7</v>
      </c>
      <c r="Q214" s="18" t="str">
        <f>IF(ISNA(INDEX($A$36:$T$206,MATCH($B214,$B$36:$B$206,0),17)),"",INDEX($A$36:$T$206,MATCH($B214,$B$36:$B$206,0),17))</f>
        <v>E</v>
      </c>
      <c r="R214" s="18">
        <f>IF(ISNA(INDEX($A$36:$T$206,MATCH($B214,$B$36:$B$206,0),18)),"",INDEX($A$36:$T$206,MATCH($B214,$B$36:$B$206,0),18))</f>
        <v>0</v>
      </c>
      <c r="S214" s="18">
        <f>IF(ISNA(INDEX($A$36:$T$206,MATCH($B214,$B$36:$B$206,0),19)),"",INDEX($A$36:$T$206,MATCH($B214,$B$36:$B$206,0),19))</f>
        <v>0</v>
      </c>
      <c r="T214" s="18" t="str">
        <f>IF(ISNA(INDEX($A$36:$T$206,MATCH($B214,$B$36:$B$206,0),20)),"",INDEX($A$36:$T$206,MATCH($B214,$B$36:$B$206,0),20))</f>
        <v>DF</v>
      </c>
    </row>
    <row r="215" spans="1:26" ht="25.5" customHeight="1" x14ac:dyDescent="0.25">
      <c r="A215" s="21" t="str">
        <f>IF(ISNA(INDEX($A$36:$T$206,MATCH($B215,$B$36:$B$206,0),1)),"",INDEX($A$36:$T$206,MATCH($B215,$B$36:$B$206,0),1))</f>
        <v>LLA1200</v>
      </c>
      <c r="B215" s="137" t="s">
        <v>140</v>
      </c>
      <c r="C215" s="137"/>
      <c r="D215" s="137"/>
      <c r="E215" s="137"/>
      <c r="F215" s="137"/>
      <c r="G215" s="137"/>
      <c r="H215" s="137"/>
      <c r="I215" s="137"/>
      <c r="J215" s="11">
        <f>IF(ISNA(INDEX($A$36:$T$206,MATCH($B215,$B$36:$B$206,0),10)),"",INDEX($A$36:$T$206,MATCH($B215,$B$36:$B$206,0),10))</f>
        <v>6</v>
      </c>
      <c r="K215" s="11">
        <f>IF(ISNA(INDEX($A$36:$T$206,MATCH($B215,$B$36:$B$206,0),11)),"",INDEX($A$36:$T$206,MATCH($B215,$B$36:$B$206,0),11))</f>
        <v>2</v>
      </c>
      <c r="L215" s="11">
        <f>IF(ISNA(INDEX($A$36:$T$206,MATCH($B215,$B$36:$B$206,0),12)),"",INDEX($A$36:$T$206,MATCH($B215,$B$36:$B$206,0),12))</f>
        <v>2</v>
      </c>
      <c r="M215" s="11">
        <f>IF(ISNA(INDEX($A$36:$T$206,MATCH($B215,$B$36:$B$206,0),13)),"",INDEX($A$36:$T$206,MATCH($B215,$B$36:$B$206,0),13))</f>
        <v>0</v>
      </c>
      <c r="N215" s="11">
        <f>IF(ISNA(INDEX($A$36:$T$206,MATCH($B215,$B$36:$B$206,0),14)),"",INDEX($A$36:$T$206,MATCH($B215,$B$36:$B$206,0),14))</f>
        <v>4</v>
      </c>
      <c r="O215" s="11">
        <f>IF(ISNA(INDEX($A$36:$T$206,MATCH($B215,$B$36:$B$206,0),15)),"",INDEX($A$36:$T$206,MATCH($B215,$B$36:$B$206,0),15))</f>
        <v>7</v>
      </c>
      <c r="P215" s="11">
        <f>IF(ISNA(INDEX($A$36:$T$206,MATCH($B215,$B$36:$B$206,0),16)),"",INDEX($A$36:$T$206,MATCH($B215,$B$36:$B$206,0),16))</f>
        <v>11</v>
      </c>
      <c r="Q215" s="18" t="str">
        <f>IF(ISNA(INDEX($A$36:$T$206,MATCH($B215,$B$36:$B$206,0),17)),"",INDEX($A$36:$T$206,MATCH($B215,$B$36:$B$206,0),17))</f>
        <v>E</v>
      </c>
      <c r="R215" s="18">
        <f>IF(ISNA(INDEX($A$36:$T$206,MATCH($B215,$B$36:$B$206,0),18)),"",INDEX($A$36:$T$206,MATCH($B215,$B$36:$B$206,0),18))</f>
        <v>0</v>
      </c>
      <c r="S215" s="18">
        <f>IF(ISNA(INDEX($A$36:$T$206,MATCH($B215,$B$36:$B$206,0),19)),"",INDEX($A$36:$T$206,MATCH($B215,$B$36:$B$206,0),19))</f>
        <v>0</v>
      </c>
      <c r="T215" s="18" t="str">
        <f>IF(ISNA(INDEX($A$36:$T$206,MATCH($B215,$B$36:$B$206,0),20)),"",INDEX($A$36:$T$206,MATCH($B215,$B$36:$B$206,0),20))</f>
        <v>DF</v>
      </c>
      <c r="U215" s="55"/>
      <c r="V215" s="56"/>
    </row>
    <row r="216" spans="1:26" ht="27.75" customHeight="1" x14ac:dyDescent="0.25">
      <c r="A216" s="21" t="str">
        <f>IF(ISNA(INDEX($A$36:$T$206,MATCH($B216,$B$36:$B$206,0),1)),"",INDEX($A$36:$T$206,MATCH($B216,$B$36:$B$206,0),1))</f>
        <v>LLA1201</v>
      </c>
      <c r="B216" s="137" t="s">
        <v>141</v>
      </c>
      <c r="C216" s="137"/>
      <c r="D216" s="137"/>
      <c r="E216" s="137"/>
      <c r="F216" s="137"/>
      <c r="G216" s="137"/>
      <c r="H216" s="137"/>
      <c r="I216" s="137"/>
      <c r="J216" s="11">
        <f>IF(ISNA(INDEX($A$36:$T$206,MATCH($B216,$B$36:$B$206,0),10)),"",INDEX($A$36:$T$206,MATCH($B216,$B$36:$B$206,0),10))</f>
        <v>6</v>
      </c>
      <c r="K216" s="11">
        <f>IF(ISNA(INDEX($A$36:$T$206,MATCH($B216,$B$36:$B$206,0),11)),"",INDEX($A$36:$T$206,MATCH($B216,$B$36:$B$206,0),11))</f>
        <v>2</v>
      </c>
      <c r="L216" s="11">
        <f>IF(ISNA(INDEX($A$36:$T$206,MATCH($B216,$B$36:$B$206,0),12)),"",INDEX($A$36:$T$206,MATCH($B216,$B$36:$B$206,0),12))</f>
        <v>2</v>
      </c>
      <c r="M216" s="11">
        <f>IF(ISNA(INDEX($A$36:$T$206,MATCH($B216,$B$36:$B$206,0),13)),"",INDEX($A$36:$T$206,MATCH($B216,$B$36:$B$206,0),13))</f>
        <v>0</v>
      </c>
      <c r="N216" s="11">
        <f>IF(ISNA(INDEX($A$36:$T$206,MATCH($B216,$B$36:$B$206,0),14)),"",INDEX($A$36:$T$206,MATCH($B216,$B$36:$B$206,0),14))</f>
        <v>4</v>
      </c>
      <c r="O216" s="11">
        <f>IF(ISNA(INDEX($A$36:$T$206,MATCH($B216,$B$36:$B$206,0),15)),"",INDEX($A$36:$T$206,MATCH($B216,$B$36:$B$206,0),15))</f>
        <v>7</v>
      </c>
      <c r="P216" s="11">
        <f>IF(ISNA(INDEX($A$36:$T$206,MATCH($B216,$B$36:$B$206,0),16)),"",INDEX($A$36:$T$206,MATCH($B216,$B$36:$B$206,0),16))</f>
        <v>11</v>
      </c>
      <c r="Q216" s="18" t="str">
        <f>IF(ISNA(INDEX($A$36:$T$206,MATCH($B216,$B$36:$B$206,0),17)),"",INDEX($A$36:$T$206,MATCH($B216,$B$36:$B$206,0),17))</f>
        <v>E</v>
      </c>
      <c r="R216" s="18">
        <f>IF(ISNA(INDEX($A$36:$T$206,MATCH($B216,$B$36:$B$206,0),18)),"",INDEX($A$36:$T$206,MATCH($B216,$B$36:$B$206,0),18))</f>
        <v>0</v>
      </c>
      <c r="S216" s="18">
        <f>IF(ISNA(INDEX($A$36:$T$206,MATCH($B216,$B$36:$B$206,0),19)),"",INDEX($A$36:$T$206,MATCH($B216,$B$36:$B$206,0),19))</f>
        <v>0</v>
      </c>
      <c r="T216" s="18" t="str">
        <f>IF(ISNA(INDEX($A$36:$T$206,MATCH($B216,$B$36:$B$206,0),20)),"",INDEX($A$36:$T$206,MATCH($B216,$B$36:$B$206,0),20))</f>
        <v>DF</v>
      </c>
      <c r="U216" s="82"/>
      <c r="V216" s="56"/>
      <c r="W216" s="63"/>
      <c r="X216" s="63"/>
      <c r="Y216" s="63"/>
      <c r="Z216" s="63"/>
    </row>
    <row r="217" spans="1:26" ht="12" customHeight="1" x14ac:dyDescent="0.2">
      <c r="A217" s="21" t="str">
        <f>IF(ISNA(INDEX($A$36:$T$206,MATCH($B217,$B$36:$B$206,0),1)),"",INDEX($A$36:$T$206,MATCH($B217,$B$36:$B$206,0),1))</f>
        <v>LLA1113</v>
      </c>
      <c r="B217" s="137" t="s">
        <v>131</v>
      </c>
      <c r="C217" s="137"/>
      <c r="D217" s="137"/>
      <c r="E217" s="137"/>
      <c r="F217" s="137"/>
      <c r="G217" s="137"/>
      <c r="H217" s="137"/>
      <c r="I217" s="137"/>
      <c r="J217" s="11">
        <f>IF(ISNA(INDEX($A$36:$T$206,MATCH($B217,$B$36:$B$206,0),10)),"",INDEX($A$36:$T$206,MATCH($B217,$B$36:$B$206,0),10))</f>
        <v>4</v>
      </c>
      <c r="K217" s="11">
        <f>IF(ISNA(INDEX($A$36:$T$206,MATCH($B217,$B$36:$B$206,0),11)),"",INDEX($A$36:$T$206,MATCH($B217,$B$36:$B$206,0),11))</f>
        <v>1</v>
      </c>
      <c r="L217" s="11">
        <f>IF(ISNA(INDEX($A$36:$T$206,MATCH($B217,$B$36:$B$206,0),12)),"",INDEX($A$36:$T$206,MATCH($B217,$B$36:$B$206,0),12))</f>
        <v>1</v>
      </c>
      <c r="M217" s="11">
        <f>IF(ISNA(INDEX($A$36:$T$206,MATCH($B217,$B$36:$B$206,0),13)),"",INDEX($A$36:$T$206,MATCH($B217,$B$36:$B$206,0),13))</f>
        <v>2</v>
      </c>
      <c r="N217" s="11">
        <f>IF(ISNA(INDEX($A$36:$T$206,MATCH($B217,$B$36:$B$206,0),14)),"",INDEX($A$36:$T$206,MATCH($B217,$B$36:$B$206,0),14))</f>
        <v>4</v>
      </c>
      <c r="O217" s="11">
        <f>IF(ISNA(INDEX($A$36:$T$206,MATCH($B217,$B$36:$B$206,0),15)),"",INDEX($A$36:$T$206,MATCH($B217,$B$36:$B$206,0),15))</f>
        <v>3</v>
      </c>
      <c r="P217" s="11">
        <f>IF(ISNA(INDEX($A$36:$T$206,MATCH($B217,$B$36:$B$206,0),16)),"",INDEX($A$36:$T$206,MATCH($B217,$B$36:$B$206,0),16))</f>
        <v>7</v>
      </c>
      <c r="Q217" s="18" t="str">
        <f>IF(ISNA(INDEX($A$36:$T$206,MATCH($B217,$B$36:$B$206,0),17)),"",INDEX($A$36:$T$206,MATCH($B217,$B$36:$B$206,0),17))</f>
        <v>E</v>
      </c>
      <c r="R217" s="18">
        <f>IF(ISNA(INDEX($A$36:$T$206,MATCH($B217,$B$36:$B$206,0),18)),"",INDEX($A$36:$T$206,MATCH($B217,$B$36:$B$206,0),18))</f>
        <v>0</v>
      </c>
      <c r="S217" s="18">
        <f>IF(ISNA(INDEX($A$36:$T$206,MATCH($B217,$B$36:$B$206,0),19)),"",INDEX($A$36:$T$206,MATCH($B217,$B$36:$B$206,0),19))</f>
        <v>0</v>
      </c>
      <c r="T217" s="18" t="str">
        <f>IF(ISNA(INDEX($A$36:$T$206,MATCH($B217,$B$36:$B$206,0),20)),"",INDEX($A$36:$T$206,MATCH($B217,$B$36:$B$206,0),20))</f>
        <v>DF</v>
      </c>
      <c r="U217" s="84"/>
      <c r="V217" s="63"/>
      <c r="W217" s="63"/>
      <c r="X217" s="63"/>
      <c r="Y217" s="63"/>
      <c r="Z217" s="63"/>
    </row>
    <row r="218" spans="1:26" ht="15.75" customHeight="1" x14ac:dyDescent="0.2">
      <c r="A218" s="21" t="str">
        <f>IF(ISNA(INDEX($A$36:$T$206,MATCH($B218,$B$36:$B$206,0),1)),"",INDEX($A$36:$T$206,MATCH($B218,$B$36:$B$206,0),1))</f>
        <v>LLA2100</v>
      </c>
      <c r="B218" s="137" t="s">
        <v>155</v>
      </c>
      <c r="C218" s="137"/>
      <c r="D218" s="137"/>
      <c r="E218" s="137"/>
      <c r="F218" s="137"/>
      <c r="G218" s="137"/>
      <c r="H218" s="137"/>
      <c r="I218" s="137"/>
      <c r="J218" s="11">
        <f>IF(ISNA(INDEX($A$36:$T$206,MATCH($B218,$B$36:$B$206,0),10)),"",INDEX($A$36:$T$206,MATCH($B218,$B$36:$B$206,0),10))</f>
        <v>4</v>
      </c>
      <c r="K218" s="11">
        <f>IF(ISNA(INDEX($A$36:$T$206,MATCH($B218,$B$36:$B$206,0),11)),"",INDEX($A$36:$T$206,MATCH($B218,$B$36:$B$206,0),11))</f>
        <v>2</v>
      </c>
      <c r="L218" s="11">
        <f>IF(ISNA(INDEX($A$36:$T$206,MATCH($B218,$B$36:$B$206,0),12)),"",INDEX($A$36:$T$206,MATCH($B218,$B$36:$B$206,0),12))</f>
        <v>1</v>
      </c>
      <c r="M218" s="11">
        <f>IF(ISNA(INDEX($A$36:$T$206,MATCH($B218,$B$36:$B$206,0),13)),"",INDEX($A$36:$T$206,MATCH($B218,$B$36:$B$206,0),13))</f>
        <v>0</v>
      </c>
      <c r="N218" s="11">
        <f>IF(ISNA(INDEX($A$36:$T$206,MATCH($B218,$B$36:$B$206,0),14)),"",INDEX($A$36:$T$206,MATCH($B218,$B$36:$B$206,0),14))</f>
        <v>3</v>
      </c>
      <c r="O218" s="11">
        <f>IF(ISNA(INDEX($A$36:$T$206,MATCH($B218,$B$36:$B$206,0),15)),"",INDEX($A$36:$T$206,MATCH($B218,$B$36:$B$206,0),15))</f>
        <v>4</v>
      </c>
      <c r="P218" s="11">
        <f>IF(ISNA(INDEX($A$36:$T$206,MATCH($B218,$B$36:$B$206,0),16)),"",INDEX($A$36:$T$206,MATCH($B218,$B$36:$B$206,0),16))</f>
        <v>7</v>
      </c>
      <c r="Q218" s="18" t="str">
        <f>IF(ISNA(INDEX($A$36:$T$206,MATCH($B218,$B$36:$B$206,0),17)),"",INDEX($A$36:$T$206,MATCH($B218,$B$36:$B$206,0),17))</f>
        <v>E</v>
      </c>
      <c r="R218" s="18">
        <f>IF(ISNA(INDEX($A$36:$T$206,MATCH($B218,$B$36:$B$206,0),18)),"",INDEX($A$36:$T$206,MATCH($B218,$B$36:$B$206,0),18))</f>
        <v>0</v>
      </c>
      <c r="S218" s="18">
        <f>IF(ISNA(INDEX($A$36:$T$206,MATCH($B218,$B$36:$B$206,0),19)),"",INDEX($A$36:$T$206,MATCH($B218,$B$36:$B$206,0),19))</f>
        <v>0</v>
      </c>
      <c r="T218" s="18" t="str">
        <f>IF(ISNA(INDEX($A$36:$T$206,MATCH($B218,$B$36:$B$206,0),20)),"",INDEX($A$36:$T$206,MATCH($B218,$B$36:$B$206,0),20))</f>
        <v>DF</v>
      </c>
      <c r="U218" s="84"/>
      <c r="V218" s="63"/>
      <c r="W218" s="63"/>
      <c r="X218" s="63"/>
      <c r="Y218" s="63"/>
      <c r="Z218" s="63"/>
    </row>
    <row r="219" spans="1:26" ht="15" x14ac:dyDescent="0.2">
      <c r="A219" s="21" t="str">
        <f>IF(ISNA(INDEX($A$36:$T$206,MATCH($B219,$B$36:$B$206,0),1)),"",INDEX($A$36:$T$206,MATCH($B219,$B$36:$B$206,0),1))</f>
        <v>LLX2101</v>
      </c>
      <c r="B219" s="137" t="s">
        <v>156</v>
      </c>
      <c r="C219" s="137"/>
      <c r="D219" s="137"/>
      <c r="E219" s="137"/>
      <c r="F219" s="137"/>
      <c r="G219" s="137"/>
      <c r="H219" s="137"/>
      <c r="I219" s="137"/>
      <c r="J219" s="11">
        <f>IF(ISNA(INDEX($A$36:$T$206,MATCH($B219,$B$36:$B$206,0),10)),"",INDEX($A$36:$T$206,MATCH($B219,$B$36:$B$206,0),10))</f>
        <v>4</v>
      </c>
      <c r="K219" s="11">
        <f>IF(ISNA(INDEX($A$36:$T$206,MATCH($B219,$B$36:$B$206,0),11)),"",INDEX($A$36:$T$206,MATCH($B219,$B$36:$B$206,0),11))</f>
        <v>2</v>
      </c>
      <c r="L219" s="11">
        <f>IF(ISNA(INDEX($A$36:$T$206,MATCH($B219,$B$36:$B$206,0),12)),"",INDEX($A$36:$T$206,MATCH($B219,$B$36:$B$206,0),12))</f>
        <v>1</v>
      </c>
      <c r="M219" s="11">
        <f>IF(ISNA(INDEX($A$36:$T$206,MATCH($B219,$B$36:$B$206,0),13)),"",INDEX($A$36:$T$206,MATCH($B219,$B$36:$B$206,0),13))</f>
        <v>0</v>
      </c>
      <c r="N219" s="11">
        <f>IF(ISNA(INDEX($A$36:$T$206,MATCH($B219,$B$36:$B$206,0),14)),"",INDEX($A$36:$T$206,MATCH($B219,$B$36:$B$206,0),14))</f>
        <v>3</v>
      </c>
      <c r="O219" s="11">
        <f>IF(ISNA(INDEX($A$36:$T$206,MATCH($B219,$B$36:$B$206,0),15)),"",INDEX($A$36:$T$206,MATCH($B219,$B$36:$B$206,0),15))</f>
        <v>4</v>
      </c>
      <c r="P219" s="11">
        <f>IF(ISNA(INDEX($A$36:$T$206,MATCH($B219,$B$36:$B$206,0),16)),"",INDEX($A$36:$T$206,MATCH($B219,$B$36:$B$206,0),16))</f>
        <v>7</v>
      </c>
      <c r="Q219" s="18" t="str">
        <f>IF(ISNA(INDEX($A$36:$T$206,MATCH($B219,$B$36:$B$206,0),17)),"",INDEX($A$36:$T$206,MATCH($B219,$B$36:$B$206,0),17))</f>
        <v>E</v>
      </c>
      <c r="R219" s="18">
        <f>IF(ISNA(INDEX($A$36:$T$206,MATCH($B219,$B$36:$B$206,0),18)),"",INDEX($A$36:$T$206,MATCH($B219,$B$36:$B$206,0),18))</f>
        <v>0</v>
      </c>
      <c r="S219" s="18">
        <f>IF(ISNA(INDEX($A$36:$T$206,MATCH($B219,$B$36:$B$206,0),19)),"",INDEX($A$36:$T$206,MATCH($B219,$B$36:$B$206,0),19))</f>
        <v>0</v>
      </c>
      <c r="T219" s="18" t="str">
        <f>IF(ISNA(INDEX($A$36:$T$206,MATCH($B219,$B$36:$B$206,0),20)),"",INDEX($A$36:$T$206,MATCH($B219,$B$36:$B$206,0),20))</f>
        <v>DF</v>
      </c>
      <c r="U219" s="84"/>
      <c r="V219" s="63"/>
      <c r="W219" s="63"/>
      <c r="X219" s="63"/>
      <c r="Y219" s="63"/>
      <c r="Z219" s="63"/>
    </row>
    <row r="220" spans="1:26" ht="15" x14ac:dyDescent="0.2">
      <c r="A220" s="21" t="str">
        <f>IF(ISNA(INDEX($A$36:$T$206,MATCH($B220,$B$36:$B$206,0),1)),"",INDEX($A$36:$T$206,MATCH($B220,$B$36:$B$206,0),1))</f>
        <v>LLA2100</v>
      </c>
      <c r="B220" s="137" t="s">
        <v>155</v>
      </c>
      <c r="C220" s="137"/>
      <c r="D220" s="137"/>
      <c r="E220" s="137"/>
      <c r="F220" s="137"/>
      <c r="G220" s="137"/>
      <c r="H220" s="137"/>
      <c r="I220" s="137"/>
      <c r="J220" s="11">
        <f>IF(ISNA(INDEX($A$36:$T$206,MATCH($B220,$B$36:$B$206,0),10)),"",INDEX($A$36:$T$206,MATCH($B220,$B$36:$B$206,0),10))</f>
        <v>4</v>
      </c>
      <c r="K220" s="11">
        <f>IF(ISNA(INDEX($A$36:$T$206,MATCH($B220,$B$36:$B$206,0),11)),"",INDEX($A$36:$T$206,MATCH($B220,$B$36:$B$206,0),11))</f>
        <v>2</v>
      </c>
      <c r="L220" s="11">
        <f>IF(ISNA(INDEX($A$36:$T$206,MATCH($B220,$B$36:$B$206,0),12)),"",INDEX($A$36:$T$206,MATCH($B220,$B$36:$B$206,0),12))</f>
        <v>1</v>
      </c>
      <c r="M220" s="11">
        <f>IF(ISNA(INDEX($A$36:$T$206,MATCH($B220,$B$36:$B$206,0),13)),"",INDEX($A$36:$T$206,MATCH($B220,$B$36:$B$206,0),13))</f>
        <v>0</v>
      </c>
      <c r="N220" s="11">
        <f>IF(ISNA(INDEX($A$36:$T$206,MATCH($B220,$B$36:$B$206,0),14)),"",INDEX($A$36:$T$206,MATCH($B220,$B$36:$B$206,0),14))</f>
        <v>3</v>
      </c>
      <c r="O220" s="11">
        <f>IF(ISNA(INDEX($A$36:$T$206,MATCH($B220,$B$36:$B$206,0),15)),"",INDEX($A$36:$T$206,MATCH($B220,$B$36:$B$206,0),15))</f>
        <v>4</v>
      </c>
      <c r="P220" s="11">
        <f>IF(ISNA(INDEX($A$36:$T$206,MATCH($B220,$B$36:$B$206,0),16)),"",INDEX($A$36:$T$206,MATCH($B220,$B$36:$B$206,0),16))</f>
        <v>7</v>
      </c>
      <c r="Q220" s="18" t="str">
        <f>IF(ISNA(INDEX($A$36:$T$206,MATCH($B220,$B$36:$B$206,0),17)),"",INDEX($A$36:$T$206,MATCH($B220,$B$36:$B$206,0),17))</f>
        <v>E</v>
      </c>
      <c r="R220" s="18">
        <f>IF(ISNA(INDEX($A$36:$T$206,MATCH($B220,$B$36:$B$206,0),18)),"",INDEX($A$36:$T$206,MATCH($B220,$B$36:$B$206,0),18))</f>
        <v>0</v>
      </c>
      <c r="S220" s="18">
        <f>IF(ISNA(INDEX($A$36:$T$206,MATCH($B220,$B$36:$B$206,0),19)),"",INDEX($A$36:$T$206,MATCH($B220,$B$36:$B$206,0),19))</f>
        <v>0</v>
      </c>
      <c r="T220" s="18" t="str">
        <f>IF(ISNA(INDEX($A$36:$T$206,MATCH($B220,$B$36:$B$206,0),20)),"",INDEX($A$36:$T$206,MATCH($B220,$B$36:$B$206,0),20))</f>
        <v>DF</v>
      </c>
      <c r="U220" s="84"/>
      <c r="V220" s="63"/>
      <c r="W220" s="63"/>
      <c r="X220" s="63"/>
      <c r="Y220" s="63"/>
      <c r="Z220" s="63"/>
    </row>
    <row r="221" spans="1:26" ht="15" x14ac:dyDescent="0.2">
      <c r="A221" s="21" t="str">
        <f>IF(ISNA(INDEX($A$36:$T$206,MATCH($B221,$B$36:$B$206,0),1)),"",INDEX($A$36:$T$206,MATCH($B221,$B$36:$B$206,0),1))</f>
        <v>LLX2201</v>
      </c>
      <c r="B221" s="137" t="s">
        <v>170</v>
      </c>
      <c r="C221" s="137"/>
      <c r="D221" s="137"/>
      <c r="E221" s="137"/>
      <c r="F221" s="137"/>
      <c r="G221" s="137"/>
      <c r="H221" s="137"/>
      <c r="I221" s="137"/>
      <c r="J221" s="11">
        <f>IF(ISNA(INDEX($A$36:$T$206,MATCH($B221,$B$36:$B$206,0),10)),"",INDEX($A$36:$T$206,MATCH($B221,$B$36:$B$206,0),10))</f>
        <v>5</v>
      </c>
      <c r="K221" s="11">
        <f>IF(ISNA(INDEX($A$36:$T$206,MATCH($B221,$B$36:$B$206,0),11)),"",INDEX($A$36:$T$206,MATCH($B221,$B$36:$B$206,0),11))</f>
        <v>2</v>
      </c>
      <c r="L221" s="11">
        <f>IF(ISNA(INDEX($A$36:$T$206,MATCH($B221,$B$36:$B$206,0),12)),"",INDEX($A$36:$T$206,MATCH($B221,$B$36:$B$206,0),12))</f>
        <v>1</v>
      </c>
      <c r="M221" s="11">
        <f>IF(ISNA(INDEX($A$36:$T$206,MATCH($B221,$B$36:$B$206,0),13)),"",INDEX($A$36:$T$206,MATCH($B221,$B$36:$B$206,0),13))</f>
        <v>0</v>
      </c>
      <c r="N221" s="11">
        <f>IF(ISNA(INDEX($A$36:$T$206,MATCH($B221,$B$36:$B$206,0),14)),"",INDEX($A$36:$T$206,MATCH($B221,$B$36:$B$206,0),14))</f>
        <v>3</v>
      </c>
      <c r="O221" s="11">
        <f>IF(ISNA(INDEX($A$36:$T$206,MATCH($B221,$B$36:$B$206,0),15)),"",INDEX($A$36:$T$206,MATCH($B221,$B$36:$B$206,0),15))</f>
        <v>6</v>
      </c>
      <c r="P221" s="11">
        <f>IF(ISNA(INDEX($A$36:$T$206,MATCH($B221,$B$36:$B$206,0),16)),"",INDEX($A$36:$T$206,MATCH($B221,$B$36:$B$206,0),16))</f>
        <v>9</v>
      </c>
      <c r="Q221" s="18" t="str">
        <f>IF(ISNA(INDEX($A$36:$T$206,MATCH($B221,$B$36:$B$206,0),17)),"",INDEX($A$36:$T$206,MATCH($B221,$B$36:$B$206,0),17))</f>
        <v>E</v>
      </c>
      <c r="R221" s="18">
        <f>IF(ISNA(INDEX($A$36:$T$206,MATCH($B221,$B$36:$B$206,0),18)),"",INDEX($A$36:$T$206,MATCH($B221,$B$36:$B$206,0),18))</f>
        <v>0</v>
      </c>
      <c r="S221" s="18">
        <f>IF(ISNA(INDEX($A$36:$T$206,MATCH($B221,$B$36:$B$206,0),19)),"",INDEX($A$36:$T$206,MATCH($B221,$B$36:$B$206,0),19))</f>
        <v>0</v>
      </c>
      <c r="T221" s="18" t="str">
        <f>IF(ISNA(INDEX($A$36:$T$206,MATCH($B221,$B$36:$B$206,0),20)),"",INDEX($A$36:$T$206,MATCH($B221,$B$36:$B$206,0),20))</f>
        <v>DF</v>
      </c>
      <c r="U221" s="84"/>
      <c r="V221" s="63"/>
      <c r="W221" s="63"/>
      <c r="X221" s="63"/>
      <c r="Y221" s="63"/>
      <c r="Z221" s="63"/>
    </row>
    <row r="222" spans="1:26" ht="15" x14ac:dyDescent="0.2">
      <c r="A222" s="21" t="str">
        <f>IF(ISNA(INDEX($A$36:$T$206,MATCH($B222,$B$36:$B$206,0),1)),"",INDEX($A$36:$T$206,MATCH($B222,$B$36:$B$206,0),1))</f>
        <v>LLA3104</v>
      </c>
      <c r="B222" s="137" t="s">
        <v>187</v>
      </c>
      <c r="C222" s="137"/>
      <c r="D222" s="137"/>
      <c r="E222" s="137"/>
      <c r="F222" s="137"/>
      <c r="G222" s="137"/>
      <c r="H222" s="137"/>
      <c r="I222" s="137"/>
      <c r="J222" s="11">
        <f>IF(ISNA(INDEX($A$36:$T$206,MATCH($B222,$B$36:$B$206,0),10)),"",INDEX($A$36:$T$206,MATCH($B222,$B$36:$B$206,0),10))</f>
        <v>4</v>
      </c>
      <c r="K222" s="11">
        <f>IF(ISNA(INDEX($A$36:$T$206,MATCH($B222,$B$36:$B$206,0),11)),"",INDEX($A$36:$T$206,MATCH($B222,$B$36:$B$206,0),11))</f>
        <v>1</v>
      </c>
      <c r="L222" s="11">
        <f>IF(ISNA(INDEX($A$36:$T$206,MATCH($B222,$B$36:$B$206,0),12)),"",INDEX($A$36:$T$206,MATCH($B222,$B$36:$B$206,0),12))</f>
        <v>1</v>
      </c>
      <c r="M222" s="11">
        <f>IF(ISNA(INDEX($A$36:$T$206,MATCH($B222,$B$36:$B$206,0),13)),"",INDEX($A$36:$T$206,MATCH($B222,$B$36:$B$206,0),13))</f>
        <v>0</v>
      </c>
      <c r="N222" s="11">
        <f>IF(ISNA(INDEX($A$36:$T$206,MATCH($B222,$B$36:$B$206,0),14)),"",INDEX($A$36:$T$206,MATCH($B222,$B$36:$B$206,0),14))</f>
        <v>2</v>
      </c>
      <c r="O222" s="11">
        <f>IF(ISNA(INDEX($A$36:$T$206,MATCH($B222,$B$36:$B$206,0),15)),"",INDEX($A$36:$T$206,MATCH($B222,$B$36:$B$206,0),15))</f>
        <v>5</v>
      </c>
      <c r="P222" s="11">
        <f>IF(ISNA(INDEX($A$36:$T$206,MATCH($B222,$B$36:$B$206,0),16)),"",INDEX($A$36:$T$206,MATCH($B222,$B$36:$B$206,0),16))</f>
        <v>7</v>
      </c>
      <c r="Q222" s="18" t="str">
        <f>IF(ISNA(INDEX($A$36:$T$206,MATCH($B222,$B$36:$B$206,0),17)),"",INDEX($A$36:$T$206,MATCH($B222,$B$36:$B$206,0),17))</f>
        <v>E</v>
      </c>
      <c r="R222" s="18">
        <f>IF(ISNA(INDEX($A$36:$T$206,MATCH($B222,$B$36:$B$206,0),18)),"",INDEX($A$36:$T$206,MATCH($B222,$B$36:$B$206,0),18))</f>
        <v>0</v>
      </c>
      <c r="S222" s="18">
        <f>IF(ISNA(INDEX($A$36:$T$206,MATCH($B222,$B$36:$B$206,0),19)),"",INDEX($A$36:$T$206,MATCH($B222,$B$36:$B$206,0),19))</f>
        <v>0</v>
      </c>
      <c r="T222" s="18" t="str">
        <f>IF(ISNA(INDEX($A$36:$T$206,MATCH($B222,$B$36:$B$206,0),20)),"",INDEX($A$36:$T$206,MATCH($B222,$B$36:$B$206,0),20))</f>
        <v>DF</v>
      </c>
      <c r="U222" s="84"/>
      <c r="V222" s="63"/>
      <c r="W222" s="63"/>
      <c r="X222" s="63"/>
      <c r="Y222" s="63"/>
      <c r="Z222" s="63"/>
    </row>
    <row r="223" spans="1:26" ht="15" x14ac:dyDescent="0.2">
      <c r="A223" s="77" t="s">
        <v>28</v>
      </c>
      <c r="B223" s="146"/>
      <c r="C223" s="146"/>
      <c r="D223" s="146"/>
      <c r="E223" s="146"/>
      <c r="F223" s="146"/>
      <c r="G223" s="146"/>
      <c r="H223" s="146"/>
      <c r="I223" s="146"/>
      <c r="J223" s="13">
        <f>IF(ISNA(SUM(J212:J222)),"",SUM(J212:J222))</f>
        <v>53</v>
      </c>
      <c r="K223" s="13">
        <f t="shared" ref="K223:P223" si="48">SUM(K212:K222)</f>
        <v>19</v>
      </c>
      <c r="L223" s="13">
        <f t="shared" si="48"/>
        <v>15</v>
      </c>
      <c r="M223" s="13">
        <f t="shared" si="48"/>
        <v>6</v>
      </c>
      <c r="N223" s="13">
        <f t="shared" si="48"/>
        <v>40</v>
      </c>
      <c r="O223" s="13">
        <f t="shared" si="48"/>
        <v>55</v>
      </c>
      <c r="P223" s="13">
        <f t="shared" si="48"/>
        <v>95</v>
      </c>
      <c r="Q223" s="77">
        <f>COUNTIF(Q212:Q222,"E")</f>
        <v>11</v>
      </c>
      <c r="R223" s="77">
        <f>COUNTIF(R212:R222,"C")</f>
        <v>0</v>
      </c>
      <c r="S223" s="77">
        <f>COUNTIF(S212:S222,"VP")</f>
        <v>0</v>
      </c>
      <c r="T223" s="78">
        <f>COUNTA(T212:T222)</f>
        <v>11</v>
      </c>
      <c r="U223" s="84"/>
      <c r="V223" s="63"/>
      <c r="W223" s="63"/>
      <c r="X223" s="63"/>
      <c r="Y223" s="63"/>
      <c r="Z223" s="63"/>
    </row>
    <row r="224" spans="1:26" ht="25.5" customHeight="1" x14ac:dyDescent="0.2">
      <c r="A224" s="147" t="s">
        <v>110</v>
      </c>
      <c r="B224" s="147"/>
      <c r="C224" s="147"/>
      <c r="D224" s="147"/>
      <c r="E224" s="147"/>
      <c r="F224" s="147"/>
      <c r="G224" s="147"/>
      <c r="H224" s="147"/>
      <c r="I224" s="147"/>
      <c r="J224" s="13">
        <f t="shared" ref="J224:T224" si="49">SUM(J223)</f>
        <v>53</v>
      </c>
      <c r="K224" s="94">
        <f t="shared" si="49"/>
        <v>19</v>
      </c>
      <c r="L224" s="94">
        <f t="shared" si="49"/>
        <v>15</v>
      </c>
      <c r="M224" s="94">
        <f t="shared" si="49"/>
        <v>6</v>
      </c>
      <c r="N224" s="94">
        <f t="shared" si="49"/>
        <v>40</v>
      </c>
      <c r="O224" s="94">
        <f t="shared" si="49"/>
        <v>55</v>
      </c>
      <c r="P224" s="94">
        <f t="shared" si="49"/>
        <v>95</v>
      </c>
      <c r="Q224" s="94">
        <f t="shared" si="49"/>
        <v>11</v>
      </c>
      <c r="R224" s="94">
        <f t="shared" si="49"/>
        <v>0</v>
      </c>
      <c r="S224" s="94">
        <f t="shared" si="49"/>
        <v>0</v>
      </c>
      <c r="T224" s="94">
        <f t="shared" si="49"/>
        <v>11</v>
      </c>
      <c r="U224" s="84"/>
      <c r="V224" s="63"/>
      <c r="W224" s="63"/>
      <c r="X224" s="63"/>
      <c r="Y224" s="63"/>
      <c r="Z224" s="63"/>
    </row>
    <row r="225" spans="1:26" ht="15" x14ac:dyDescent="0.2">
      <c r="A225" s="147" t="s">
        <v>53</v>
      </c>
      <c r="B225" s="147"/>
      <c r="C225" s="147"/>
      <c r="D225" s="147"/>
      <c r="E225" s="147"/>
      <c r="F225" s="147"/>
      <c r="G225" s="147"/>
      <c r="H225" s="147"/>
      <c r="I225" s="147"/>
      <c r="J225" s="147"/>
      <c r="K225" s="13">
        <f t="shared" ref="K225:P225" si="50">K223*14</f>
        <v>266</v>
      </c>
      <c r="L225" s="94">
        <f t="shared" si="50"/>
        <v>210</v>
      </c>
      <c r="M225" s="94">
        <f t="shared" si="50"/>
        <v>84</v>
      </c>
      <c r="N225" s="94">
        <f t="shared" si="50"/>
        <v>560</v>
      </c>
      <c r="O225" s="94">
        <f t="shared" si="50"/>
        <v>770</v>
      </c>
      <c r="P225" s="94">
        <f t="shared" si="50"/>
        <v>1330</v>
      </c>
      <c r="Q225" s="241"/>
      <c r="R225" s="241"/>
      <c r="S225" s="241"/>
      <c r="T225" s="241"/>
      <c r="U225" s="84"/>
      <c r="V225" s="63"/>
      <c r="W225" s="63"/>
      <c r="X225" s="63"/>
      <c r="Y225" s="63"/>
      <c r="Z225" s="63"/>
    </row>
    <row r="226" spans="1:26" ht="15" x14ac:dyDescent="0.2">
      <c r="A226" s="147"/>
      <c r="B226" s="147"/>
      <c r="C226" s="147"/>
      <c r="D226" s="147"/>
      <c r="E226" s="147"/>
      <c r="F226" s="147"/>
      <c r="G226" s="147"/>
      <c r="H226" s="147"/>
      <c r="I226" s="147"/>
      <c r="J226" s="147"/>
      <c r="K226" s="213">
        <f>SUM(K225:M225)</f>
        <v>560</v>
      </c>
      <c r="L226" s="213"/>
      <c r="M226" s="213"/>
      <c r="N226" s="213">
        <f>SUM(N225:O225)</f>
        <v>1330</v>
      </c>
      <c r="O226" s="213"/>
      <c r="P226" s="213"/>
      <c r="Q226" s="241"/>
      <c r="R226" s="241"/>
      <c r="S226" s="241"/>
      <c r="T226" s="241"/>
      <c r="U226" s="84"/>
      <c r="V226" s="63"/>
      <c r="W226" s="63"/>
      <c r="X226" s="63"/>
      <c r="Y226" s="63"/>
      <c r="Z226" s="63"/>
    </row>
    <row r="227" spans="1:26" ht="19.5" customHeight="1" x14ac:dyDescent="0.2">
      <c r="A227" s="161" t="s">
        <v>108</v>
      </c>
      <c r="B227" s="161"/>
      <c r="C227" s="161"/>
      <c r="D227" s="161"/>
      <c r="E227" s="161"/>
      <c r="F227" s="161"/>
      <c r="G227" s="161"/>
      <c r="H227" s="161"/>
      <c r="I227" s="161"/>
      <c r="J227" s="161"/>
      <c r="K227" s="215">
        <f>T224/SUM(T47,T64,T81,T97,T117,T132)</f>
        <v>0.22916666666666666</v>
      </c>
      <c r="L227" s="215"/>
      <c r="M227" s="215"/>
      <c r="N227" s="215"/>
      <c r="O227" s="215"/>
      <c r="P227" s="215"/>
      <c r="Q227" s="215"/>
      <c r="R227" s="215"/>
      <c r="S227" s="215"/>
      <c r="T227" s="215"/>
      <c r="U227" s="84"/>
      <c r="V227" s="63"/>
      <c r="W227" s="63"/>
      <c r="X227" s="63"/>
      <c r="Y227" s="63"/>
      <c r="Z227" s="63"/>
    </row>
    <row r="228" spans="1:26" ht="18.75" customHeight="1" x14ac:dyDescent="0.2">
      <c r="A228" s="162" t="s">
        <v>111</v>
      </c>
      <c r="B228" s="162"/>
      <c r="C228" s="162"/>
      <c r="D228" s="162"/>
      <c r="E228" s="162"/>
      <c r="F228" s="162"/>
      <c r="G228" s="162"/>
      <c r="H228" s="162"/>
      <c r="I228" s="162"/>
      <c r="J228" s="162"/>
      <c r="K228" s="215">
        <f>K226/(SUM(N47,N64,N81,N97,N117)*14+N132*12)</f>
        <v>0.26743075453677173</v>
      </c>
      <c r="L228" s="215"/>
      <c r="M228" s="215"/>
      <c r="N228" s="215"/>
      <c r="O228" s="215"/>
      <c r="P228" s="215"/>
      <c r="Q228" s="215"/>
      <c r="R228" s="215"/>
      <c r="S228" s="215"/>
      <c r="T228" s="215"/>
      <c r="U228" s="84"/>
      <c r="V228" s="63"/>
      <c r="W228" s="63"/>
      <c r="X228" s="63"/>
      <c r="Y228" s="63"/>
      <c r="Z228" s="63"/>
    </row>
    <row r="229" spans="1:26" s="101" customFormat="1" ht="15" x14ac:dyDescent="0.2">
      <c r="A229" s="73"/>
      <c r="B229" s="73"/>
      <c r="C229" s="73"/>
      <c r="D229" s="73"/>
      <c r="E229" s="73"/>
      <c r="F229" s="73"/>
      <c r="G229" s="73"/>
      <c r="H229" s="73"/>
      <c r="I229" s="73"/>
      <c r="J229" s="73"/>
      <c r="K229" s="74"/>
      <c r="L229" s="74"/>
      <c r="M229" s="74"/>
      <c r="N229" s="74"/>
      <c r="O229" s="74"/>
      <c r="P229" s="74"/>
      <c r="Q229" s="74"/>
      <c r="R229" s="74"/>
      <c r="S229" s="74"/>
      <c r="T229" s="74"/>
      <c r="U229" s="84"/>
      <c r="V229" s="63"/>
      <c r="W229" s="63"/>
      <c r="X229" s="63"/>
      <c r="Y229" s="63"/>
      <c r="Z229" s="63"/>
    </row>
    <row r="230" spans="1:26" s="101" customFormat="1" ht="15" x14ac:dyDescent="0.2">
      <c r="A230" s="73"/>
      <c r="B230" s="73"/>
      <c r="C230" s="73"/>
      <c r="D230" s="73"/>
      <c r="E230" s="73"/>
      <c r="F230" s="73"/>
      <c r="G230" s="73"/>
      <c r="H230" s="73"/>
      <c r="I230" s="73"/>
      <c r="J230" s="73"/>
      <c r="K230" s="74"/>
      <c r="L230" s="74"/>
      <c r="M230" s="74"/>
      <c r="N230" s="74"/>
      <c r="O230" s="74"/>
      <c r="P230" s="74"/>
      <c r="Q230" s="74"/>
      <c r="R230" s="74"/>
      <c r="S230" s="74"/>
      <c r="T230" s="74"/>
      <c r="U230" s="84"/>
      <c r="V230" s="63"/>
      <c r="W230" s="63"/>
      <c r="X230" s="63"/>
      <c r="Y230" s="63"/>
      <c r="Z230" s="63"/>
    </row>
    <row r="231" spans="1:26" s="101" customFormat="1" ht="15" x14ac:dyDescent="0.2">
      <c r="A231" s="73"/>
      <c r="B231" s="73"/>
      <c r="C231" s="73"/>
      <c r="D231" s="73"/>
      <c r="E231" s="73"/>
      <c r="F231" s="73"/>
      <c r="G231" s="73"/>
      <c r="H231" s="73"/>
      <c r="I231" s="73"/>
      <c r="J231" s="73"/>
      <c r="K231" s="74"/>
      <c r="L231" s="74"/>
      <c r="M231" s="74"/>
      <c r="N231" s="74"/>
      <c r="O231" s="74"/>
      <c r="P231" s="74"/>
      <c r="Q231" s="74"/>
      <c r="R231" s="74"/>
      <c r="S231" s="74"/>
      <c r="T231" s="74"/>
      <c r="U231" s="84"/>
      <c r="V231" s="63"/>
      <c r="W231" s="63"/>
      <c r="X231" s="63"/>
      <c r="Y231" s="63"/>
      <c r="Z231" s="63"/>
    </row>
    <row r="232" spans="1:26" s="101" customFormat="1" ht="15" x14ac:dyDescent="0.2">
      <c r="A232" s="73"/>
      <c r="B232" s="73"/>
      <c r="C232" s="73"/>
      <c r="D232" s="73"/>
      <c r="E232" s="73"/>
      <c r="F232" s="73"/>
      <c r="G232" s="73"/>
      <c r="H232" s="73"/>
      <c r="I232" s="73"/>
      <c r="J232" s="73"/>
      <c r="K232" s="74"/>
      <c r="L232" s="74"/>
      <c r="M232" s="74"/>
      <c r="N232" s="74"/>
      <c r="O232" s="74"/>
      <c r="P232" s="74"/>
      <c r="Q232" s="74"/>
      <c r="R232" s="74"/>
      <c r="S232" s="74"/>
      <c r="T232" s="74"/>
      <c r="U232" s="84"/>
      <c r="V232" s="63"/>
      <c r="W232" s="63"/>
      <c r="X232" s="63"/>
      <c r="Y232" s="63"/>
      <c r="Z232" s="63"/>
    </row>
    <row r="233" spans="1:26" s="101" customFormat="1" ht="15" x14ac:dyDescent="0.2">
      <c r="A233" s="73"/>
      <c r="B233" s="73"/>
      <c r="C233" s="73"/>
      <c r="D233" s="73"/>
      <c r="E233" s="73"/>
      <c r="F233" s="73"/>
      <c r="G233" s="73"/>
      <c r="H233" s="73"/>
      <c r="I233" s="73"/>
      <c r="J233" s="73"/>
      <c r="K233" s="74"/>
      <c r="L233" s="74"/>
      <c r="M233" s="74"/>
      <c r="N233" s="74"/>
      <c r="O233" s="74"/>
      <c r="P233" s="74"/>
      <c r="Q233" s="74"/>
      <c r="R233" s="74"/>
      <c r="S233" s="74"/>
      <c r="T233" s="74"/>
      <c r="U233" s="84"/>
      <c r="V233" s="63"/>
      <c r="W233" s="63"/>
      <c r="X233" s="63"/>
      <c r="Y233" s="63"/>
      <c r="Z233" s="63"/>
    </row>
    <row r="234" spans="1:26" s="101" customFormat="1" ht="15" x14ac:dyDescent="0.2">
      <c r="A234" s="73"/>
      <c r="B234" s="73"/>
      <c r="C234" s="73"/>
      <c r="D234" s="73"/>
      <c r="E234" s="73"/>
      <c r="F234" s="73"/>
      <c r="G234" s="73"/>
      <c r="H234" s="73"/>
      <c r="I234" s="73"/>
      <c r="J234" s="73"/>
      <c r="K234" s="74"/>
      <c r="L234" s="74"/>
      <c r="M234" s="74"/>
      <c r="N234" s="74"/>
      <c r="O234" s="74"/>
      <c r="P234" s="74"/>
      <c r="Q234" s="74"/>
      <c r="R234" s="74"/>
      <c r="S234" s="74"/>
      <c r="T234" s="74"/>
      <c r="U234" s="84"/>
      <c r="V234" s="63"/>
      <c r="W234" s="63"/>
      <c r="X234" s="63"/>
      <c r="Y234" s="63"/>
      <c r="Z234" s="63"/>
    </row>
    <row r="235" spans="1:26" s="101" customFormat="1" ht="15" x14ac:dyDescent="0.2">
      <c r="A235" s="73"/>
      <c r="B235" s="73"/>
      <c r="C235" s="73"/>
      <c r="D235" s="73"/>
      <c r="E235" s="73"/>
      <c r="F235" s="73"/>
      <c r="G235" s="73"/>
      <c r="H235" s="73"/>
      <c r="I235" s="73"/>
      <c r="J235" s="73"/>
      <c r="K235" s="74"/>
      <c r="L235" s="74"/>
      <c r="M235" s="74"/>
      <c r="N235" s="74"/>
      <c r="O235" s="74"/>
      <c r="P235" s="74"/>
      <c r="Q235" s="74"/>
      <c r="R235" s="74"/>
      <c r="S235" s="74"/>
      <c r="T235" s="74"/>
      <c r="U235" s="84"/>
      <c r="V235" s="63"/>
      <c r="W235" s="63"/>
      <c r="X235" s="63"/>
      <c r="Y235" s="63"/>
      <c r="Z235" s="63"/>
    </row>
    <row r="236" spans="1:26" ht="12.75" customHeight="1" x14ac:dyDescent="0.2">
      <c r="A236" s="46"/>
      <c r="B236" s="46"/>
      <c r="C236" s="46"/>
      <c r="D236" s="46"/>
      <c r="E236" s="46"/>
      <c r="F236" s="46"/>
      <c r="G236" s="46"/>
      <c r="H236" s="46"/>
      <c r="I236" s="46"/>
      <c r="J236" s="46"/>
      <c r="K236" s="46"/>
      <c r="L236" s="46"/>
      <c r="M236" s="46"/>
      <c r="N236" s="46"/>
      <c r="O236" s="46"/>
      <c r="P236" s="46"/>
      <c r="Q236" s="46"/>
      <c r="R236" s="46"/>
      <c r="S236" s="46"/>
      <c r="T236" s="46"/>
      <c r="U236" s="84"/>
      <c r="V236" s="63"/>
      <c r="W236" s="63"/>
      <c r="X236" s="63"/>
      <c r="Y236" s="63"/>
      <c r="Z236" s="63"/>
    </row>
    <row r="237" spans="1:26" ht="23.25" customHeight="1" x14ac:dyDescent="0.25">
      <c r="A237" s="135" t="s">
        <v>63</v>
      </c>
      <c r="B237" s="136"/>
      <c r="C237" s="136"/>
      <c r="D237" s="136"/>
      <c r="E237" s="136"/>
      <c r="F237" s="136"/>
      <c r="G237" s="136"/>
      <c r="H237" s="136"/>
      <c r="I237" s="136"/>
      <c r="J237" s="136"/>
      <c r="K237" s="136"/>
      <c r="L237" s="136"/>
      <c r="M237" s="136"/>
      <c r="N237" s="136"/>
      <c r="O237" s="136"/>
      <c r="P237" s="136"/>
      <c r="Q237" s="136"/>
      <c r="R237" s="136"/>
      <c r="S237" s="136"/>
      <c r="T237" s="136"/>
      <c r="U237" s="82"/>
      <c r="V237" s="56"/>
      <c r="W237" s="56"/>
      <c r="X237" s="56"/>
      <c r="Y237" s="56"/>
      <c r="Z237" s="56"/>
    </row>
    <row r="238" spans="1:26" ht="30" customHeight="1" x14ac:dyDescent="0.25">
      <c r="A238" s="135" t="s">
        <v>30</v>
      </c>
      <c r="B238" s="135" t="s">
        <v>29</v>
      </c>
      <c r="C238" s="135"/>
      <c r="D238" s="135"/>
      <c r="E238" s="135"/>
      <c r="F238" s="135"/>
      <c r="G238" s="135"/>
      <c r="H238" s="135"/>
      <c r="I238" s="135"/>
      <c r="J238" s="138" t="s">
        <v>43</v>
      </c>
      <c r="K238" s="138" t="s">
        <v>27</v>
      </c>
      <c r="L238" s="138"/>
      <c r="M238" s="138"/>
      <c r="N238" s="138" t="s">
        <v>44</v>
      </c>
      <c r="O238" s="138"/>
      <c r="P238" s="138"/>
      <c r="Q238" s="138" t="s">
        <v>26</v>
      </c>
      <c r="R238" s="138"/>
      <c r="S238" s="138"/>
      <c r="T238" s="138" t="s">
        <v>25</v>
      </c>
      <c r="U238" s="82"/>
      <c r="V238" s="56"/>
      <c r="W238" s="56"/>
      <c r="X238" s="56"/>
      <c r="Y238" s="56"/>
      <c r="Z238" s="56"/>
    </row>
    <row r="239" spans="1:26" s="36" customFormat="1" ht="15" x14ac:dyDescent="0.25">
      <c r="A239" s="135"/>
      <c r="B239" s="135"/>
      <c r="C239" s="135"/>
      <c r="D239" s="135"/>
      <c r="E239" s="135"/>
      <c r="F239" s="135"/>
      <c r="G239" s="135"/>
      <c r="H239" s="135"/>
      <c r="I239" s="135"/>
      <c r="J239" s="138"/>
      <c r="K239" s="79" t="s">
        <v>31</v>
      </c>
      <c r="L239" s="79" t="s">
        <v>32</v>
      </c>
      <c r="M239" s="79" t="s">
        <v>33</v>
      </c>
      <c r="N239" s="79" t="s">
        <v>37</v>
      </c>
      <c r="O239" s="79" t="s">
        <v>8</v>
      </c>
      <c r="P239" s="79" t="s">
        <v>34</v>
      </c>
      <c r="Q239" s="79" t="s">
        <v>35</v>
      </c>
      <c r="R239" s="79" t="s">
        <v>31</v>
      </c>
      <c r="S239" s="79" t="s">
        <v>36</v>
      </c>
      <c r="T239" s="138"/>
      <c r="U239" s="82"/>
      <c r="V239" s="56"/>
      <c r="W239" s="56"/>
      <c r="X239" s="56"/>
      <c r="Y239" s="56"/>
      <c r="Z239" s="56"/>
    </row>
    <row r="240" spans="1:26" s="36" customFormat="1" ht="20.25" customHeight="1" x14ac:dyDescent="0.25">
      <c r="A240" s="135" t="s">
        <v>61</v>
      </c>
      <c r="B240" s="135"/>
      <c r="C240" s="135"/>
      <c r="D240" s="135"/>
      <c r="E240" s="135"/>
      <c r="F240" s="135"/>
      <c r="G240" s="135"/>
      <c r="H240" s="135"/>
      <c r="I240" s="135"/>
      <c r="J240" s="135"/>
      <c r="K240" s="135"/>
      <c r="L240" s="135"/>
      <c r="M240" s="135"/>
      <c r="N240" s="135"/>
      <c r="O240" s="135"/>
      <c r="P240" s="135"/>
      <c r="Q240" s="135"/>
      <c r="R240" s="135"/>
      <c r="S240" s="135"/>
      <c r="T240" s="135"/>
      <c r="U240" s="82"/>
      <c r="V240" s="56"/>
      <c r="W240" s="56"/>
      <c r="X240" s="56"/>
      <c r="Y240" s="56"/>
      <c r="Z240" s="56"/>
    </row>
    <row r="241" spans="1:26" s="36" customFormat="1" ht="15" x14ac:dyDescent="0.25">
      <c r="A241" s="21" t="str">
        <f>IF(ISNA(INDEX($A$36:$T$206,MATCH($B241,$B$36:$B$206,0),1)),"",INDEX($A$36:$T$206,MATCH($B241,$B$36:$B$206,0),1))</f>
        <v>LLA1111</v>
      </c>
      <c r="B241" s="137" t="s">
        <v>128</v>
      </c>
      <c r="C241" s="137"/>
      <c r="D241" s="137"/>
      <c r="E241" s="137"/>
      <c r="F241" s="137"/>
      <c r="G241" s="137"/>
      <c r="H241" s="137"/>
      <c r="I241" s="137"/>
      <c r="J241" s="11">
        <f>IF(ISNA(INDEX($A$36:$T$206,MATCH($B241,$B$36:$B$206,0),10)),"",INDEX($A$36:$T$206,MATCH($B241,$B$36:$B$206,0),10))</f>
        <v>4</v>
      </c>
      <c r="K241" s="11">
        <f>IF(ISNA(INDEX($A$36:$T$206,MATCH($B241,$B$36:$B$206,0),11)),"",INDEX($A$36:$T$206,MATCH($B241,$B$36:$B$206,0),11))</f>
        <v>0</v>
      </c>
      <c r="L241" s="11">
        <f>IF(ISNA(INDEX($A$36:$T$206,MATCH($B241,$B$36:$B$206,0),12)),"",INDEX($A$36:$T$206,MATCH($B241,$B$36:$B$206,0),12))</f>
        <v>0</v>
      </c>
      <c r="M241" s="11">
        <f>IF(ISNA(INDEX($A$36:$T$206,MATCH($B241,$B$36:$B$206,0),13)),"",INDEX($A$36:$T$206,MATCH($B241,$B$36:$B$206,0),13))</f>
        <v>3</v>
      </c>
      <c r="N241" s="11">
        <f>IF(ISNA(INDEX($A$36:$T$206,MATCH($B241,$B$36:$B$206,0),14)),"",INDEX($A$36:$T$206,MATCH($B241,$B$36:$B$206,0),14))</f>
        <v>3</v>
      </c>
      <c r="O241" s="11">
        <f>IF(ISNA(INDEX($A$36:$T$206,MATCH($B241,$B$36:$B$206,0),15)),"",INDEX($A$36:$T$206,MATCH($B241,$B$36:$B$206,0),15))</f>
        <v>4</v>
      </c>
      <c r="P241" s="11">
        <f>IF(ISNA(INDEX($A$36:$T$206,MATCH($B241,$B$36:$B$206,0),16)),"",INDEX($A$36:$T$206,MATCH($B241,$B$36:$B$206,0),16))</f>
        <v>7</v>
      </c>
      <c r="Q241" s="18" t="str">
        <f>IF(ISNA(INDEX($A$36:$T$206,MATCH($B241,$B$36:$B$206,0),17)),"",INDEX($A$36:$T$206,MATCH($B241,$B$36:$B$206,0),17))</f>
        <v>E</v>
      </c>
      <c r="R241" s="18">
        <f>IF(ISNA(INDEX($A$36:$T$206,MATCH($B241,$B$36:$B$206,0),18)),"",INDEX($A$36:$T$206,MATCH($B241,$B$36:$B$206,0),18))</f>
        <v>0</v>
      </c>
      <c r="S241" s="18">
        <f>IF(ISNA(INDEX($A$36:$T$206,MATCH($B241,$B$36:$B$206,0),19)),"",INDEX($A$36:$T$206,MATCH($B241,$B$36:$B$206,0),19))</f>
        <v>0</v>
      </c>
      <c r="T241" s="18" t="str">
        <f>IF(ISNA(INDEX($A$36:$T$206,MATCH($B241,$B$36:$B$206,0),20)),"",INDEX($A$36:$T$206,MATCH($B241,$B$36:$B$206,0),20))</f>
        <v>DS</v>
      </c>
      <c r="U241" s="82"/>
      <c r="V241" s="56"/>
      <c r="W241" s="56"/>
      <c r="X241" s="56"/>
      <c r="Y241" s="56"/>
      <c r="Z241" s="56"/>
    </row>
    <row r="242" spans="1:26" ht="15" x14ac:dyDescent="0.25">
      <c r="A242" s="21" t="str">
        <f>IF(ISNA(INDEX($A$36:$T$206,MATCH($B242,$B$36:$B$206,0),1)),"",INDEX($A$36:$T$206,MATCH($B242,$B$36:$B$206,0),1))</f>
        <v>LLX1112</v>
      </c>
      <c r="B242" s="137" t="s">
        <v>129</v>
      </c>
      <c r="C242" s="137"/>
      <c r="D242" s="137"/>
      <c r="E242" s="137"/>
      <c r="F242" s="137"/>
      <c r="G242" s="137"/>
      <c r="H242" s="137"/>
      <c r="I242" s="137"/>
      <c r="J242" s="11">
        <f>IF(ISNA(INDEX($A$36:$T$206,MATCH($B242,$B$36:$B$206,0),10)),"",INDEX($A$36:$T$206,MATCH($B242,$B$36:$B$206,0),10))</f>
        <v>4</v>
      </c>
      <c r="K242" s="11">
        <f>IF(ISNA(INDEX($A$36:$T$206,MATCH($B242,$B$36:$B$206,0),11)),"",INDEX($A$36:$T$206,MATCH($B242,$B$36:$B$206,0),11))</f>
        <v>0</v>
      </c>
      <c r="L242" s="11">
        <f>IF(ISNA(INDEX($A$36:$T$206,MATCH($B242,$B$36:$B$206,0),12)),"",INDEX($A$36:$T$206,MATCH($B242,$B$36:$B$206,0),12))</f>
        <v>0</v>
      </c>
      <c r="M242" s="11">
        <f>IF(ISNA(INDEX($A$36:$T$206,MATCH($B242,$B$36:$B$206,0),13)),"",INDEX($A$36:$T$206,MATCH($B242,$B$36:$B$206,0),13))</f>
        <v>3</v>
      </c>
      <c r="N242" s="11">
        <f>IF(ISNA(INDEX($A$36:$T$206,MATCH($B242,$B$36:$B$206,0),14)),"",INDEX($A$36:$T$206,MATCH($B242,$B$36:$B$206,0),14))</f>
        <v>3</v>
      </c>
      <c r="O242" s="11">
        <f>IF(ISNA(INDEX($A$36:$T$206,MATCH($B242,$B$36:$B$206,0),15)),"",INDEX($A$36:$T$206,MATCH($B242,$B$36:$B$206,0),15))</f>
        <v>4</v>
      </c>
      <c r="P242" s="11">
        <f>IF(ISNA(INDEX($A$36:$T$206,MATCH($B242,$B$36:$B$206,0),16)),"",INDEX($A$36:$T$206,MATCH($B242,$B$36:$B$206,0),16))</f>
        <v>7</v>
      </c>
      <c r="Q242" s="18" t="str">
        <f>IF(ISNA(INDEX($A$36:$T$206,MATCH($B242,$B$36:$B$206,0),17)),"",INDEX($A$36:$T$206,MATCH($B242,$B$36:$B$206,0),17))</f>
        <v>E</v>
      </c>
      <c r="R242" s="18">
        <f>IF(ISNA(INDEX($A$36:$T$206,MATCH($B242,$B$36:$B$206,0),18)),"",INDEX($A$36:$T$206,MATCH($B242,$B$36:$B$206,0),18))</f>
        <v>0</v>
      </c>
      <c r="S242" s="18">
        <f>IF(ISNA(INDEX($A$36:$T$206,MATCH($B242,$B$36:$B$206,0),19)),"",INDEX($A$36:$T$206,MATCH($B242,$B$36:$B$206,0),19))</f>
        <v>0</v>
      </c>
      <c r="T242" s="18" t="str">
        <f>IF(ISNA(INDEX($A$36:$T$206,MATCH($B242,$B$36:$B$206,0),20)),"",INDEX($A$36:$T$206,MATCH($B242,$B$36:$B$206,0),20))</f>
        <v>DS</v>
      </c>
      <c r="U242" s="82"/>
      <c r="V242" s="56"/>
      <c r="W242" s="56"/>
      <c r="X242" s="56"/>
      <c r="Y242" s="56"/>
      <c r="Z242" s="56"/>
    </row>
    <row r="243" spans="1:26" ht="15" x14ac:dyDescent="0.25">
      <c r="A243" s="21" t="str">
        <f>IF(ISNA(INDEX($A$36:$T$206,MATCH($B243,$B$36:$B$206,0),1)),"",INDEX($A$36:$T$206,MATCH($B243,$B$36:$B$206,0),1))</f>
        <v>LLA1211</v>
      </c>
      <c r="B243" s="137" t="s">
        <v>142</v>
      </c>
      <c r="C243" s="137"/>
      <c r="D243" s="137"/>
      <c r="E243" s="137"/>
      <c r="F243" s="137"/>
      <c r="G243" s="137"/>
      <c r="H243" s="137"/>
      <c r="I243" s="137"/>
      <c r="J243" s="11">
        <f>IF(ISNA(INDEX($A$36:$T$206,MATCH($B243,$B$36:$B$206,0),10)),"",INDEX($A$36:$T$206,MATCH($B243,$B$36:$B$206,0),10))</f>
        <v>4</v>
      </c>
      <c r="K243" s="11">
        <f>IF(ISNA(INDEX($A$36:$T$206,MATCH($B243,$B$36:$B$206,0),11)),"",INDEX($A$36:$T$206,MATCH($B243,$B$36:$B$206,0),11))</f>
        <v>0</v>
      </c>
      <c r="L243" s="11">
        <f>IF(ISNA(INDEX($A$36:$T$206,MATCH($B243,$B$36:$B$206,0),12)),"",INDEX($A$36:$T$206,MATCH($B243,$B$36:$B$206,0),12))</f>
        <v>0</v>
      </c>
      <c r="M243" s="11">
        <f>IF(ISNA(INDEX($A$36:$T$206,MATCH($B243,$B$36:$B$206,0),13)),"",INDEX($A$36:$T$206,MATCH($B243,$B$36:$B$206,0),13))</f>
        <v>4</v>
      </c>
      <c r="N243" s="11">
        <f>IF(ISNA(INDEX($A$36:$T$206,MATCH($B243,$B$36:$B$206,0),14)),"",INDEX($A$36:$T$206,MATCH($B243,$B$36:$B$206,0),14))</f>
        <v>4</v>
      </c>
      <c r="O243" s="11">
        <f>IF(ISNA(INDEX($A$36:$T$206,MATCH($B243,$B$36:$B$206,0),15)),"",INDEX($A$36:$T$206,MATCH($B243,$B$36:$B$206,0),15))</f>
        <v>3</v>
      </c>
      <c r="P243" s="11">
        <f>IF(ISNA(INDEX($A$36:$T$206,MATCH($B243,$B$36:$B$206,0),16)),"",INDEX($A$36:$T$206,MATCH($B243,$B$36:$B$206,0),16))</f>
        <v>7</v>
      </c>
      <c r="Q243" s="18" t="str">
        <f>IF(ISNA(INDEX($A$36:$T$206,MATCH($B243,$B$36:$B$206,0),17)),"",INDEX($A$36:$T$206,MATCH($B243,$B$36:$B$206,0),17))</f>
        <v>E</v>
      </c>
      <c r="R243" s="18">
        <f>IF(ISNA(INDEX($A$36:$T$206,MATCH($B243,$B$36:$B$206,0),18)),"",INDEX($A$36:$T$206,MATCH($B243,$B$36:$B$206,0),18))</f>
        <v>0</v>
      </c>
      <c r="S243" s="18">
        <f>IF(ISNA(INDEX($A$36:$T$206,MATCH($B243,$B$36:$B$206,0),19)),"",INDEX($A$36:$T$206,MATCH($B243,$B$36:$B$206,0),19))</f>
        <v>0</v>
      </c>
      <c r="T243" s="18" t="str">
        <f>IF(ISNA(INDEX($A$36:$T$206,MATCH($B243,$B$36:$B$206,0),20)),"",INDEX($A$36:$T$206,MATCH($B243,$B$36:$B$206,0),20))</f>
        <v>DS</v>
      </c>
      <c r="U243" s="82"/>
      <c r="V243" s="56"/>
      <c r="W243" s="56"/>
      <c r="X243" s="56"/>
      <c r="Y243" s="56"/>
      <c r="Z243" s="56"/>
    </row>
    <row r="244" spans="1:26" ht="15" x14ac:dyDescent="0.25">
      <c r="A244" s="21" t="str">
        <f>IF(ISNA(INDEX($A$36:$T$206,MATCH($B244,$B$36:$B$206,0),1)),"",INDEX($A$36:$T$206,MATCH($B244,$B$36:$B$206,0),1))</f>
        <v>LLX1212</v>
      </c>
      <c r="B244" s="137" t="s">
        <v>143</v>
      </c>
      <c r="C244" s="137"/>
      <c r="D244" s="137"/>
      <c r="E244" s="137"/>
      <c r="F244" s="137"/>
      <c r="G244" s="137"/>
      <c r="H244" s="137"/>
      <c r="I244" s="137"/>
      <c r="J244" s="11">
        <f>IF(ISNA(INDEX($A$36:$T$206,MATCH($B244,$B$36:$B$206,0),10)),"",INDEX($A$36:$T$206,MATCH($B244,$B$36:$B$206,0),10))</f>
        <v>4</v>
      </c>
      <c r="K244" s="11">
        <f>IF(ISNA(INDEX($A$36:$T$206,MATCH($B244,$B$36:$B$206,0),11)),"",INDEX($A$36:$T$206,MATCH($B244,$B$36:$B$206,0),11))</f>
        <v>0</v>
      </c>
      <c r="L244" s="11">
        <f>IF(ISNA(INDEX($A$36:$T$206,MATCH($B244,$B$36:$B$206,0),12)),"",INDEX($A$36:$T$206,MATCH($B244,$B$36:$B$206,0),12))</f>
        <v>0</v>
      </c>
      <c r="M244" s="11">
        <f>IF(ISNA(INDEX($A$36:$T$206,MATCH($B244,$B$36:$B$206,0),13)),"",INDEX($A$36:$T$206,MATCH($B244,$B$36:$B$206,0),13))</f>
        <v>4</v>
      </c>
      <c r="N244" s="11">
        <f>IF(ISNA(INDEX($A$36:$T$206,MATCH($B244,$B$36:$B$206,0),14)),"",INDEX($A$36:$T$206,MATCH($B244,$B$36:$B$206,0),14))</f>
        <v>4</v>
      </c>
      <c r="O244" s="11">
        <f>IF(ISNA(INDEX($A$36:$T$206,MATCH($B244,$B$36:$B$206,0),15)),"",INDEX($A$36:$T$206,MATCH($B244,$B$36:$B$206,0),15))</f>
        <v>3</v>
      </c>
      <c r="P244" s="11">
        <f>IF(ISNA(INDEX($A$36:$T$206,MATCH($B244,$B$36:$B$206,0),16)),"",INDEX($A$36:$T$206,MATCH($B244,$B$36:$B$206,0),16))</f>
        <v>7</v>
      </c>
      <c r="Q244" s="18" t="str">
        <f>IF(ISNA(INDEX($A$36:$T$206,MATCH($B244,$B$36:$B$206,0),17)),"",INDEX($A$36:$T$206,MATCH($B244,$B$36:$B$206,0),17))</f>
        <v>E</v>
      </c>
      <c r="R244" s="18">
        <f>IF(ISNA(INDEX($A$36:$T$206,MATCH($B244,$B$36:$B$206,0),18)),"",INDEX($A$36:$T$206,MATCH($B244,$B$36:$B$206,0),18))</f>
        <v>0</v>
      </c>
      <c r="S244" s="18">
        <f>IF(ISNA(INDEX($A$36:$T$206,MATCH($B244,$B$36:$B$206,0),19)),"",INDEX($A$36:$T$206,MATCH($B244,$B$36:$B$206,0),19))</f>
        <v>0</v>
      </c>
      <c r="T244" s="18" t="str">
        <f>IF(ISNA(INDEX($A$36:$T$206,MATCH($B244,$B$36:$B$206,0),20)),"",INDEX($A$36:$T$206,MATCH($B244,$B$36:$B$206,0),20))</f>
        <v>DS</v>
      </c>
      <c r="U244" s="82"/>
      <c r="V244" s="56"/>
      <c r="W244" s="56"/>
      <c r="X244" s="56"/>
      <c r="Y244" s="56"/>
      <c r="Z244" s="56"/>
    </row>
    <row r="245" spans="1:26" ht="15" x14ac:dyDescent="0.25">
      <c r="A245" s="21" t="str">
        <f>IF(ISNA(INDEX($A$36:$T$206,MATCH($B245,$B$36:$B$206,0),1)),"",INDEX($A$36:$T$206,MATCH($B245,$B$36:$B$206,0),1))</f>
        <v>LLA2117</v>
      </c>
      <c r="B245" s="137" t="s">
        <v>157</v>
      </c>
      <c r="C245" s="137"/>
      <c r="D245" s="137"/>
      <c r="E245" s="137"/>
      <c r="F245" s="137"/>
      <c r="G245" s="137"/>
      <c r="H245" s="137"/>
      <c r="I245" s="137"/>
      <c r="J245" s="11">
        <f>IF(ISNA(INDEX($A$36:$T$206,MATCH($B245,$B$36:$B$206,0),10)),"",INDEX($A$36:$T$206,MATCH($B245,$B$36:$B$206,0),10))</f>
        <v>6</v>
      </c>
      <c r="K245" s="11">
        <f>IF(ISNA(INDEX($A$36:$T$206,MATCH($B245,$B$36:$B$206,0),11)),"",INDEX($A$36:$T$206,MATCH($B245,$B$36:$B$206,0),11))</f>
        <v>3</v>
      </c>
      <c r="L245" s="11">
        <f>IF(ISNA(INDEX($A$36:$T$206,MATCH($B245,$B$36:$B$206,0),12)),"",INDEX($A$36:$T$206,MATCH($B245,$B$36:$B$206,0),12))</f>
        <v>2</v>
      </c>
      <c r="M245" s="11">
        <f>IF(ISNA(INDEX($A$36:$T$206,MATCH($B245,$B$36:$B$206,0),13)),"",INDEX($A$36:$T$206,MATCH($B245,$B$36:$B$206,0),13))</f>
        <v>0</v>
      </c>
      <c r="N245" s="11">
        <f>IF(ISNA(INDEX($A$36:$T$206,MATCH($B245,$B$36:$B$206,0),14)),"",INDEX($A$36:$T$206,MATCH($B245,$B$36:$B$206,0),14))</f>
        <v>5</v>
      </c>
      <c r="O245" s="11">
        <f>IF(ISNA(INDEX($A$36:$T$206,MATCH($B245,$B$36:$B$206,0),15)),"",INDEX($A$36:$T$206,MATCH($B245,$B$36:$B$206,0),15))</f>
        <v>6</v>
      </c>
      <c r="P245" s="11">
        <f>IF(ISNA(INDEX($A$36:$T$206,MATCH($B245,$B$36:$B$206,0),16)),"",INDEX($A$36:$T$206,MATCH($B245,$B$36:$B$206,0),16))</f>
        <v>11</v>
      </c>
      <c r="Q245" s="18" t="str">
        <f>IF(ISNA(INDEX($A$36:$T$206,MATCH($B245,$B$36:$B$206,0),17)),"",INDEX($A$36:$T$206,MATCH($B245,$B$36:$B$206,0),17))</f>
        <v>E</v>
      </c>
      <c r="R245" s="18">
        <f>IF(ISNA(INDEX($A$36:$T$206,MATCH($B245,$B$36:$B$206,0),18)),"",INDEX($A$36:$T$206,MATCH($B245,$B$36:$B$206,0),18))</f>
        <v>0</v>
      </c>
      <c r="S245" s="18">
        <f>IF(ISNA(INDEX($A$36:$T$206,MATCH($B245,$B$36:$B$206,0),19)),"",INDEX($A$36:$T$206,MATCH($B245,$B$36:$B$206,0),19))</f>
        <v>0</v>
      </c>
      <c r="T245" s="18" t="str">
        <f>IF(ISNA(INDEX($A$36:$T$206,MATCH($B245,$B$36:$B$206,0),20)),"",INDEX($A$36:$T$206,MATCH($B245,$B$36:$B$206,0),20))</f>
        <v>DS</v>
      </c>
      <c r="U245" s="82"/>
      <c r="V245" s="56"/>
      <c r="W245" s="56"/>
      <c r="X245" s="56"/>
      <c r="Y245" s="56"/>
      <c r="Z245" s="56"/>
    </row>
    <row r="246" spans="1:26" ht="15" x14ac:dyDescent="0.25">
      <c r="A246" s="21" t="str">
        <f>IF(ISNA(INDEX($A$36:$T$206,MATCH($B246,$B$36:$B$206,0),1)),"",INDEX($A$36:$T$206,MATCH($B246,$B$36:$B$206,0),1))</f>
        <v>LLA2114</v>
      </c>
      <c r="B246" s="137" t="s">
        <v>158</v>
      </c>
      <c r="C246" s="137"/>
      <c r="D246" s="137"/>
      <c r="E246" s="137"/>
      <c r="F246" s="137"/>
      <c r="G246" s="137"/>
      <c r="H246" s="137"/>
      <c r="I246" s="137"/>
      <c r="J246" s="11">
        <f>IF(ISNA(INDEX($A$36:$T$206,MATCH($B246,$B$36:$B$206,0),10)),"",INDEX($A$36:$T$206,MATCH($B246,$B$36:$B$206,0),10))</f>
        <v>4</v>
      </c>
      <c r="K246" s="11">
        <f>IF(ISNA(INDEX($A$36:$T$206,MATCH($B246,$B$36:$B$206,0),11)),"",INDEX($A$36:$T$206,MATCH($B246,$B$36:$B$206,0),11))</f>
        <v>0</v>
      </c>
      <c r="L246" s="11">
        <f>IF(ISNA(INDEX($A$36:$T$206,MATCH($B246,$B$36:$B$206,0),12)),"",INDEX($A$36:$T$206,MATCH($B246,$B$36:$B$206,0),12))</f>
        <v>0</v>
      </c>
      <c r="M246" s="11">
        <f>IF(ISNA(INDEX($A$36:$T$206,MATCH($B246,$B$36:$B$206,0),13)),"",INDEX($A$36:$T$206,MATCH($B246,$B$36:$B$206,0),13))</f>
        <v>4</v>
      </c>
      <c r="N246" s="11">
        <f>IF(ISNA(INDEX($A$36:$T$206,MATCH($B246,$B$36:$B$206,0),14)),"",INDEX($A$36:$T$206,MATCH($B246,$B$36:$B$206,0),14))</f>
        <v>4</v>
      </c>
      <c r="O246" s="11">
        <f>IF(ISNA(INDEX($A$36:$T$206,MATCH($B246,$B$36:$B$206,0),15)),"",INDEX($A$36:$T$206,MATCH($B246,$B$36:$B$206,0),15))</f>
        <v>3</v>
      </c>
      <c r="P246" s="11">
        <f>IF(ISNA(INDEX($A$36:$T$206,MATCH($B246,$B$36:$B$206,0),16)),"",INDEX($A$36:$T$206,MATCH($B246,$B$36:$B$206,0),16))</f>
        <v>7</v>
      </c>
      <c r="Q246" s="18" t="str">
        <f>IF(ISNA(INDEX($A$36:$T$206,MATCH($B246,$B$36:$B$206,0),17)),"",INDEX($A$36:$T$206,MATCH($B246,$B$36:$B$206,0),17))</f>
        <v>E</v>
      </c>
      <c r="R246" s="18">
        <f>IF(ISNA(INDEX($A$36:$T$206,MATCH($B246,$B$36:$B$206,0),18)),"",INDEX($A$36:$T$206,MATCH($B246,$B$36:$B$206,0),18))</f>
        <v>0</v>
      </c>
      <c r="S246" s="18">
        <f>IF(ISNA(INDEX($A$36:$T$206,MATCH($B246,$B$36:$B$206,0),19)),"",INDEX($A$36:$T$206,MATCH($B246,$B$36:$B$206,0),19))</f>
        <v>0</v>
      </c>
      <c r="T246" s="18" t="str">
        <f>IF(ISNA(INDEX($A$36:$T$206,MATCH($B246,$B$36:$B$206,0),20)),"",INDEX($A$36:$T$206,MATCH($B246,$B$36:$B$206,0),20))</f>
        <v>DS</v>
      </c>
      <c r="U246" s="82"/>
      <c r="V246" s="56"/>
      <c r="W246" s="56"/>
      <c r="X246" s="56"/>
      <c r="Y246" s="56"/>
      <c r="Z246" s="56"/>
    </row>
    <row r="247" spans="1:26" x14ac:dyDescent="0.2">
      <c r="A247" s="21" t="str">
        <f>IF(ISNA(INDEX($A$36:$T$206,MATCH($B247,$B$36:$B$206,0),1)),"",INDEX($A$36:$T$206,MATCH($B247,$B$36:$B$206,0),1))</f>
        <v>LLA2115</v>
      </c>
      <c r="B247" s="137" t="s">
        <v>159</v>
      </c>
      <c r="C247" s="137"/>
      <c r="D247" s="137"/>
      <c r="E247" s="137"/>
      <c r="F247" s="137"/>
      <c r="G247" s="137"/>
      <c r="H247" s="137"/>
      <c r="I247" s="137"/>
      <c r="J247" s="11">
        <f>IF(ISNA(INDEX($A$36:$T$206,MATCH($B247,$B$36:$B$206,0),10)),"",INDEX($A$36:$T$206,MATCH($B247,$B$36:$B$206,0),10))</f>
        <v>4</v>
      </c>
      <c r="K247" s="11">
        <f>IF(ISNA(INDEX($A$36:$T$206,MATCH($B247,$B$36:$B$206,0),11)),"",INDEX($A$36:$T$206,MATCH($B247,$B$36:$B$206,0),11))</f>
        <v>0</v>
      </c>
      <c r="L247" s="11">
        <f>IF(ISNA(INDEX($A$36:$T$206,MATCH($B247,$B$36:$B$206,0),12)),"",INDEX($A$36:$T$206,MATCH($B247,$B$36:$B$206,0),12))</f>
        <v>0</v>
      </c>
      <c r="M247" s="11">
        <f>IF(ISNA(INDEX($A$36:$T$206,MATCH($B247,$B$36:$B$206,0),13)),"",INDEX($A$36:$T$206,MATCH($B247,$B$36:$B$206,0),13))</f>
        <v>4</v>
      </c>
      <c r="N247" s="11">
        <f>IF(ISNA(INDEX($A$36:$T$206,MATCH($B247,$B$36:$B$206,0),14)),"",INDEX($A$36:$T$206,MATCH($B247,$B$36:$B$206,0),14))</f>
        <v>4</v>
      </c>
      <c r="O247" s="11">
        <f>IF(ISNA(INDEX($A$36:$T$206,MATCH($B247,$B$36:$B$206,0),15)),"",INDEX($A$36:$T$206,MATCH($B247,$B$36:$B$206,0),15))</f>
        <v>3</v>
      </c>
      <c r="P247" s="11">
        <f>IF(ISNA(INDEX($A$36:$T$206,MATCH($B247,$B$36:$B$206,0),16)),"",INDEX($A$36:$T$206,MATCH($B247,$B$36:$B$206,0),16))</f>
        <v>7</v>
      </c>
      <c r="Q247" s="18" t="str">
        <f>IF(ISNA(INDEX($A$36:$T$206,MATCH($B247,$B$36:$B$206,0),17)),"",INDEX($A$36:$T$206,MATCH($B247,$B$36:$B$206,0),17))</f>
        <v>E</v>
      </c>
      <c r="R247" s="18">
        <f>IF(ISNA(INDEX($A$36:$T$206,MATCH($B247,$B$36:$B$206,0),18)),"",INDEX($A$36:$T$206,MATCH($B247,$B$36:$B$206,0),18))</f>
        <v>0</v>
      </c>
      <c r="S247" s="18">
        <f>IF(ISNA(INDEX($A$36:$T$206,MATCH($B247,$B$36:$B$206,0),19)),"",INDEX($A$36:$T$206,MATCH($B247,$B$36:$B$206,0),19))</f>
        <v>0</v>
      </c>
      <c r="T247" s="18" t="str">
        <f>IF(ISNA(INDEX($A$36:$T$206,MATCH($B247,$B$36:$B$206,0),20)),"",INDEX($A$36:$T$206,MATCH($B247,$B$36:$B$206,0),20))</f>
        <v>DS</v>
      </c>
      <c r="U247" s="46"/>
    </row>
    <row r="248" spans="1:26" s="53" customFormat="1" x14ac:dyDescent="0.2">
      <c r="A248" s="21" t="str">
        <f>IF(ISNA(INDEX($A$36:$T$206,MATCH($B248,$B$36:$B$206,0),1)),"",INDEX($A$36:$T$206,MATCH($B248,$B$36:$B$206,0),1))</f>
        <v>LLA2217</v>
      </c>
      <c r="B248" s="137" t="s">
        <v>171</v>
      </c>
      <c r="C248" s="137"/>
      <c r="D248" s="137"/>
      <c r="E248" s="137"/>
      <c r="F248" s="137"/>
      <c r="G248" s="137"/>
      <c r="H248" s="137"/>
      <c r="I248" s="137"/>
      <c r="J248" s="11">
        <f>IF(ISNA(INDEX($A$36:$T$206,MATCH($B248,$B$36:$B$206,0),10)),"",INDEX($A$36:$T$206,MATCH($B248,$B$36:$B$206,0),10))</f>
        <v>5</v>
      </c>
      <c r="K248" s="11">
        <f>IF(ISNA(INDEX($A$36:$T$206,MATCH($B248,$B$36:$B$206,0),11)),"",INDEX($A$36:$T$206,MATCH($B248,$B$36:$B$206,0),11))</f>
        <v>1</v>
      </c>
      <c r="L248" s="11">
        <f>IF(ISNA(INDEX($A$36:$T$206,MATCH($B248,$B$36:$B$206,0),12)),"",INDEX($A$36:$T$206,MATCH($B248,$B$36:$B$206,0),12))</f>
        <v>0</v>
      </c>
      <c r="M248" s="11">
        <f>IF(ISNA(INDEX($A$36:$T$206,MATCH($B248,$B$36:$B$206,0),13)),"",INDEX($A$36:$T$206,MATCH($B248,$B$36:$B$206,0),13))</f>
        <v>2</v>
      </c>
      <c r="N248" s="11">
        <f>IF(ISNA(INDEX($A$36:$T$206,MATCH($B248,$B$36:$B$206,0),14)),"",INDEX($A$36:$T$206,MATCH($B248,$B$36:$B$206,0),14))</f>
        <v>3</v>
      </c>
      <c r="O248" s="11">
        <f>IF(ISNA(INDEX($A$36:$T$206,MATCH($B248,$B$36:$B$206,0),15)),"",INDEX($A$36:$T$206,MATCH($B248,$B$36:$B$206,0),15))</f>
        <v>6</v>
      </c>
      <c r="P248" s="11">
        <f>IF(ISNA(INDEX($A$36:$T$206,MATCH($B248,$B$36:$B$206,0),16)),"",INDEX($A$36:$T$206,MATCH($B248,$B$36:$B$206,0),16))</f>
        <v>9</v>
      </c>
      <c r="Q248" s="18">
        <f>IF(ISNA(INDEX($A$36:$T$206,MATCH($B248,$B$36:$B$206,0),17)),"",INDEX($A$36:$T$206,MATCH($B248,$B$36:$B$206,0),17))</f>
        <v>0</v>
      </c>
      <c r="R248" s="18" t="str">
        <f>IF(ISNA(INDEX($A$36:$T$206,MATCH($B248,$B$36:$B$206,0),18)),"",INDEX($A$36:$T$206,MATCH($B248,$B$36:$B$206,0),18))</f>
        <v>C</v>
      </c>
      <c r="S248" s="18">
        <f>IF(ISNA(INDEX($A$36:$T$206,MATCH($B248,$B$36:$B$206,0),19)),"",INDEX($A$36:$T$206,MATCH($B248,$B$36:$B$206,0),19))</f>
        <v>0</v>
      </c>
      <c r="T248" s="18" t="str">
        <f>IF(ISNA(INDEX($A$36:$T$206,MATCH($B248,$B$36:$B$206,0),20)),"",INDEX($A$36:$T$206,MATCH($B248,$B$36:$B$206,0),20))</f>
        <v>DS</v>
      </c>
      <c r="U248" s="46"/>
    </row>
    <row r="249" spans="1:26" s="65" customFormat="1" x14ac:dyDescent="0.2">
      <c r="A249" s="21" t="str">
        <f>IF(ISNA(INDEX($A$36:$T$206,MATCH($B249,$B$36:$B$206,0),1)),"",INDEX($A$36:$T$206,MATCH($B249,$B$36:$B$206,0),1))</f>
        <v>LLA2214</v>
      </c>
      <c r="B249" s="137" t="s">
        <v>172</v>
      </c>
      <c r="C249" s="137"/>
      <c r="D249" s="137"/>
      <c r="E249" s="137"/>
      <c r="F249" s="137"/>
      <c r="G249" s="137"/>
      <c r="H249" s="137"/>
      <c r="I249" s="137"/>
      <c r="J249" s="11">
        <f>IF(ISNA(INDEX($A$36:$T$206,MATCH($B249,$B$36:$B$206,0),10)),"",INDEX($A$36:$T$206,MATCH($B249,$B$36:$B$206,0),10))</f>
        <v>4</v>
      </c>
      <c r="K249" s="11">
        <f>IF(ISNA(INDEX($A$36:$T$206,MATCH($B249,$B$36:$B$206,0),11)),"",INDEX($A$36:$T$206,MATCH($B249,$B$36:$B$206,0),11))</f>
        <v>0</v>
      </c>
      <c r="L249" s="11">
        <f>IF(ISNA(INDEX($A$36:$T$206,MATCH($B249,$B$36:$B$206,0),12)),"",INDEX($A$36:$T$206,MATCH($B249,$B$36:$B$206,0),12))</f>
        <v>0</v>
      </c>
      <c r="M249" s="11">
        <f>IF(ISNA(INDEX($A$36:$T$206,MATCH($B249,$B$36:$B$206,0),13)),"",INDEX($A$36:$T$206,MATCH($B249,$B$36:$B$206,0),13))</f>
        <v>4</v>
      </c>
      <c r="N249" s="11">
        <f>IF(ISNA(INDEX($A$36:$T$206,MATCH($B249,$B$36:$B$206,0),14)),"",INDEX($A$36:$T$206,MATCH($B249,$B$36:$B$206,0),14))</f>
        <v>4</v>
      </c>
      <c r="O249" s="11">
        <f>IF(ISNA(INDEX($A$36:$T$206,MATCH($B249,$B$36:$B$206,0),15)),"",INDEX($A$36:$T$206,MATCH($B249,$B$36:$B$206,0),15))</f>
        <v>3</v>
      </c>
      <c r="P249" s="11">
        <f>IF(ISNA(INDEX($A$36:$T$206,MATCH($B249,$B$36:$B$206,0),16)),"",INDEX($A$36:$T$206,MATCH($B249,$B$36:$B$206,0),16))</f>
        <v>7</v>
      </c>
      <c r="Q249" s="18" t="str">
        <f>IF(ISNA(INDEX($A$36:$T$206,MATCH($B249,$B$36:$B$206,0),17)),"",INDEX($A$36:$T$206,MATCH($B249,$B$36:$B$206,0),17))</f>
        <v>E</v>
      </c>
      <c r="R249" s="18">
        <f>IF(ISNA(INDEX($A$36:$T$206,MATCH($B249,$B$36:$B$206,0),18)),"",INDEX($A$36:$T$206,MATCH($B249,$B$36:$B$206,0),18))</f>
        <v>0</v>
      </c>
      <c r="S249" s="18">
        <f>IF(ISNA(INDEX($A$36:$T$206,MATCH($B249,$B$36:$B$206,0),19)),"",INDEX($A$36:$T$206,MATCH($B249,$B$36:$B$206,0),19))</f>
        <v>0</v>
      </c>
      <c r="T249" s="18" t="str">
        <f>IF(ISNA(INDEX($A$36:$T$206,MATCH($B249,$B$36:$B$206,0),20)),"",INDEX($A$36:$T$206,MATCH($B249,$B$36:$B$206,0),20))</f>
        <v>DS</v>
      </c>
      <c r="U249" s="46"/>
    </row>
    <row r="250" spans="1:26" x14ac:dyDescent="0.2">
      <c r="A250" s="21" t="str">
        <f>IF(ISNA(INDEX($A$36:$T$206,MATCH($B250,$B$36:$B$206,0),1)),"",INDEX($A$36:$T$206,MATCH($B250,$B$36:$B$206,0),1))</f>
        <v>LLA2215</v>
      </c>
      <c r="B250" s="137" t="s">
        <v>173</v>
      </c>
      <c r="C250" s="137"/>
      <c r="D250" s="137"/>
      <c r="E250" s="137"/>
      <c r="F250" s="137"/>
      <c r="G250" s="137"/>
      <c r="H250" s="137"/>
      <c r="I250" s="137"/>
      <c r="J250" s="11">
        <f>IF(ISNA(INDEX($A$36:$T$206,MATCH($B250,$B$36:$B$206,0),10)),"",INDEX($A$36:$T$206,MATCH($B250,$B$36:$B$206,0),10))</f>
        <v>4</v>
      </c>
      <c r="K250" s="11">
        <f>IF(ISNA(INDEX($A$36:$T$206,MATCH($B250,$B$36:$B$206,0),11)),"",INDEX($A$36:$T$206,MATCH($B250,$B$36:$B$206,0),11))</f>
        <v>0</v>
      </c>
      <c r="L250" s="11">
        <f>IF(ISNA(INDEX($A$36:$T$206,MATCH($B250,$B$36:$B$206,0),12)),"",INDEX($A$36:$T$206,MATCH($B250,$B$36:$B$206,0),12))</f>
        <v>0</v>
      </c>
      <c r="M250" s="11">
        <f>IF(ISNA(INDEX($A$36:$T$206,MATCH($B250,$B$36:$B$206,0),13)),"",INDEX($A$36:$T$206,MATCH($B250,$B$36:$B$206,0),13))</f>
        <v>4</v>
      </c>
      <c r="N250" s="11">
        <f>IF(ISNA(INDEX($A$36:$T$206,MATCH($B250,$B$36:$B$206,0),14)),"",INDEX($A$36:$T$206,MATCH($B250,$B$36:$B$206,0),14))</f>
        <v>4</v>
      </c>
      <c r="O250" s="11">
        <f>IF(ISNA(INDEX($A$36:$T$206,MATCH($B250,$B$36:$B$206,0),15)),"",INDEX($A$36:$T$206,MATCH($B250,$B$36:$B$206,0),15))</f>
        <v>3</v>
      </c>
      <c r="P250" s="11">
        <f>IF(ISNA(INDEX($A$36:$T$206,MATCH($B250,$B$36:$B$206,0),16)),"",INDEX($A$36:$T$206,MATCH($B250,$B$36:$B$206,0),16))</f>
        <v>7</v>
      </c>
      <c r="Q250" s="18" t="str">
        <f>IF(ISNA(INDEX($A$36:$T$206,MATCH($B250,$B$36:$B$206,0),17)),"",INDEX($A$36:$T$206,MATCH($B250,$B$36:$B$206,0),17))</f>
        <v>E</v>
      </c>
      <c r="R250" s="18">
        <f>IF(ISNA(INDEX($A$36:$T$206,MATCH($B250,$B$36:$B$206,0),18)),"",INDEX($A$36:$T$206,MATCH($B250,$B$36:$B$206,0),18))</f>
        <v>0</v>
      </c>
      <c r="S250" s="18">
        <f>IF(ISNA(INDEX($A$36:$T$206,MATCH($B250,$B$36:$B$206,0),19)),"",INDEX($A$36:$T$206,MATCH($B250,$B$36:$B$206,0),19))</f>
        <v>0</v>
      </c>
      <c r="T250" s="18" t="str">
        <f>IF(ISNA(INDEX($A$36:$T$206,MATCH($B250,$B$36:$B$206,0),20)),"",INDEX($A$36:$T$206,MATCH($B250,$B$36:$B$206,0),20))</f>
        <v>DS</v>
      </c>
      <c r="U250" s="46"/>
    </row>
    <row r="251" spans="1:26" s="65" customFormat="1" ht="27" customHeight="1" x14ac:dyDescent="0.2">
      <c r="A251" s="21" t="str">
        <f>IF(ISNA(INDEX($A$36:$T$206,MATCH($B251,$B$36:$B$206,0),1)),"",INDEX($A$36:$T$206,MATCH($B251,$B$36:$B$206,0),1))</f>
        <v>LLA3102</v>
      </c>
      <c r="B251" s="139" t="s">
        <v>185</v>
      </c>
      <c r="C251" s="139"/>
      <c r="D251" s="139"/>
      <c r="E251" s="139"/>
      <c r="F251" s="139"/>
      <c r="G251" s="139"/>
      <c r="H251" s="139"/>
      <c r="I251" s="139"/>
      <c r="J251" s="11">
        <f>IF(ISNA(INDEX($A$36:$T$206,MATCH($B251,$B$36:$B$206,0),10)),"",INDEX($A$36:$T$206,MATCH($B251,$B$36:$B$206,0),10))</f>
        <v>4</v>
      </c>
      <c r="K251" s="11">
        <f>IF(ISNA(INDEX($A$36:$T$206,MATCH($B251,$B$36:$B$206,0),11)),"",INDEX($A$36:$T$206,MATCH($B251,$B$36:$B$206,0),11))</f>
        <v>0</v>
      </c>
      <c r="L251" s="11">
        <f>IF(ISNA(INDEX($A$36:$T$206,MATCH($B251,$B$36:$B$206,0),12)),"",INDEX($A$36:$T$206,MATCH($B251,$B$36:$B$206,0),12))</f>
        <v>0</v>
      </c>
      <c r="M251" s="11">
        <f>IF(ISNA(INDEX($A$36:$T$206,MATCH($B251,$B$36:$B$206,0),13)),"",INDEX($A$36:$T$206,MATCH($B251,$B$36:$B$206,0),13))</f>
        <v>4</v>
      </c>
      <c r="N251" s="11">
        <f>IF(ISNA(INDEX($A$36:$T$206,MATCH($B251,$B$36:$B$206,0),14)),"",INDEX($A$36:$T$206,MATCH($B251,$B$36:$B$206,0),14))</f>
        <v>4</v>
      </c>
      <c r="O251" s="11">
        <f>IF(ISNA(INDEX($A$36:$T$206,MATCH($B251,$B$36:$B$206,0),15)),"",INDEX($A$36:$T$206,MATCH($B251,$B$36:$B$206,0),15))</f>
        <v>3</v>
      </c>
      <c r="P251" s="11">
        <f>IF(ISNA(INDEX($A$36:$T$206,MATCH($B251,$B$36:$B$206,0),16)),"",INDEX($A$36:$T$206,MATCH($B251,$B$36:$B$206,0),16))</f>
        <v>7</v>
      </c>
      <c r="Q251" s="18" t="str">
        <f>IF(ISNA(INDEX($A$36:$T$206,MATCH($B251,$B$36:$B$206,0),17)),"",INDEX($A$36:$T$206,MATCH($B251,$B$36:$B$206,0),17))</f>
        <v>E</v>
      </c>
      <c r="R251" s="18">
        <f>IF(ISNA(INDEX($A$36:$T$206,MATCH($B251,$B$36:$B$206,0),18)),"",INDEX($A$36:$T$206,MATCH($B251,$B$36:$B$206,0),18))</f>
        <v>0</v>
      </c>
      <c r="S251" s="18">
        <f>IF(ISNA(INDEX($A$36:$T$206,MATCH($B251,$B$36:$B$206,0),19)),"",INDEX($A$36:$T$206,MATCH($B251,$B$36:$B$206,0),19))</f>
        <v>0</v>
      </c>
      <c r="T251" s="18" t="str">
        <f>IF(ISNA(INDEX($A$36:$T$206,MATCH($B251,$B$36:$B$206,0),20)),"",INDEX($A$36:$T$206,MATCH($B251,$B$36:$B$206,0),20))</f>
        <v>DS</v>
      </c>
      <c r="U251" s="46"/>
    </row>
    <row r="252" spans="1:26" x14ac:dyDescent="0.2">
      <c r="A252" s="21" t="str">
        <f>IF(ISNA(INDEX($A$36:$T$206,MATCH($B252,$B$36:$B$206,0),1)),"",INDEX($A$36:$T$206,MATCH($B252,$B$36:$B$206,0),1))</f>
        <v>LLX3103</v>
      </c>
      <c r="B252" s="137" t="s">
        <v>186</v>
      </c>
      <c r="C252" s="137"/>
      <c r="D252" s="137"/>
      <c r="E252" s="137"/>
      <c r="F252" s="137"/>
      <c r="G252" s="137"/>
      <c r="H252" s="137"/>
      <c r="I252" s="137"/>
      <c r="J252" s="11">
        <f>IF(ISNA(INDEX($A$36:$T$206,MATCH($B252,$B$36:$B$206,0),10)),"",INDEX($A$36:$T$206,MATCH($B252,$B$36:$B$206,0),10))</f>
        <v>4</v>
      </c>
      <c r="K252" s="11">
        <f>IF(ISNA(INDEX($A$36:$T$206,MATCH($B252,$B$36:$B$206,0),11)),"",INDEX($A$36:$T$206,MATCH($B252,$B$36:$B$206,0),11))</f>
        <v>0</v>
      </c>
      <c r="L252" s="11">
        <f>IF(ISNA(INDEX($A$36:$T$206,MATCH($B252,$B$36:$B$206,0),12)),"",INDEX($A$36:$T$206,MATCH($B252,$B$36:$B$206,0),12))</f>
        <v>0</v>
      </c>
      <c r="M252" s="11">
        <f>IF(ISNA(INDEX($A$36:$T$206,MATCH($B252,$B$36:$B$206,0),13)),"",INDEX($A$36:$T$206,MATCH($B252,$B$36:$B$206,0),13))</f>
        <v>4</v>
      </c>
      <c r="N252" s="11">
        <f>IF(ISNA(INDEX($A$36:$T$206,MATCH($B252,$B$36:$B$206,0),14)),"",INDEX($A$36:$T$206,MATCH($B252,$B$36:$B$206,0),14))</f>
        <v>4</v>
      </c>
      <c r="O252" s="11">
        <f>IF(ISNA(INDEX($A$36:$T$206,MATCH($B252,$B$36:$B$206,0),15)),"",INDEX($A$36:$T$206,MATCH($B252,$B$36:$B$206,0),15))</f>
        <v>3</v>
      </c>
      <c r="P252" s="11">
        <f>IF(ISNA(INDEX($A$36:$T$206,MATCH($B252,$B$36:$B$206,0),16)),"",INDEX($A$36:$T$206,MATCH($B252,$B$36:$B$206,0),16))</f>
        <v>7</v>
      </c>
      <c r="Q252" s="18" t="str">
        <f>IF(ISNA(INDEX($A$36:$T$206,MATCH($B252,$B$36:$B$206,0),17)),"",INDEX($A$36:$T$206,MATCH($B252,$B$36:$B$206,0),17))</f>
        <v>E</v>
      </c>
      <c r="R252" s="18">
        <f>IF(ISNA(INDEX($A$36:$T$206,MATCH($B252,$B$36:$B$206,0),18)),"",INDEX($A$36:$T$206,MATCH($B252,$B$36:$B$206,0),18))</f>
        <v>0</v>
      </c>
      <c r="S252" s="18">
        <f>IF(ISNA(INDEX($A$36:$T$206,MATCH($B252,$B$36:$B$206,0),19)),"",INDEX($A$36:$T$206,MATCH($B252,$B$36:$B$206,0),19))</f>
        <v>0</v>
      </c>
      <c r="T252" s="18" t="str">
        <f>IF(ISNA(INDEX($A$36:$T$206,MATCH($B252,$B$36:$B$206,0),20)),"",INDEX($A$36:$T$206,MATCH($B252,$B$36:$B$206,0),20))</f>
        <v>DS</v>
      </c>
      <c r="U252" s="46"/>
    </row>
    <row r="253" spans="1:26" x14ac:dyDescent="0.2">
      <c r="A253" s="21" t="str">
        <f>IF(ISNA(INDEX($A$36:$T$206,MATCH($B253,$B$36:$B$206,0),1)),"",INDEX($A$36:$T$206,MATCH($B253,$B$36:$B$206,0),1))</f>
        <v>LLA3118</v>
      </c>
      <c r="B253" s="137" t="s">
        <v>188</v>
      </c>
      <c r="C253" s="137"/>
      <c r="D253" s="137"/>
      <c r="E253" s="137"/>
      <c r="F253" s="137"/>
      <c r="G253" s="137"/>
      <c r="H253" s="137"/>
      <c r="I253" s="137"/>
      <c r="J253" s="11">
        <f>IF(ISNA(INDEX($A$36:$T$206,MATCH($B253,$B$36:$B$206,0),10)),"",INDEX($A$36:$T$206,MATCH($B253,$B$36:$B$206,0),10))</f>
        <v>4</v>
      </c>
      <c r="K253" s="11">
        <f>IF(ISNA(INDEX($A$36:$T$206,MATCH($B253,$B$36:$B$206,0),11)),"",INDEX($A$36:$T$206,MATCH($B253,$B$36:$B$206,0),11))</f>
        <v>1</v>
      </c>
      <c r="L253" s="11">
        <f>IF(ISNA(INDEX($A$36:$T$206,MATCH($B253,$B$36:$B$206,0),12)),"",INDEX($A$36:$T$206,MATCH($B253,$B$36:$B$206,0),12))</f>
        <v>1</v>
      </c>
      <c r="M253" s="11">
        <f>IF(ISNA(INDEX($A$36:$T$206,MATCH($B253,$B$36:$B$206,0),13)),"",INDEX($A$36:$T$206,MATCH($B253,$B$36:$B$206,0),13))</f>
        <v>2</v>
      </c>
      <c r="N253" s="11">
        <f>IF(ISNA(INDEX($A$36:$T$206,MATCH($B253,$B$36:$B$206,0),14)),"",INDEX($A$36:$T$206,MATCH($B253,$B$36:$B$206,0),14))</f>
        <v>4</v>
      </c>
      <c r="O253" s="11">
        <f>IF(ISNA(INDEX($A$36:$T$206,MATCH($B253,$B$36:$B$206,0),15)),"",INDEX($A$36:$T$206,MATCH($B253,$B$36:$B$206,0),15))</f>
        <v>3</v>
      </c>
      <c r="P253" s="11">
        <f>IF(ISNA(INDEX($A$36:$T$206,MATCH($B253,$B$36:$B$206,0),16)),"",INDEX($A$36:$T$206,MATCH($B253,$B$36:$B$206,0),16))</f>
        <v>7</v>
      </c>
      <c r="Q253" s="18" t="str">
        <f>IF(ISNA(INDEX($A$36:$T$206,MATCH($B253,$B$36:$B$206,0),17)),"",INDEX($A$36:$T$206,MATCH($B253,$B$36:$B$206,0),17))</f>
        <v>E</v>
      </c>
      <c r="R253" s="18">
        <f>IF(ISNA(INDEX($A$36:$T$206,MATCH($B253,$B$36:$B$206,0),18)),"",INDEX($A$36:$T$206,MATCH($B253,$B$36:$B$206,0),18))</f>
        <v>0</v>
      </c>
      <c r="S253" s="18">
        <f>IF(ISNA(INDEX($A$36:$T$206,MATCH($B253,$B$36:$B$206,0),19)),"",INDEX($A$36:$T$206,MATCH($B253,$B$36:$B$206,0),19))</f>
        <v>0</v>
      </c>
      <c r="T253" s="18" t="str">
        <f>IF(ISNA(INDEX($A$36:$T$206,MATCH($B253,$B$36:$B$206,0),20)),"",INDEX($A$36:$T$206,MATCH($B253,$B$36:$B$206,0),20))</f>
        <v>DS</v>
      </c>
      <c r="U253" s="46"/>
    </row>
    <row r="254" spans="1:26" ht="29.25" customHeight="1" x14ac:dyDescent="0.2">
      <c r="A254" s="21" t="str">
        <f>IF(ISNA(INDEX($A$36:$T$206,MATCH($B254,$B$36:$B$206,0),1)),"",INDEX($A$36:$T$206,MATCH($B254,$B$36:$B$206,0),1))</f>
        <v>LLA3119</v>
      </c>
      <c r="B254" s="137" t="s">
        <v>189</v>
      </c>
      <c r="C254" s="137"/>
      <c r="D254" s="137"/>
      <c r="E254" s="137"/>
      <c r="F254" s="137"/>
      <c r="G254" s="137"/>
      <c r="H254" s="137"/>
      <c r="I254" s="137"/>
      <c r="J254" s="11">
        <f>IF(ISNA(INDEX($A$36:$T$206,MATCH($B254,$B$36:$B$206,0),10)),"",INDEX($A$36:$T$206,MATCH($B254,$B$36:$B$206,0),10))</f>
        <v>4</v>
      </c>
      <c r="K254" s="11">
        <f>IF(ISNA(INDEX($A$36:$T$206,MATCH($B254,$B$36:$B$206,0),11)),"",INDEX($A$36:$T$206,MATCH($B254,$B$36:$B$206,0),11))</f>
        <v>1</v>
      </c>
      <c r="L254" s="11">
        <f>IF(ISNA(INDEX($A$36:$T$206,MATCH($B254,$B$36:$B$206,0),12)),"",INDEX($A$36:$T$206,MATCH($B254,$B$36:$B$206,0),12))</f>
        <v>0</v>
      </c>
      <c r="M254" s="11">
        <f>IF(ISNA(INDEX($A$36:$T$206,MATCH($B254,$B$36:$B$206,0),13)),"",INDEX($A$36:$T$206,MATCH($B254,$B$36:$B$206,0),13))</f>
        <v>1</v>
      </c>
      <c r="N254" s="11">
        <f>IF(ISNA(INDEX($A$36:$T$206,MATCH($B254,$B$36:$B$206,0),14)),"",INDEX($A$36:$T$206,MATCH($B254,$B$36:$B$206,0),14))</f>
        <v>2</v>
      </c>
      <c r="O254" s="11">
        <f>IF(ISNA(INDEX($A$36:$T$206,MATCH($B254,$B$36:$B$206,0),15)),"",INDEX($A$36:$T$206,MATCH($B254,$B$36:$B$206,0),15))</f>
        <v>5</v>
      </c>
      <c r="P254" s="11">
        <f>IF(ISNA(INDEX($A$36:$T$206,MATCH($B254,$B$36:$B$206,0),16)),"",INDEX($A$36:$T$206,MATCH($B254,$B$36:$B$206,0),16))</f>
        <v>7</v>
      </c>
      <c r="Q254" s="18" t="str">
        <f>IF(ISNA(INDEX($A$36:$T$206,MATCH($B254,$B$36:$B$206,0),17)),"",INDEX($A$36:$T$206,MATCH($B254,$B$36:$B$206,0),17))</f>
        <v>E</v>
      </c>
      <c r="R254" s="18">
        <f>IF(ISNA(INDEX($A$36:$T$206,MATCH($B254,$B$36:$B$206,0),18)),"",INDEX($A$36:$T$206,MATCH($B254,$B$36:$B$206,0),18))</f>
        <v>0</v>
      </c>
      <c r="S254" s="18">
        <f>IF(ISNA(INDEX($A$36:$T$206,MATCH($B254,$B$36:$B$206,0),19)),"",INDEX($A$36:$T$206,MATCH($B254,$B$36:$B$206,0),19))</f>
        <v>0</v>
      </c>
      <c r="T254" s="18" t="str">
        <f>IF(ISNA(INDEX($A$36:$T$206,MATCH($B254,$B$36:$B$206,0),20)),"",INDEX($A$36:$T$206,MATCH($B254,$B$36:$B$206,0),20))</f>
        <v>DS</v>
      </c>
    </row>
    <row r="255" spans="1:26" ht="13.5" customHeight="1" x14ac:dyDescent="0.2">
      <c r="A255" s="21" t="str">
        <f>IF(ISNA(INDEX($A$36:$T$206,MATCH($B255,$B$36:$B$206,0),1)),"",INDEX($A$36:$T$206,MATCH($B255,$B$36:$B$206,0),1))</f>
        <v>LLX3120</v>
      </c>
      <c r="B255" s="137" t="s">
        <v>190</v>
      </c>
      <c r="C255" s="137"/>
      <c r="D255" s="137"/>
      <c r="E255" s="137"/>
      <c r="F255" s="137"/>
      <c r="G255" s="137"/>
      <c r="H255" s="137"/>
      <c r="I255" s="137"/>
      <c r="J255" s="11">
        <f>IF(ISNA(INDEX($A$36:$T$206,MATCH($B255,$B$36:$B$206,0),10)),"",INDEX($A$36:$T$206,MATCH($B255,$B$36:$B$206,0),10))</f>
        <v>4</v>
      </c>
      <c r="K255" s="11">
        <f>IF(ISNA(INDEX($A$36:$T$206,MATCH($B255,$B$36:$B$206,0),11)),"",INDEX($A$36:$T$206,MATCH($B255,$B$36:$B$206,0),11))</f>
        <v>1</v>
      </c>
      <c r="L255" s="11">
        <f>IF(ISNA(INDEX($A$36:$T$206,MATCH($B255,$B$36:$B$206,0),12)),"",INDEX($A$36:$T$206,MATCH($B255,$B$36:$B$206,0),12))</f>
        <v>0</v>
      </c>
      <c r="M255" s="11">
        <f>IF(ISNA(INDEX($A$36:$T$206,MATCH($B255,$B$36:$B$206,0),13)),"",INDEX($A$36:$T$206,MATCH($B255,$B$36:$B$206,0),13))</f>
        <v>1</v>
      </c>
      <c r="N255" s="11">
        <f>IF(ISNA(INDEX($A$36:$T$206,MATCH($B255,$B$36:$B$206,0),14)),"",INDEX($A$36:$T$206,MATCH($B255,$B$36:$B$206,0),14))</f>
        <v>2</v>
      </c>
      <c r="O255" s="11">
        <f>IF(ISNA(INDEX($A$36:$T$206,MATCH($B255,$B$36:$B$206,0),15)),"",INDEX($A$36:$T$206,MATCH($B255,$B$36:$B$206,0),15))</f>
        <v>5</v>
      </c>
      <c r="P255" s="11">
        <f>IF(ISNA(INDEX($A$36:$T$206,MATCH($B255,$B$36:$B$206,0),16)),"",INDEX($A$36:$T$206,MATCH($B255,$B$36:$B$206,0),16))</f>
        <v>7</v>
      </c>
      <c r="Q255" s="18" t="str">
        <f>IF(ISNA(INDEX($A$36:$T$206,MATCH($B255,$B$36:$B$206,0),17)),"",INDEX($A$36:$T$206,MATCH($B255,$B$36:$B$206,0),17))</f>
        <v>E</v>
      </c>
      <c r="R255" s="18">
        <f>IF(ISNA(INDEX($A$36:$T$206,MATCH($B255,$B$36:$B$206,0),18)),"",INDEX($A$36:$T$206,MATCH($B255,$B$36:$B$206,0),18))</f>
        <v>0</v>
      </c>
      <c r="S255" s="18">
        <f>IF(ISNA(INDEX($A$36:$T$206,MATCH($B255,$B$36:$B$206,0),19)),"",INDEX($A$36:$T$206,MATCH($B255,$B$36:$B$206,0),19))</f>
        <v>0</v>
      </c>
      <c r="T255" s="18" t="str">
        <f>IF(ISNA(INDEX($A$36:$T$206,MATCH($B255,$B$36:$B$206,0),20)),"",INDEX($A$36:$T$206,MATCH($B255,$B$36:$B$206,0),20))</f>
        <v>DS</v>
      </c>
    </row>
    <row r="256" spans="1:26" ht="15" x14ac:dyDescent="0.25">
      <c r="A256" s="77" t="s">
        <v>28</v>
      </c>
      <c r="B256" s="146"/>
      <c r="C256" s="146"/>
      <c r="D256" s="146"/>
      <c r="E256" s="146"/>
      <c r="F256" s="146"/>
      <c r="G256" s="146"/>
      <c r="H256" s="146"/>
      <c r="I256" s="146"/>
      <c r="J256" s="13">
        <f t="shared" ref="J256:P256" si="51">SUM(J241:J255)</f>
        <v>63</v>
      </c>
      <c r="K256" s="13">
        <f t="shared" si="51"/>
        <v>7</v>
      </c>
      <c r="L256" s="13">
        <f t="shared" si="51"/>
        <v>3</v>
      </c>
      <c r="M256" s="13">
        <f t="shared" si="51"/>
        <v>44</v>
      </c>
      <c r="N256" s="13">
        <f t="shared" si="51"/>
        <v>54</v>
      </c>
      <c r="O256" s="13">
        <f t="shared" si="51"/>
        <v>57</v>
      </c>
      <c r="P256" s="13">
        <f t="shared" si="51"/>
        <v>111</v>
      </c>
      <c r="Q256" s="77">
        <f>COUNTIF(Q241:Q255,"E")</f>
        <v>14</v>
      </c>
      <c r="R256" s="77">
        <f>COUNTIF(R241:R255,"C")</f>
        <v>1</v>
      </c>
      <c r="S256" s="77">
        <f>COUNTIF(S241:S255,"VP")</f>
        <v>0</v>
      </c>
      <c r="T256" s="78">
        <f>COUNTA(T241:T255)</f>
        <v>15</v>
      </c>
      <c r="U256" s="82"/>
      <c r="V256" s="56"/>
      <c r="W256" s="56"/>
      <c r="X256" s="56"/>
      <c r="Y256" s="56"/>
      <c r="Z256" s="56"/>
    </row>
    <row r="257" spans="1:26" ht="18.75" customHeight="1" x14ac:dyDescent="0.25">
      <c r="A257" s="135" t="s">
        <v>74</v>
      </c>
      <c r="B257" s="135"/>
      <c r="C257" s="135"/>
      <c r="D257" s="135"/>
      <c r="E257" s="135"/>
      <c r="F257" s="135"/>
      <c r="G257" s="135"/>
      <c r="H257" s="135"/>
      <c r="I257" s="135"/>
      <c r="J257" s="135"/>
      <c r="K257" s="135"/>
      <c r="L257" s="135"/>
      <c r="M257" s="135"/>
      <c r="N257" s="135"/>
      <c r="O257" s="135"/>
      <c r="P257" s="135"/>
      <c r="Q257" s="135"/>
      <c r="R257" s="135"/>
      <c r="S257" s="135"/>
      <c r="T257" s="135"/>
      <c r="U257" s="82"/>
      <c r="V257" s="56"/>
      <c r="W257" s="56"/>
      <c r="X257" s="56"/>
      <c r="Y257" s="56"/>
      <c r="Z257" s="56"/>
    </row>
    <row r="258" spans="1:26" s="65" customFormat="1" ht="29.25" customHeight="1" x14ac:dyDescent="0.25">
      <c r="A258" s="21" t="str">
        <f>IF(ISNA(INDEX($A$36:$T$206,MATCH($B258,$B$36:$B$206,0),1)),"",INDEX($A$36:$T$206,MATCH($B258,$B$36:$B$206,0),1))</f>
        <v>LLA3202</v>
      </c>
      <c r="B258" s="139" t="s">
        <v>203</v>
      </c>
      <c r="C258" s="139"/>
      <c r="D258" s="139"/>
      <c r="E258" s="139"/>
      <c r="F258" s="139"/>
      <c r="G258" s="139"/>
      <c r="H258" s="139"/>
      <c r="I258" s="139"/>
      <c r="J258" s="11">
        <f>IF(ISNA(INDEX($A$36:$T$206,MATCH($B258,$B$36:$B$206,0),10)),"",INDEX($A$36:$T$206,MATCH($B258,$B$36:$B$206,0),10))</f>
        <v>4</v>
      </c>
      <c r="K258" s="11">
        <f>IF(ISNA(INDEX($A$36:$T$206,MATCH($B258,$B$36:$B$206,0),11)),"",INDEX($A$36:$T$206,MATCH($B258,$B$36:$B$206,0),11))</f>
        <v>0</v>
      </c>
      <c r="L258" s="11">
        <f>IF(ISNA(INDEX($A$36:$T$206,MATCH($B258,$B$36:$B$206,0),12)),"",INDEX($A$36:$T$206,MATCH($B258,$B$36:$B$206,0),12))</f>
        <v>0</v>
      </c>
      <c r="M258" s="11">
        <f>IF(ISNA(INDEX($A$36:$T$206,MATCH($B258,$B$36:$B$206,0),13)),"",INDEX($A$36:$T$206,MATCH($B258,$B$36:$B$206,0),13))</f>
        <v>4</v>
      </c>
      <c r="N258" s="11">
        <f>IF(ISNA(INDEX($A$36:$T$206,MATCH($B258,$B$36:$B$206,0),14)),"",INDEX($A$36:$T$206,MATCH($B258,$B$36:$B$206,0),14))</f>
        <v>4</v>
      </c>
      <c r="O258" s="11">
        <f>IF(ISNA(INDEX($A$36:$T$206,MATCH($B258,$B$36:$B$206,0),15)),"",INDEX($A$36:$T$206,MATCH($B258,$B$36:$B$206,0),15))</f>
        <v>4</v>
      </c>
      <c r="P258" s="11">
        <f>IF(ISNA(INDEX($A$36:$T$206,MATCH($B258,$B$36:$B$206,0),16)),"",INDEX($A$36:$T$206,MATCH($B258,$B$36:$B$206,0),16))</f>
        <v>8</v>
      </c>
      <c r="Q258" s="18" t="str">
        <f>IF(ISNA(INDEX($A$36:$T$206,MATCH($B258,$B$36:$B$206,0),17)),"",INDEX($A$36:$T$206,MATCH($B258,$B$36:$B$206,0),17))</f>
        <v>E</v>
      </c>
      <c r="R258" s="18">
        <f>IF(ISNA(INDEX($A$36:$T$206,MATCH($B258,$B$36:$B$206,0),18)),"",INDEX($A$36:$T$206,MATCH($B258,$B$36:$B$206,0),18))</f>
        <v>0</v>
      </c>
      <c r="S258" s="18">
        <f>IF(ISNA(INDEX($A$36:$T$206,MATCH($B258,$B$36:$B$206,0),19)),"",INDEX($A$36:$T$206,MATCH($B258,$B$36:$B$206,0),19))</f>
        <v>0</v>
      </c>
      <c r="T258" s="18" t="str">
        <f>IF(ISNA(INDEX($A$36:$T$206,MATCH($B258,$B$36:$B$206,0),20)),"",INDEX($A$36:$T$206,MATCH($B258,$B$36:$B$206,0),20))</f>
        <v>DS</v>
      </c>
      <c r="U258" s="82"/>
      <c r="V258" s="56"/>
      <c r="W258" s="56"/>
      <c r="X258" s="56"/>
      <c r="Y258" s="56"/>
      <c r="Z258" s="56"/>
    </row>
    <row r="259" spans="1:26" ht="15" x14ac:dyDescent="0.25">
      <c r="A259" s="21" t="str">
        <f>IF(ISNA(INDEX($A$36:$T$206,MATCH($B259,$B$36:$B$206,0),1)),"",INDEX($A$36:$T$206,MATCH($B259,$B$36:$B$206,0),1))</f>
        <v>LLX3103</v>
      </c>
      <c r="B259" s="137" t="s">
        <v>186</v>
      </c>
      <c r="C259" s="137"/>
      <c r="D259" s="137"/>
      <c r="E259" s="137"/>
      <c r="F259" s="137"/>
      <c r="G259" s="137"/>
      <c r="H259" s="137"/>
      <c r="I259" s="137"/>
      <c r="J259" s="11">
        <f>IF(ISNA(INDEX($A$36:$T$206,MATCH($B259,$B$36:$B$206,0),10)),"",INDEX($A$36:$T$206,MATCH($B259,$B$36:$B$206,0),10))</f>
        <v>4</v>
      </c>
      <c r="K259" s="11">
        <f>IF(ISNA(INDEX($A$36:$T$206,MATCH($B259,$B$36:$B$206,0),11)),"",INDEX($A$36:$T$206,MATCH($B259,$B$36:$B$206,0),11))</f>
        <v>0</v>
      </c>
      <c r="L259" s="11">
        <f>IF(ISNA(INDEX($A$36:$T$206,MATCH($B259,$B$36:$B$206,0),12)),"",INDEX($A$36:$T$206,MATCH($B259,$B$36:$B$206,0),12))</f>
        <v>0</v>
      </c>
      <c r="M259" s="11">
        <f>IF(ISNA(INDEX($A$36:$T$206,MATCH($B259,$B$36:$B$206,0),13)),"",INDEX($A$36:$T$206,MATCH($B259,$B$36:$B$206,0),13))</f>
        <v>4</v>
      </c>
      <c r="N259" s="11">
        <f>IF(ISNA(INDEX($A$36:$T$206,MATCH($B259,$B$36:$B$206,0),14)),"",INDEX($A$36:$T$206,MATCH($B259,$B$36:$B$206,0),14))</f>
        <v>4</v>
      </c>
      <c r="O259" s="11">
        <f>IF(ISNA(INDEX($A$36:$T$206,MATCH($B259,$B$36:$B$206,0),15)),"",INDEX($A$36:$T$206,MATCH($B259,$B$36:$B$206,0),15))</f>
        <v>3</v>
      </c>
      <c r="P259" s="11">
        <f>IF(ISNA(INDEX($A$36:$T$206,MATCH($B259,$B$36:$B$206,0),16)),"",INDEX($A$36:$T$206,MATCH($B259,$B$36:$B$206,0),16))</f>
        <v>7</v>
      </c>
      <c r="Q259" s="18" t="str">
        <f>IF(ISNA(INDEX($A$36:$T$206,MATCH($B259,$B$36:$B$206,0),17)),"",INDEX($A$36:$T$206,MATCH($B259,$B$36:$B$206,0),17))</f>
        <v>E</v>
      </c>
      <c r="R259" s="18">
        <f>IF(ISNA(INDEX($A$36:$T$206,MATCH($B259,$B$36:$B$206,0),18)),"",INDEX($A$36:$T$206,MATCH($B259,$B$36:$B$206,0),18))</f>
        <v>0</v>
      </c>
      <c r="S259" s="18">
        <f>IF(ISNA(INDEX($A$36:$T$206,MATCH($B259,$B$36:$B$206,0),19)),"",INDEX($A$36:$T$206,MATCH($B259,$B$36:$B$206,0),19))</f>
        <v>0</v>
      </c>
      <c r="T259" s="18" t="str">
        <f>IF(ISNA(INDEX($A$36:$T$206,MATCH($B259,$B$36:$B$206,0),20)),"",INDEX($A$36:$T$206,MATCH($B259,$B$36:$B$206,0),20))</f>
        <v>DS</v>
      </c>
      <c r="U259" s="82"/>
      <c r="V259" s="56"/>
      <c r="W259" s="56"/>
      <c r="X259" s="56"/>
      <c r="Y259" s="56"/>
      <c r="Z259" s="56"/>
    </row>
    <row r="260" spans="1:26" s="65" customFormat="1" ht="15" x14ac:dyDescent="0.25">
      <c r="A260" s="21" t="str">
        <f>IF(ISNA(INDEX($A$36:$T$206,MATCH($B260,$B$36:$B$206,0),1)),"",INDEX($A$36:$T$206,MATCH($B260,$B$36:$B$206,0),1))</f>
        <v>LLA3219</v>
      </c>
      <c r="B260" s="137" t="s">
        <v>206</v>
      </c>
      <c r="C260" s="137"/>
      <c r="D260" s="137"/>
      <c r="E260" s="137"/>
      <c r="F260" s="137"/>
      <c r="G260" s="137"/>
      <c r="H260" s="137"/>
      <c r="I260" s="137"/>
      <c r="J260" s="11">
        <f>IF(ISNA(INDEX($A$36:$T$206,MATCH($B260,$B$36:$B$206,0),10)),"",INDEX($A$36:$T$206,MATCH($B260,$B$36:$B$206,0),10))</f>
        <v>5</v>
      </c>
      <c r="K260" s="11">
        <f>IF(ISNA(INDEX($A$36:$T$206,MATCH($B260,$B$36:$B$206,0),11)),"",INDEX($A$36:$T$206,MATCH($B260,$B$36:$B$206,0),11))</f>
        <v>1</v>
      </c>
      <c r="L260" s="11">
        <f>IF(ISNA(INDEX($A$36:$T$206,MATCH($B260,$B$36:$B$206,0),12)),"",INDEX($A$36:$T$206,MATCH($B260,$B$36:$B$206,0),12))</f>
        <v>0</v>
      </c>
      <c r="M260" s="11">
        <f>IF(ISNA(INDEX($A$36:$T$206,MATCH($B260,$B$36:$B$206,0),13)),"",INDEX($A$36:$T$206,MATCH($B260,$B$36:$B$206,0),13))</f>
        <v>2</v>
      </c>
      <c r="N260" s="11">
        <f>IF(ISNA(INDEX($A$36:$T$206,MATCH($B260,$B$36:$B$206,0),14)),"",INDEX($A$36:$T$206,MATCH($B260,$B$36:$B$206,0),14))</f>
        <v>3</v>
      </c>
      <c r="O260" s="11">
        <f>IF(ISNA(INDEX($A$36:$T$206,MATCH($B260,$B$36:$B$206,0),15)),"",INDEX($A$36:$T$206,MATCH($B260,$B$36:$B$206,0),15))</f>
        <v>7</v>
      </c>
      <c r="P260" s="11">
        <f>IF(ISNA(INDEX($A$36:$T$206,MATCH($B260,$B$36:$B$206,0),16)),"",INDEX($A$36:$T$206,MATCH($B260,$B$36:$B$206,0),16))</f>
        <v>10</v>
      </c>
      <c r="Q260" s="18" t="str">
        <f>IF(ISNA(INDEX($A$36:$T$206,MATCH($B260,$B$36:$B$206,0),17)),"",INDEX($A$36:$T$206,MATCH($B260,$B$36:$B$206,0),17))</f>
        <v>E</v>
      </c>
      <c r="R260" s="18">
        <f>IF(ISNA(INDEX($A$36:$T$206,MATCH($B260,$B$36:$B$206,0),18)),"",INDEX($A$36:$T$206,MATCH($B260,$B$36:$B$206,0),18))</f>
        <v>0</v>
      </c>
      <c r="S260" s="18">
        <f>IF(ISNA(INDEX($A$36:$T$206,MATCH($B260,$B$36:$B$206,0),19)),"",INDEX($A$36:$T$206,MATCH($B260,$B$36:$B$206,0),19))</f>
        <v>0</v>
      </c>
      <c r="T260" s="18" t="str">
        <f>IF(ISNA(INDEX($A$36:$T$206,MATCH($B260,$B$36:$B$206,0),20)),"",INDEX($A$36:$T$206,MATCH($B260,$B$36:$B$206,0),20))</f>
        <v>DS</v>
      </c>
      <c r="U260" s="82"/>
      <c r="V260" s="56"/>
      <c r="W260" s="56"/>
      <c r="X260" s="56"/>
      <c r="Y260" s="56"/>
      <c r="Z260" s="56"/>
    </row>
    <row r="261" spans="1:26" s="65" customFormat="1" ht="15" x14ac:dyDescent="0.25">
      <c r="A261" s="21" t="str">
        <f>IF(ISNA(INDEX($A$36:$T$206,MATCH($B261,$B$36:$B$206,0),1)),"",INDEX($A$36:$T$206,MATCH($B261,$B$36:$B$206,0),1))</f>
        <v>LLX3202</v>
      </c>
      <c r="B261" s="137" t="s">
        <v>207</v>
      </c>
      <c r="C261" s="137"/>
      <c r="D261" s="137"/>
      <c r="E261" s="137"/>
      <c r="F261" s="137"/>
      <c r="G261" s="137"/>
      <c r="H261" s="137"/>
      <c r="I261" s="137"/>
      <c r="J261" s="11">
        <f>IF(ISNA(INDEX($A$36:$T$206,MATCH($B261,$B$36:$B$206,0),10)),"",INDEX($A$36:$T$206,MATCH($B261,$B$36:$B$206,0),10))</f>
        <v>5</v>
      </c>
      <c r="K261" s="11">
        <f>IF(ISNA(INDEX($A$36:$T$206,MATCH($B261,$B$36:$B$206,0),11)),"",INDEX($A$36:$T$206,MATCH($B261,$B$36:$B$206,0),11))</f>
        <v>1</v>
      </c>
      <c r="L261" s="11">
        <f>IF(ISNA(INDEX($A$36:$T$206,MATCH($B261,$B$36:$B$206,0),12)),"",INDEX($A$36:$T$206,MATCH($B261,$B$36:$B$206,0),12))</f>
        <v>0</v>
      </c>
      <c r="M261" s="11">
        <f>IF(ISNA(INDEX($A$36:$T$206,MATCH($B261,$B$36:$B$206,0),13)),"",INDEX($A$36:$T$206,MATCH($B261,$B$36:$B$206,0),13))</f>
        <v>2</v>
      </c>
      <c r="N261" s="11">
        <f>IF(ISNA(INDEX($A$36:$T$206,MATCH($B261,$B$36:$B$206,0),14)),"",INDEX($A$36:$T$206,MATCH($B261,$B$36:$B$206,0),14))</f>
        <v>3</v>
      </c>
      <c r="O261" s="11">
        <f>IF(ISNA(INDEX($A$36:$T$206,MATCH($B261,$B$36:$B$206,0),15)),"",INDEX($A$36:$T$206,MATCH($B261,$B$36:$B$206,0),15))</f>
        <v>7</v>
      </c>
      <c r="P261" s="11">
        <f>IF(ISNA(INDEX($A$36:$T$206,MATCH($B261,$B$36:$B$206,0),16)),"",INDEX($A$36:$T$206,MATCH($B261,$B$36:$B$206,0),16))</f>
        <v>10</v>
      </c>
      <c r="Q261" s="18" t="str">
        <f>IF(ISNA(INDEX($A$36:$T$206,MATCH($B261,$B$36:$B$206,0),17)),"",INDEX($A$36:$T$206,MATCH($B261,$B$36:$B$206,0),17))</f>
        <v>E</v>
      </c>
      <c r="R261" s="18">
        <f>IF(ISNA(INDEX($A$36:$T$206,MATCH($B261,$B$36:$B$206,0),18)),"",INDEX($A$36:$T$206,MATCH($B261,$B$36:$B$206,0),18))</f>
        <v>0</v>
      </c>
      <c r="S261" s="18">
        <f>IF(ISNA(INDEX($A$36:$T$206,MATCH($B261,$B$36:$B$206,0),19)),"",INDEX($A$36:$T$206,MATCH($B261,$B$36:$B$206,0),19))</f>
        <v>0</v>
      </c>
      <c r="T261" s="18" t="str">
        <f>IF(ISNA(INDEX($A$36:$T$206,MATCH($B261,$B$36:$B$206,0),20)),"",INDEX($A$36:$T$206,MATCH($B261,$B$36:$B$206,0),20))</f>
        <v>DS</v>
      </c>
      <c r="U261" s="82"/>
      <c r="V261" s="56"/>
      <c r="W261" s="56"/>
      <c r="X261" s="56"/>
      <c r="Y261" s="56"/>
      <c r="Z261" s="56"/>
    </row>
    <row r="262" spans="1:26" s="65" customFormat="1" ht="15" x14ac:dyDescent="0.25">
      <c r="A262" s="21" t="str">
        <f>IF(ISNA(INDEX($A$36:$T$206,MATCH($B262,$B$36:$B$206,0),1)),"",INDEX($A$36:$T$206,MATCH($B262,$B$36:$B$206,0),1))</f>
        <v>LLA3247</v>
      </c>
      <c r="B262" s="137" t="s">
        <v>209</v>
      </c>
      <c r="C262" s="137"/>
      <c r="D262" s="137"/>
      <c r="E262" s="137"/>
      <c r="F262" s="137"/>
      <c r="G262" s="137"/>
      <c r="H262" s="137"/>
      <c r="I262" s="137"/>
      <c r="J262" s="11">
        <f>IF(ISNA(INDEX($A$36:$T$206,MATCH($B262,$B$36:$B$206,0),10)),"",INDEX($A$36:$T$206,MATCH($B262,$B$36:$B$206,0),10))</f>
        <v>4</v>
      </c>
      <c r="K262" s="11">
        <f>IF(ISNA(INDEX($A$36:$T$206,MATCH($B262,$B$36:$B$206,0),11)),"",INDEX($A$36:$T$206,MATCH($B262,$B$36:$B$206,0),11))</f>
        <v>1</v>
      </c>
      <c r="L262" s="11">
        <f>IF(ISNA(INDEX($A$36:$T$206,MATCH($B262,$B$36:$B$206,0),12)),"",INDEX($A$36:$T$206,MATCH($B262,$B$36:$B$206,0),12))</f>
        <v>1</v>
      </c>
      <c r="M262" s="11">
        <f>IF(ISNA(INDEX($A$36:$T$206,MATCH($B262,$B$36:$B$206,0),13)),"",INDEX($A$36:$T$206,MATCH($B262,$B$36:$B$206,0),13))</f>
        <v>0</v>
      </c>
      <c r="N262" s="11">
        <f>IF(ISNA(INDEX($A$36:$T$206,MATCH($B262,$B$36:$B$206,0),14)),"",INDEX($A$36:$T$206,MATCH($B262,$B$36:$B$206,0),14))</f>
        <v>2</v>
      </c>
      <c r="O262" s="11">
        <f>IF(ISNA(INDEX($A$36:$T$206,MATCH($B262,$B$36:$B$206,0),15)),"",INDEX($A$36:$T$206,MATCH($B262,$B$36:$B$206,0),15))</f>
        <v>6</v>
      </c>
      <c r="P262" s="11">
        <f>IF(ISNA(INDEX($A$36:$T$206,MATCH($B262,$B$36:$B$206,0),16)),"",INDEX($A$36:$T$206,MATCH($B262,$B$36:$B$206,0),16))</f>
        <v>8</v>
      </c>
      <c r="Q262" s="18" t="str">
        <f>IF(ISNA(INDEX($A$36:$T$206,MATCH($B262,$B$36:$B$206,0),17)),"",INDEX($A$36:$T$206,MATCH($B262,$B$36:$B$206,0),17))</f>
        <v>E</v>
      </c>
      <c r="R262" s="18">
        <f>IF(ISNA(INDEX($A$36:$T$206,MATCH($B262,$B$36:$B$206,0),18)),"",INDEX($A$36:$T$206,MATCH($B262,$B$36:$B$206,0),18))</f>
        <v>0</v>
      </c>
      <c r="S262" s="18">
        <f>IF(ISNA(INDEX($A$36:$T$206,MATCH($B262,$B$36:$B$206,0),19)),"",INDEX($A$36:$T$206,MATCH($B262,$B$36:$B$206,0),19))</f>
        <v>0</v>
      </c>
      <c r="T262" s="18" t="str">
        <f>IF(ISNA(INDEX($A$36:$T$206,MATCH($B262,$B$36:$B$206,0),20)),"",INDEX($A$36:$T$206,MATCH($B262,$B$36:$B$206,0),20))</f>
        <v>DS</v>
      </c>
      <c r="U262" s="82"/>
      <c r="V262" s="56"/>
      <c r="W262" s="56"/>
      <c r="X262" s="56"/>
      <c r="Y262" s="56"/>
      <c r="Z262" s="56"/>
    </row>
    <row r="263" spans="1:26" ht="15" x14ac:dyDescent="0.25">
      <c r="A263" s="77" t="s">
        <v>28</v>
      </c>
      <c r="B263" s="135"/>
      <c r="C263" s="135"/>
      <c r="D263" s="135"/>
      <c r="E263" s="135"/>
      <c r="F263" s="135"/>
      <c r="G263" s="135"/>
      <c r="H263" s="135"/>
      <c r="I263" s="135"/>
      <c r="J263" s="13">
        <f t="shared" ref="J263:P263" si="52">SUM(J258:J262)</f>
        <v>22</v>
      </c>
      <c r="K263" s="13">
        <f t="shared" si="52"/>
        <v>3</v>
      </c>
      <c r="L263" s="13">
        <f t="shared" si="52"/>
        <v>1</v>
      </c>
      <c r="M263" s="13">
        <f t="shared" si="52"/>
        <v>12</v>
      </c>
      <c r="N263" s="13">
        <f t="shared" si="52"/>
        <v>16</v>
      </c>
      <c r="O263" s="13">
        <f t="shared" si="52"/>
        <v>27</v>
      </c>
      <c r="P263" s="13">
        <f t="shared" si="52"/>
        <v>43</v>
      </c>
      <c r="Q263" s="77">
        <f>COUNTIF(Q258:Q262,"E")</f>
        <v>5</v>
      </c>
      <c r="R263" s="77">
        <f>COUNTIF(R258:R262,"C")</f>
        <v>0</v>
      </c>
      <c r="S263" s="77">
        <f>COUNTIF(S258:S262,"VP")</f>
        <v>0</v>
      </c>
      <c r="T263" s="78">
        <f>COUNTA(T258:T262)</f>
        <v>5</v>
      </c>
      <c r="U263" s="82"/>
      <c r="V263" s="56"/>
      <c r="W263" s="56"/>
      <c r="X263" s="56"/>
      <c r="Y263" s="56"/>
      <c r="Z263" s="56"/>
    </row>
    <row r="264" spans="1:26" s="65" customFormat="1" ht="30" customHeight="1" x14ac:dyDescent="0.25">
      <c r="A264" s="147" t="s">
        <v>110</v>
      </c>
      <c r="B264" s="147"/>
      <c r="C264" s="147"/>
      <c r="D264" s="147"/>
      <c r="E264" s="147"/>
      <c r="F264" s="147"/>
      <c r="G264" s="147"/>
      <c r="H264" s="147"/>
      <c r="I264" s="147"/>
      <c r="J264" s="13">
        <f t="shared" ref="J264:T264" si="53">SUM(J256,J263)</f>
        <v>85</v>
      </c>
      <c r="K264" s="13">
        <f t="shared" si="53"/>
        <v>10</v>
      </c>
      <c r="L264" s="13">
        <f t="shared" si="53"/>
        <v>4</v>
      </c>
      <c r="M264" s="13">
        <f t="shared" si="53"/>
        <v>56</v>
      </c>
      <c r="N264" s="13">
        <f t="shared" si="53"/>
        <v>70</v>
      </c>
      <c r="O264" s="13">
        <f t="shared" si="53"/>
        <v>84</v>
      </c>
      <c r="P264" s="13">
        <f t="shared" si="53"/>
        <v>154</v>
      </c>
      <c r="Q264" s="13">
        <f t="shared" si="53"/>
        <v>19</v>
      </c>
      <c r="R264" s="13">
        <f t="shared" si="53"/>
        <v>1</v>
      </c>
      <c r="S264" s="13">
        <f t="shared" si="53"/>
        <v>0</v>
      </c>
      <c r="T264" s="83">
        <f t="shared" si="53"/>
        <v>20</v>
      </c>
      <c r="U264" s="82"/>
      <c r="V264" s="56"/>
      <c r="W264" s="56"/>
      <c r="X264" s="56"/>
      <c r="Y264" s="56"/>
      <c r="Z264" s="56"/>
    </row>
    <row r="265" spans="1:26" s="65" customFormat="1" ht="15" x14ac:dyDescent="0.25">
      <c r="A265" s="148" t="s">
        <v>53</v>
      </c>
      <c r="B265" s="149"/>
      <c r="C265" s="149"/>
      <c r="D265" s="149"/>
      <c r="E265" s="149"/>
      <c r="F265" s="149"/>
      <c r="G265" s="149"/>
      <c r="H265" s="149"/>
      <c r="I265" s="149"/>
      <c r="J265" s="150"/>
      <c r="K265" s="13">
        <f t="shared" ref="K265:P265" si="54">K256*14+K263*12</f>
        <v>134</v>
      </c>
      <c r="L265" s="13">
        <f t="shared" si="54"/>
        <v>54</v>
      </c>
      <c r="M265" s="13">
        <f t="shared" si="54"/>
        <v>760</v>
      </c>
      <c r="N265" s="13">
        <f t="shared" si="54"/>
        <v>948</v>
      </c>
      <c r="O265" s="13">
        <f t="shared" si="54"/>
        <v>1122</v>
      </c>
      <c r="P265" s="13">
        <f t="shared" si="54"/>
        <v>2070</v>
      </c>
      <c r="Q265" s="120"/>
      <c r="R265" s="121"/>
      <c r="S265" s="121"/>
      <c r="T265" s="122"/>
      <c r="U265" s="82"/>
      <c r="V265" s="56"/>
      <c r="W265" s="56"/>
      <c r="X265" s="56"/>
      <c r="Y265" s="56"/>
      <c r="Z265" s="56"/>
    </row>
    <row r="266" spans="1:26" s="65" customFormat="1" ht="15" x14ac:dyDescent="0.25">
      <c r="A266" s="151"/>
      <c r="B266" s="152"/>
      <c r="C266" s="152"/>
      <c r="D266" s="152"/>
      <c r="E266" s="152"/>
      <c r="F266" s="152"/>
      <c r="G266" s="152"/>
      <c r="H266" s="152"/>
      <c r="I266" s="152"/>
      <c r="J266" s="153"/>
      <c r="K266" s="126">
        <f>SUM(K265:M265)</f>
        <v>948</v>
      </c>
      <c r="L266" s="127"/>
      <c r="M266" s="128"/>
      <c r="N266" s="126">
        <f>SUM(N265:O265)</f>
        <v>2070</v>
      </c>
      <c r="O266" s="127"/>
      <c r="P266" s="128"/>
      <c r="Q266" s="123"/>
      <c r="R266" s="124"/>
      <c r="S266" s="124"/>
      <c r="T266" s="125"/>
      <c r="U266" s="82"/>
      <c r="V266" s="56"/>
      <c r="W266" s="56"/>
      <c r="X266" s="56"/>
      <c r="Y266" s="56"/>
      <c r="Z266" s="56"/>
    </row>
    <row r="267" spans="1:26" s="65" customFormat="1" ht="18" customHeight="1" x14ac:dyDescent="0.25">
      <c r="A267" s="158" t="s">
        <v>108</v>
      </c>
      <c r="B267" s="159"/>
      <c r="C267" s="159"/>
      <c r="D267" s="159"/>
      <c r="E267" s="159"/>
      <c r="F267" s="159"/>
      <c r="G267" s="159"/>
      <c r="H267" s="159"/>
      <c r="I267" s="159"/>
      <c r="J267" s="160"/>
      <c r="K267" s="129">
        <f>T264/SUM(T47,T64,T81,T97,T117,T132)</f>
        <v>0.41666666666666669</v>
      </c>
      <c r="L267" s="130"/>
      <c r="M267" s="130"/>
      <c r="N267" s="130"/>
      <c r="O267" s="130"/>
      <c r="P267" s="130"/>
      <c r="Q267" s="130"/>
      <c r="R267" s="130"/>
      <c r="S267" s="130"/>
      <c r="T267" s="131"/>
      <c r="U267" s="82"/>
      <c r="V267" s="56"/>
      <c r="W267" s="56"/>
      <c r="X267" s="56"/>
      <c r="Y267" s="56"/>
      <c r="Z267" s="56"/>
    </row>
    <row r="268" spans="1:26" ht="18" customHeight="1" x14ac:dyDescent="0.25">
      <c r="A268" s="132" t="s">
        <v>111</v>
      </c>
      <c r="B268" s="133"/>
      <c r="C268" s="133"/>
      <c r="D268" s="133"/>
      <c r="E268" s="133"/>
      <c r="F268" s="133"/>
      <c r="G268" s="133"/>
      <c r="H268" s="133"/>
      <c r="I268" s="133"/>
      <c r="J268" s="134"/>
      <c r="K268" s="129">
        <f>K266/(SUM(N47,N64,N81,N97,N117)*14+N132*12)</f>
        <v>0.45272206303724927</v>
      </c>
      <c r="L268" s="130"/>
      <c r="M268" s="130"/>
      <c r="N268" s="130"/>
      <c r="O268" s="130"/>
      <c r="P268" s="130"/>
      <c r="Q268" s="130"/>
      <c r="R268" s="130"/>
      <c r="S268" s="130"/>
      <c r="T268" s="131"/>
      <c r="U268" s="82"/>
      <c r="V268" s="56"/>
      <c r="W268" s="56"/>
      <c r="X268" s="56"/>
      <c r="Y268" s="56"/>
      <c r="Z268" s="56"/>
    </row>
    <row r="269" spans="1:26" s="53" customFormat="1" ht="15" x14ac:dyDescent="0.25">
      <c r="A269" s="73"/>
      <c r="B269" s="73"/>
      <c r="C269" s="73"/>
      <c r="D269" s="73"/>
      <c r="E269" s="73"/>
      <c r="F269" s="73"/>
      <c r="G269" s="73"/>
      <c r="H269" s="73"/>
      <c r="I269" s="73"/>
      <c r="J269" s="73"/>
      <c r="K269" s="74"/>
      <c r="L269" s="74"/>
      <c r="M269" s="74"/>
      <c r="N269" s="74"/>
      <c r="O269" s="74"/>
      <c r="P269" s="74"/>
      <c r="Q269" s="74"/>
      <c r="R269" s="74"/>
      <c r="S269" s="74"/>
      <c r="T269" s="74"/>
      <c r="U269" s="82"/>
      <c r="V269" s="56"/>
      <c r="W269" s="56"/>
      <c r="X269" s="56"/>
      <c r="Y269" s="56"/>
      <c r="Z269" s="56"/>
    </row>
    <row r="270" spans="1:26" ht="23.25" customHeight="1" x14ac:dyDescent="0.2">
      <c r="A270" s="135" t="s">
        <v>73</v>
      </c>
      <c r="B270" s="136"/>
      <c r="C270" s="136"/>
      <c r="D270" s="136"/>
      <c r="E270" s="136"/>
      <c r="F270" s="136"/>
      <c r="G270" s="136"/>
      <c r="H270" s="136"/>
      <c r="I270" s="136"/>
      <c r="J270" s="136"/>
      <c r="K270" s="136"/>
      <c r="L270" s="136"/>
      <c r="M270" s="136"/>
      <c r="N270" s="136"/>
      <c r="O270" s="136"/>
      <c r="P270" s="136"/>
      <c r="Q270" s="136"/>
      <c r="R270" s="136"/>
      <c r="S270" s="136"/>
      <c r="T270" s="136"/>
    </row>
    <row r="271" spans="1:26" ht="27.75" customHeight="1" x14ac:dyDescent="0.2">
      <c r="A271" s="135" t="s">
        <v>30</v>
      </c>
      <c r="B271" s="135" t="s">
        <v>29</v>
      </c>
      <c r="C271" s="135"/>
      <c r="D271" s="135"/>
      <c r="E271" s="135"/>
      <c r="F271" s="135"/>
      <c r="G271" s="135"/>
      <c r="H271" s="135"/>
      <c r="I271" s="135"/>
      <c r="J271" s="138" t="s">
        <v>43</v>
      </c>
      <c r="K271" s="138" t="s">
        <v>27</v>
      </c>
      <c r="L271" s="138"/>
      <c r="M271" s="138"/>
      <c r="N271" s="138" t="s">
        <v>44</v>
      </c>
      <c r="O271" s="138"/>
      <c r="P271" s="138"/>
      <c r="Q271" s="138" t="s">
        <v>26</v>
      </c>
      <c r="R271" s="138"/>
      <c r="S271" s="138"/>
      <c r="T271" s="138" t="s">
        <v>25</v>
      </c>
    </row>
    <row r="272" spans="1:26" x14ac:dyDescent="0.2">
      <c r="A272" s="135"/>
      <c r="B272" s="135"/>
      <c r="C272" s="135"/>
      <c r="D272" s="135"/>
      <c r="E272" s="135"/>
      <c r="F272" s="135"/>
      <c r="G272" s="135"/>
      <c r="H272" s="135"/>
      <c r="I272" s="135"/>
      <c r="J272" s="138"/>
      <c r="K272" s="79" t="s">
        <v>31</v>
      </c>
      <c r="L272" s="79" t="s">
        <v>32</v>
      </c>
      <c r="M272" s="79" t="s">
        <v>33</v>
      </c>
      <c r="N272" s="79" t="s">
        <v>37</v>
      </c>
      <c r="O272" s="79" t="s">
        <v>8</v>
      </c>
      <c r="P272" s="79" t="s">
        <v>34</v>
      </c>
      <c r="Q272" s="79" t="s">
        <v>35</v>
      </c>
      <c r="R272" s="79" t="s">
        <v>31</v>
      </c>
      <c r="S272" s="79" t="s">
        <v>36</v>
      </c>
      <c r="T272" s="138"/>
    </row>
    <row r="273" spans="1:24" ht="17.25" customHeight="1" x14ac:dyDescent="0.2">
      <c r="A273" s="135" t="s">
        <v>61</v>
      </c>
      <c r="B273" s="135"/>
      <c r="C273" s="135"/>
      <c r="D273" s="135"/>
      <c r="E273" s="135"/>
      <c r="F273" s="135"/>
      <c r="G273" s="135"/>
      <c r="H273" s="135"/>
      <c r="I273" s="135"/>
      <c r="J273" s="135"/>
      <c r="K273" s="135"/>
      <c r="L273" s="135"/>
      <c r="M273" s="135"/>
      <c r="N273" s="135"/>
      <c r="O273" s="135"/>
      <c r="P273" s="135"/>
      <c r="Q273" s="135"/>
      <c r="R273" s="135"/>
      <c r="S273" s="135"/>
      <c r="T273" s="135"/>
    </row>
    <row r="274" spans="1:24" ht="17.25" customHeight="1" x14ac:dyDescent="0.2">
      <c r="A274" s="21" t="str">
        <f>IF(ISNA(INDEX($A$36:$T$206,MATCH($B274,$B$36:$B$206,0),1)),"",INDEX($A$36:$T$206,MATCH($B274,$B$36:$B$206,0),1))</f>
        <v>LLA1131</v>
      </c>
      <c r="B274" s="137" t="s">
        <v>130</v>
      </c>
      <c r="C274" s="137"/>
      <c r="D274" s="137"/>
      <c r="E274" s="137"/>
      <c r="F274" s="137"/>
      <c r="G274" s="137"/>
      <c r="H274" s="137"/>
      <c r="I274" s="137"/>
      <c r="J274" s="11">
        <f>IF(ISNA(INDEX($A$36:$T$206,MATCH($B274,$B$36:$B$206,0),10)),"",INDEX($A$36:$T$206,MATCH($B274,$B$36:$B$206,0),10))</f>
        <v>3</v>
      </c>
      <c r="K274" s="11">
        <f>IF(ISNA(INDEX($A$36:$T$206,MATCH($B274,$B$36:$B$206,0),11)),"",INDEX($A$36:$T$206,MATCH($B274,$B$36:$B$206,0),11))</f>
        <v>0</v>
      </c>
      <c r="L274" s="11">
        <f>IF(ISNA(INDEX($A$36:$T$206,MATCH($B274,$B$36:$B$206,0),12)),"",INDEX($A$36:$T$206,MATCH($B274,$B$36:$B$206,0),12))</f>
        <v>0</v>
      </c>
      <c r="M274" s="11">
        <f>IF(ISNA(INDEX($A$36:$T$206,MATCH($B274,$B$36:$B$206,0),13)),"",INDEX($A$36:$T$206,MATCH($B274,$B$36:$B$206,0),13))</f>
        <v>2</v>
      </c>
      <c r="N274" s="11">
        <f>IF(ISNA(INDEX($A$36:$T$206,MATCH($B274,$B$36:$B$206,0),14)),"",INDEX($A$36:$T$206,MATCH($B274,$B$36:$B$206,0),14))</f>
        <v>2</v>
      </c>
      <c r="O274" s="11">
        <f>IF(ISNA(INDEX($A$36:$T$206,MATCH($B274,$B$36:$B$206,0),15)),"",INDEX($A$36:$T$206,MATCH($B274,$B$36:$B$206,0),15))</f>
        <v>3</v>
      </c>
      <c r="P274" s="11">
        <f>IF(ISNA(INDEX($A$36:$T$206,MATCH($B274,$B$36:$B$206,0),16)),"",INDEX($A$36:$T$206,MATCH($B274,$B$36:$B$206,0),16))</f>
        <v>5</v>
      </c>
      <c r="Q274" s="18">
        <f>IF(ISNA(INDEX($A$36:$T$206,MATCH($B274,$B$36:$B$206,0),17)),"",INDEX($A$36:$T$206,MATCH($B274,$B$36:$B$206,0),17))</f>
        <v>0</v>
      </c>
      <c r="R274" s="18">
        <f>IF(ISNA(INDEX($A$36:$T$206,MATCH($B274,$B$36:$B$206,0),18)),"",INDEX($A$36:$T$206,MATCH($B274,$B$36:$B$206,0),18))</f>
        <v>0</v>
      </c>
      <c r="S274" s="18" t="str">
        <f>IF(ISNA(INDEX($A$36:$T$206,MATCH($B274,$B$36:$B$206,0),19)),"",INDEX($A$36:$T$206,MATCH($B274,$B$36:$B$206,0),19))</f>
        <v>VP</v>
      </c>
      <c r="T274" s="18" t="str">
        <f>IF(ISNA(INDEX($A$36:$T$206,MATCH($B274,$B$36:$B$206,0),20)),"",INDEX($A$36:$T$206,MATCH($B274,$B$36:$B$206,0),20))</f>
        <v>DC</v>
      </c>
    </row>
    <row r="275" spans="1:24" ht="13.5" customHeight="1" x14ac:dyDescent="0.2">
      <c r="A275" s="21" t="str">
        <f>IF(ISNA(INDEX($A$36:$T$206,MATCH($B275,$B$36:$B$206,0),1)),"",INDEX($A$36:$T$206,MATCH($B275,$B$36:$B$206,0),1))</f>
        <v>LLA1132</v>
      </c>
      <c r="B275" s="137" t="s">
        <v>132</v>
      </c>
      <c r="C275" s="137"/>
      <c r="D275" s="137"/>
      <c r="E275" s="137"/>
      <c r="F275" s="137"/>
      <c r="G275" s="137"/>
      <c r="H275" s="137"/>
      <c r="I275" s="137"/>
      <c r="J275" s="11">
        <f>IF(ISNA(INDEX($A$36:$T$206,MATCH($B275,$B$36:$B$206,0),10)),"",INDEX($A$36:$T$206,MATCH($B275,$B$36:$B$206,0),10))</f>
        <v>3</v>
      </c>
      <c r="K275" s="11">
        <f>IF(ISNA(INDEX($A$36:$T$206,MATCH($B275,$B$36:$B$206,0),11)),"",INDEX($A$36:$T$206,MATCH($B275,$B$36:$B$206,0),11))</f>
        <v>1</v>
      </c>
      <c r="L275" s="11">
        <f>IF(ISNA(INDEX($A$36:$T$206,MATCH($B275,$B$36:$B$206,0),12)),"",INDEX($A$36:$T$206,MATCH($B275,$B$36:$B$206,0),12))</f>
        <v>0</v>
      </c>
      <c r="M275" s="11">
        <f>IF(ISNA(INDEX($A$36:$T$206,MATCH($B275,$B$36:$B$206,0),13)),"",INDEX($A$36:$T$206,MATCH($B275,$B$36:$B$206,0),13))</f>
        <v>0</v>
      </c>
      <c r="N275" s="11">
        <f>IF(ISNA(INDEX($A$36:$T$206,MATCH($B275,$B$36:$B$206,0),14)),"",INDEX($A$36:$T$206,MATCH($B275,$B$36:$B$206,0),14))</f>
        <v>1</v>
      </c>
      <c r="O275" s="11">
        <f>IF(ISNA(INDEX($A$36:$T$206,MATCH($B275,$B$36:$B$206,0),15)),"",INDEX($A$36:$T$206,MATCH($B275,$B$36:$B$206,0),15))</f>
        <v>4</v>
      </c>
      <c r="P275" s="11">
        <f>IF(ISNA(INDEX($A$36:$T$206,MATCH($B275,$B$36:$B$206,0),16)),"",INDEX($A$36:$T$206,MATCH($B275,$B$36:$B$206,0),16))</f>
        <v>5</v>
      </c>
      <c r="Q275" s="18">
        <f>IF(ISNA(INDEX($A$36:$T$206,MATCH($B275,$B$36:$B$206,0),17)),"",INDEX($A$36:$T$206,MATCH($B275,$B$36:$B$206,0),17))</f>
        <v>0</v>
      </c>
      <c r="R275" s="18" t="str">
        <f>IF(ISNA(INDEX($A$36:$T$206,MATCH($B275,$B$36:$B$206,0),18)),"",INDEX($A$36:$T$206,MATCH($B275,$B$36:$B$206,0),18))</f>
        <v>C</v>
      </c>
      <c r="S275" s="18">
        <f>IF(ISNA(INDEX($A$36:$T$206,MATCH($B275,$B$36:$B$206,0),19)),"",INDEX($A$36:$T$206,MATCH($B275,$B$36:$B$206,0),19))</f>
        <v>0</v>
      </c>
      <c r="T275" s="18" t="str">
        <f>IF(ISNA(INDEX($A$36:$T$206,MATCH($B275,$B$36:$B$206,0),20)),"",INDEX($A$36:$T$206,MATCH($B275,$B$36:$B$206,0),20))</f>
        <v>DC</v>
      </c>
    </row>
    <row r="276" spans="1:24" s="65" customFormat="1" ht="15.75" customHeight="1" x14ac:dyDescent="0.2">
      <c r="A276" s="21" t="str">
        <f>IF(ISNA(INDEX($A$36:$T$206,MATCH($B276,$B$36:$B$206,0),1)),"",INDEX($A$36:$T$206,MATCH($B276,$B$36:$B$206,0),1))</f>
        <v>YLU0011</v>
      </c>
      <c r="B276" s="137" t="s">
        <v>76</v>
      </c>
      <c r="C276" s="137"/>
      <c r="D276" s="137"/>
      <c r="E276" s="137"/>
      <c r="F276" s="137"/>
      <c r="G276" s="137"/>
      <c r="H276" s="137"/>
      <c r="I276" s="137"/>
      <c r="J276" s="11">
        <f>IF(ISNA(INDEX($A$36:$T$206,MATCH($B276,$B$36:$B$206,0),10)),"",INDEX($A$36:$T$206,MATCH($B276,$B$36:$B$206,0),10))</f>
        <v>2</v>
      </c>
      <c r="K276" s="11">
        <f>IF(ISNA(INDEX($A$36:$T$206,MATCH($B276,$B$36:$B$206,0),11)),"",INDEX($A$36:$T$206,MATCH($B276,$B$36:$B$206,0),11))</f>
        <v>0</v>
      </c>
      <c r="L276" s="11">
        <f>IF(ISNA(INDEX($A$36:$T$206,MATCH($B276,$B$36:$B$206,0),12)),"",INDEX($A$36:$T$206,MATCH($B276,$B$36:$B$206,0),12))</f>
        <v>2</v>
      </c>
      <c r="M276" s="11">
        <f>IF(ISNA(INDEX($A$36:$T$206,MATCH($B276,$B$36:$B$206,0),13)),"",INDEX($A$36:$T$206,MATCH($B276,$B$36:$B$206,0),13))</f>
        <v>0</v>
      </c>
      <c r="N276" s="11">
        <f>IF(ISNA(INDEX($A$36:$T$206,MATCH($B276,$B$36:$B$206,0),14)),"",INDEX($A$36:$T$206,MATCH($B276,$B$36:$B$206,0),14))</f>
        <v>2</v>
      </c>
      <c r="O276" s="11">
        <f>IF(ISNA(INDEX($A$36:$T$206,MATCH($B276,$B$36:$B$206,0),15)),"",INDEX($A$36:$T$206,MATCH($B276,$B$36:$B$206,0),15))</f>
        <v>2</v>
      </c>
      <c r="P276" s="11">
        <f>IF(ISNA(INDEX($A$36:$T$206,MATCH($B276,$B$36:$B$206,0),16)),"",INDEX($A$36:$T$206,MATCH($B276,$B$36:$B$206,0),16))</f>
        <v>4</v>
      </c>
      <c r="Q276" s="18">
        <f>IF(ISNA(INDEX($A$36:$T$206,MATCH($B276,$B$36:$B$206,0),17)),"",INDEX($A$36:$T$206,MATCH($B276,$B$36:$B$206,0),17))</f>
        <v>0</v>
      </c>
      <c r="R276" s="18">
        <f>IF(ISNA(INDEX($A$36:$T$206,MATCH($B276,$B$36:$B$206,0),18)),"",INDEX($A$36:$T$206,MATCH($B276,$B$36:$B$206,0),18))</f>
        <v>0</v>
      </c>
      <c r="S276" s="18" t="str">
        <f>IF(ISNA(INDEX($A$36:$T$206,MATCH($B276,$B$36:$B$206,0),19)),"",INDEX($A$36:$T$206,MATCH($B276,$B$36:$B$206,0),19))</f>
        <v>VP</v>
      </c>
      <c r="T276" s="18" t="str">
        <f>IF(ISNA(INDEX($A$36:$T$206,MATCH($B276,$B$36:$B$206,0),20)),"",INDEX($A$36:$T$206,MATCH($B276,$B$36:$B$206,0),20))</f>
        <v>DC</v>
      </c>
    </row>
    <row r="277" spans="1:24" s="65" customFormat="1" ht="15.75" customHeight="1" x14ac:dyDescent="0.2">
      <c r="A277" s="21" t="str">
        <f>IF(ISNA(INDEX($A$36:$T$206,MATCH($B277,$B$36:$B$206,0),1)),"",INDEX($A$36:$T$206,MATCH($B277,$B$36:$B$206,0),1))</f>
        <v>LLA1231</v>
      </c>
      <c r="B277" s="137" t="s">
        <v>144</v>
      </c>
      <c r="C277" s="137"/>
      <c r="D277" s="137"/>
      <c r="E277" s="137"/>
      <c r="F277" s="137"/>
      <c r="G277" s="137"/>
      <c r="H277" s="137"/>
      <c r="I277" s="137"/>
      <c r="J277" s="11">
        <f>IF(ISNA(INDEX($A$36:$T$206,MATCH($B277,$B$36:$B$206,0),10)),"",INDEX($A$36:$T$206,MATCH($B277,$B$36:$B$206,0),10))</f>
        <v>3</v>
      </c>
      <c r="K277" s="11">
        <f>IF(ISNA(INDEX($A$36:$T$206,MATCH($B277,$B$36:$B$206,0),11)),"",INDEX($A$36:$T$206,MATCH($B277,$B$36:$B$206,0),11))</f>
        <v>0</v>
      </c>
      <c r="L277" s="11">
        <f>IF(ISNA(INDEX($A$36:$T$206,MATCH($B277,$B$36:$B$206,0),12)),"",INDEX($A$36:$T$206,MATCH($B277,$B$36:$B$206,0),12))</f>
        <v>0</v>
      </c>
      <c r="M277" s="11">
        <f>IF(ISNA(INDEX($A$36:$T$206,MATCH($B277,$B$36:$B$206,0),13)),"",INDEX($A$36:$T$206,MATCH($B277,$B$36:$B$206,0),13))</f>
        <v>2</v>
      </c>
      <c r="N277" s="11">
        <f>IF(ISNA(INDEX($A$36:$T$206,MATCH($B277,$B$36:$B$206,0),14)),"",INDEX($A$36:$T$206,MATCH($B277,$B$36:$B$206,0),14))</f>
        <v>2</v>
      </c>
      <c r="O277" s="11">
        <f>IF(ISNA(INDEX($A$36:$T$206,MATCH($B277,$B$36:$B$206,0),15)),"",INDEX($A$36:$T$206,MATCH($B277,$B$36:$B$206,0),15))</f>
        <v>3</v>
      </c>
      <c r="P277" s="11">
        <f>IF(ISNA(INDEX($A$36:$T$206,MATCH($B277,$B$36:$B$206,0),16)),"",INDEX($A$36:$T$206,MATCH($B277,$B$36:$B$206,0),16))</f>
        <v>5</v>
      </c>
      <c r="Q277" s="18">
        <f>IF(ISNA(INDEX($A$36:$T$206,MATCH($B277,$B$36:$B$206,0),17)),"",INDEX($A$36:$T$206,MATCH($B277,$B$36:$B$206,0),17))</f>
        <v>0</v>
      </c>
      <c r="R277" s="18">
        <f>IF(ISNA(INDEX($A$36:$T$206,MATCH($B277,$B$36:$B$206,0),18)),"",INDEX($A$36:$T$206,MATCH($B277,$B$36:$B$206,0),18))</f>
        <v>0</v>
      </c>
      <c r="S277" s="18" t="str">
        <f>IF(ISNA(INDEX($A$36:$T$206,MATCH($B277,$B$36:$B$206,0),19)),"",INDEX($A$36:$T$206,MATCH($B277,$B$36:$B$206,0),19))</f>
        <v>VP</v>
      </c>
      <c r="T277" s="18" t="str">
        <f>IF(ISNA(INDEX($A$36:$T$206,MATCH($B277,$B$36:$B$206,0),20)),"",INDEX($A$36:$T$206,MATCH($B277,$B$36:$B$206,0),20))</f>
        <v>DC</v>
      </c>
    </row>
    <row r="278" spans="1:24" ht="15" customHeight="1" x14ac:dyDescent="0.2">
      <c r="A278" s="21" t="str">
        <f>IF(ISNA(INDEX($A$36:$T$206,MATCH($B278,$B$36:$B$206,0),1)),"",INDEX($A$36:$T$206,MATCH($B278,$B$36:$B$206,0),1))</f>
        <v>LLA1232</v>
      </c>
      <c r="B278" s="137" t="s">
        <v>146</v>
      </c>
      <c r="C278" s="137"/>
      <c r="D278" s="137"/>
      <c r="E278" s="137"/>
      <c r="F278" s="137"/>
      <c r="G278" s="137"/>
      <c r="H278" s="137"/>
      <c r="I278" s="137"/>
      <c r="J278" s="11">
        <f>IF(ISNA(INDEX($A$36:$T$206,MATCH($B278,$B$36:$B$206,0),10)),"",INDEX($A$36:$T$206,MATCH($B278,$B$36:$B$206,0),10))</f>
        <v>3</v>
      </c>
      <c r="K278" s="11">
        <f>IF(ISNA(INDEX($A$36:$T$206,MATCH($B278,$B$36:$B$206,0),11)),"",INDEX($A$36:$T$206,MATCH($B278,$B$36:$B$206,0),11))</f>
        <v>1</v>
      </c>
      <c r="L278" s="11">
        <f>IF(ISNA(INDEX($A$36:$T$206,MATCH($B278,$B$36:$B$206,0),12)),"",INDEX($A$36:$T$206,MATCH($B278,$B$36:$B$206,0),12))</f>
        <v>0</v>
      </c>
      <c r="M278" s="11">
        <f>IF(ISNA(INDEX($A$36:$T$206,MATCH($B278,$B$36:$B$206,0),13)),"",INDEX($A$36:$T$206,MATCH($B278,$B$36:$B$206,0),13))</f>
        <v>0</v>
      </c>
      <c r="N278" s="11">
        <f>IF(ISNA(INDEX($A$36:$T$206,MATCH($B278,$B$36:$B$206,0),14)),"",INDEX($A$36:$T$206,MATCH($B278,$B$36:$B$206,0),14))</f>
        <v>1</v>
      </c>
      <c r="O278" s="11">
        <f>IF(ISNA(INDEX($A$36:$T$206,MATCH($B278,$B$36:$B$206,0),15)),"",INDEX($A$36:$T$206,MATCH($B278,$B$36:$B$206,0),15))</f>
        <v>4</v>
      </c>
      <c r="P278" s="11">
        <f>IF(ISNA(INDEX($A$36:$T$206,MATCH($B278,$B$36:$B$206,0),16)),"",INDEX($A$36:$T$206,MATCH($B278,$B$36:$B$206,0),16))</f>
        <v>5</v>
      </c>
      <c r="Q278" s="18" t="str">
        <f>IF(ISNA(INDEX($A$36:$T$206,MATCH($B278,$B$36:$B$206,0),17)),"",INDEX($A$36:$T$206,MATCH($B278,$B$36:$B$206,0),17))</f>
        <v>E</v>
      </c>
      <c r="R278" s="18">
        <f>IF(ISNA(INDEX($A$36:$T$206,MATCH($B278,$B$36:$B$206,0),18)),"",INDEX($A$36:$T$206,MATCH($B278,$B$36:$B$206,0),18))</f>
        <v>0</v>
      </c>
      <c r="S278" s="18">
        <f>IF(ISNA(INDEX($A$36:$T$206,MATCH($B278,$B$36:$B$206,0),19)),"",INDEX($A$36:$T$206,MATCH($B278,$B$36:$B$206,0),19))</f>
        <v>0</v>
      </c>
      <c r="T278" s="18" t="str">
        <f>IF(ISNA(INDEX($A$36:$T$206,MATCH($B278,$B$36:$B$206,0),20)),"",INDEX($A$36:$T$206,MATCH($B278,$B$36:$B$206,0),20))</f>
        <v>DC</v>
      </c>
    </row>
    <row r="279" spans="1:24" x14ac:dyDescent="0.2">
      <c r="A279" s="21" t="str">
        <f>IF(ISNA(INDEX($A$36:$T$206,MATCH($B279,$B$36:$B$206,0),1)),"",INDEX($A$36:$T$206,MATCH($B279,$B$36:$B$206,0),1))</f>
        <v>LLA1280</v>
      </c>
      <c r="B279" s="137" t="s">
        <v>147</v>
      </c>
      <c r="C279" s="137"/>
      <c r="D279" s="137"/>
      <c r="E279" s="137"/>
      <c r="F279" s="137"/>
      <c r="G279" s="137"/>
      <c r="H279" s="137"/>
      <c r="I279" s="137"/>
      <c r="J279" s="11">
        <f>IF(ISNA(INDEX($A$36:$T$206,MATCH($B279,$B$36:$B$206,0),10)),"",INDEX($A$36:$T$206,MATCH($B279,$B$36:$B$206,0),10))</f>
        <v>3</v>
      </c>
      <c r="K279" s="11">
        <f>IF(ISNA(INDEX($A$36:$T$206,MATCH($B279,$B$36:$B$206,0),11)),"",INDEX($A$36:$T$206,MATCH($B279,$B$36:$B$206,0),11))</f>
        <v>0</v>
      </c>
      <c r="L279" s="11">
        <f>IF(ISNA(INDEX($A$36:$T$206,MATCH($B279,$B$36:$B$206,0),12)),"",INDEX($A$36:$T$206,MATCH($B279,$B$36:$B$206,0),12))</f>
        <v>0</v>
      </c>
      <c r="M279" s="11">
        <f>IF(ISNA(INDEX($A$36:$T$206,MATCH($B279,$B$36:$B$206,0),13)),"",INDEX($A$36:$T$206,MATCH($B279,$B$36:$B$206,0),13))</f>
        <v>3</v>
      </c>
      <c r="N279" s="11">
        <f>IF(ISNA(INDEX($A$36:$T$206,MATCH($B279,$B$36:$B$206,0),14)),"",INDEX($A$36:$T$206,MATCH($B279,$B$36:$B$206,0),14))</f>
        <v>3</v>
      </c>
      <c r="O279" s="11">
        <f>IF(ISNA(INDEX($A$36:$T$206,MATCH($B279,$B$36:$B$206,0),15)),"",INDEX($A$36:$T$206,MATCH($B279,$B$36:$B$206,0),15))</f>
        <v>2</v>
      </c>
      <c r="P279" s="11">
        <f>IF(ISNA(INDEX($A$36:$T$206,MATCH($B279,$B$36:$B$206,0),16)),"",INDEX($A$36:$T$206,MATCH($B279,$B$36:$B$206,0),16))</f>
        <v>5</v>
      </c>
      <c r="Q279" s="18">
        <f>IF(ISNA(INDEX($A$36:$T$206,MATCH($B279,$B$36:$B$206,0),17)),"",INDEX($A$36:$T$206,MATCH($B279,$B$36:$B$206,0),17))</f>
        <v>0</v>
      </c>
      <c r="R279" s="18" t="str">
        <f>IF(ISNA(INDEX($A$36:$T$206,MATCH($B279,$B$36:$B$206,0),18)),"",INDEX($A$36:$T$206,MATCH($B279,$B$36:$B$206,0),18))</f>
        <v>C</v>
      </c>
      <c r="S279" s="18">
        <f>IF(ISNA(INDEX($A$36:$T$206,MATCH($B279,$B$36:$B$206,0),19)),"",INDEX($A$36:$T$206,MATCH($B279,$B$36:$B$206,0),19))</f>
        <v>0</v>
      </c>
      <c r="T279" s="18" t="str">
        <f>IF(ISNA(INDEX($A$36:$T$206,MATCH($B279,$B$36:$B$206,0),20)),"",INDEX($A$36:$T$206,MATCH($B279,$B$36:$B$206,0),20))</f>
        <v>DC</v>
      </c>
      <c r="U279" s="36"/>
    </row>
    <row r="280" spans="1:24" x14ac:dyDescent="0.2">
      <c r="A280" s="21" t="str">
        <f>IF(ISNA(INDEX($A$36:$T$206,MATCH($B280,$B$36:$B$206,0),1)),"",INDEX($A$36:$T$206,MATCH($B280,$B$36:$B$206,0),1))</f>
        <v>YLU0012</v>
      </c>
      <c r="B280" s="137" t="s">
        <v>77</v>
      </c>
      <c r="C280" s="137"/>
      <c r="D280" s="137"/>
      <c r="E280" s="137"/>
      <c r="F280" s="137"/>
      <c r="G280" s="137"/>
      <c r="H280" s="137"/>
      <c r="I280" s="137"/>
      <c r="J280" s="11">
        <f>IF(ISNA(INDEX($A$36:$T$206,MATCH($B280,$B$36:$B$206,0),10)),"",INDEX($A$36:$T$206,MATCH($B280,$B$36:$B$206,0),10))</f>
        <v>2</v>
      </c>
      <c r="K280" s="11">
        <f>IF(ISNA(INDEX($A$36:$T$206,MATCH($B280,$B$36:$B$206,0),11)),"",INDEX($A$36:$T$206,MATCH($B280,$B$36:$B$206,0),11))</f>
        <v>0</v>
      </c>
      <c r="L280" s="11">
        <f>IF(ISNA(INDEX($A$36:$T$206,MATCH($B280,$B$36:$B$206,0),12)),"",INDEX($A$36:$T$206,MATCH($B280,$B$36:$B$206,0),12))</f>
        <v>2</v>
      </c>
      <c r="M280" s="11">
        <f>IF(ISNA(INDEX($A$36:$T$206,MATCH($B280,$B$36:$B$206,0),13)),"",INDEX($A$36:$T$206,MATCH($B280,$B$36:$B$206,0),13))</f>
        <v>0</v>
      </c>
      <c r="N280" s="11">
        <f>IF(ISNA(INDEX($A$36:$T$206,MATCH($B280,$B$36:$B$206,0),14)),"",INDEX($A$36:$T$206,MATCH($B280,$B$36:$B$206,0),14))</f>
        <v>2</v>
      </c>
      <c r="O280" s="11">
        <f>IF(ISNA(INDEX($A$36:$T$206,MATCH($B280,$B$36:$B$206,0),15)),"",INDEX($A$36:$T$206,MATCH($B280,$B$36:$B$206,0),15))</f>
        <v>2</v>
      </c>
      <c r="P280" s="11">
        <f>IF(ISNA(INDEX($A$36:$T$206,MATCH($B280,$B$36:$B$206,0),16)),"",INDEX($A$36:$T$206,MATCH($B280,$B$36:$B$206,0),16))</f>
        <v>4</v>
      </c>
      <c r="Q280" s="18">
        <f>IF(ISNA(INDEX($A$36:$T$206,MATCH($B280,$B$36:$B$206,0),17)),"",INDEX($A$36:$T$206,MATCH($B280,$B$36:$B$206,0),17))</f>
        <v>0</v>
      </c>
      <c r="R280" s="18">
        <f>IF(ISNA(INDEX($A$36:$T$206,MATCH($B280,$B$36:$B$206,0),18)),"",INDEX($A$36:$T$206,MATCH($B280,$B$36:$B$206,0),18))</f>
        <v>0</v>
      </c>
      <c r="S280" s="18" t="str">
        <f>IF(ISNA(INDEX($A$36:$T$206,MATCH($B280,$B$36:$B$206,0),19)),"",INDEX($A$36:$T$206,MATCH($B280,$B$36:$B$206,0),19))</f>
        <v>VP</v>
      </c>
      <c r="T280" s="18" t="str">
        <f>IF(ISNA(INDEX($A$36:$T$206,MATCH($B280,$B$36:$B$206,0),20)),"",INDEX($A$36:$T$206,MATCH($B280,$B$36:$B$206,0),20))</f>
        <v>DC</v>
      </c>
      <c r="U280" s="36"/>
      <c r="V280" s="36"/>
    </row>
    <row r="281" spans="1:24" ht="30.75" customHeight="1" x14ac:dyDescent="0.2">
      <c r="A281" s="21" t="str">
        <f>IF(ISNA(INDEX($A$36:$T$206,MATCH($B281,$B$36:$B$206,0),1)),"",INDEX($A$36:$T$206,MATCH($B281,$B$36:$B$206,0),1))</f>
        <v>LLA2131</v>
      </c>
      <c r="B281" s="139" t="s">
        <v>160</v>
      </c>
      <c r="C281" s="139"/>
      <c r="D281" s="139"/>
      <c r="E281" s="139"/>
      <c r="F281" s="139"/>
      <c r="G281" s="139"/>
      <c r="H281" s="139"/>
      <c r="I281" s="139"/>
      <c r="J281" s="11">
        <f>IF(ISNA(INDEX($A$36:$T$206,MATCH($B281,$B$36:$B$206,0),10)),"",INDEX($A$36:$T$206,MATCH($B281,$B$36:$B$206,0),10))</f>
        <v>4</v>
      </c>
      <c r="K281" s="11">
        <f>IF(ISNA(INDEX($A$36:$T$206,MATCH($B281,$B$36:$B$206,0),11)),"",INDEX($A$36:$T$206,MATCH($B281,$B$36:$B$206,0),11))</f>
        <v>1</v>
      </c>
      <c r="L281" s="11">
        <f>IF(ISNA(INDEX($A$36:$T$206,MATCH($B281,$B$36:$B$206,0),12)),"",INDEX($A$36:$T$206,MATCH($B281,$B$36:$B$206,0),12))</f>
        <v>0</v>
      </c>
      <c r="M281" s="11">
        <f>IF(ISNA(INDEX($A$36:$T$206,MATCH($B281,$B$36:$B$206,0),13)),"",INDEX($A$36:$T$206,MATCH($B281,$B$36:$B$206,0),13))</f>
        <v>2</v>
      </c>
      <c r="N281" s="11">
        <f>IF(ISNA(INDEX($A$36:$T$206,MATCH($B281,$B$36:$B$206,0),14)),"",INDEX($A$36:$T$206,MATCH($B281,$B$36:$B$206,0),14))</f>
        <v>3</v>
      </c>
      <c r="O281" s="11">
        <f>IF(ISNA(INDEX($A$36:$T$206,MATCH($B281,$B$36:$B$206,0),15)),"",INDEX($A$36:$T$206,MATCH($B281,$B$36:$B$206,0),15))</f>
        <v>4</v>
      </c>
      <c r="P281" s="11">
        <f>IF(ISNA(INDEX($A$36:$T$206,MATCH($B281,$B$36:$B$206,0),16)),"",INDEX($A$36:$T$206,MATCH($B281,$B$36:$B$206,0),16))</f>
        <v>7</v>
      </c>
      <c r="Q281" s="18">
        <f>IF(ISNA(INDEX($A$36:$T$206,MATCH($B281,$B$36:$B$206,0),17)),"",INDEX($A$36:$T$206,MATCH($B281,$B$36:$B$206,0),17))</f>
        <v>0</v>
      </c>
      <c r="R281" s="18">
        <f>IF(ISNA(INDEX($A$36:$T$206,MATCH($B281,$B$36:$B$206,0),18)),"",INDEX($A$36:$T$206,MATCH($B281,$B$36:$B$206,0),18))</f>
        <v>0</v>
      </c>
      <c r="S281" s="18" t="str">
        <f>IF(ISNA(INDEX($A$36:$T$206,MATCH($B281,$B$36:$B$206,0),19)),"",INDEX($A$36:$T$206,MATCH($B281,$B$36:$B$206,0),19))</f>
        <v>VP</v>
      </c>
      <c r="T281" s="18" t="str">
        <f>IF(ISNA(INDEX($A$36:$T$206,MATCH($B281,$B$36:$B$206,0),20)),"",INDEX($A$36:$T$206,MATCH($B281,$B$36:$B$206,0),20))</f>
        <v>DC</v>
      </c>
    </row>
    <row r="282" spans="1:24" x14ac:dyDescent="0.2">
      <c r="A282" s="21" t="str">
        <f>IF(ISNA(INDEX($A$36:$T$206,MATCH($B282,$B$36:$B$206,0),1)),"",INDEX($A$36:$T$206,MATCH($B282,$B$36:$B$206,0),1))</f>
        <v>LLA2133</v>
      </c>
      <c r="B282" s="137" t="s">
        <v>161</v>
      </c>
      <c r="C282" s="137"/>
      <c r="D282" s="137"/>
      <c r="E282" s="137"/>
      <c r="F282" s="137"/>
      <c r="G282" s="137"/>
      <c r="H282" s="137"/>
      <c r="I282" s="137"/>
      <c r="J282" s="11">
        <f>IF(ISNA(INDEX($A$36:$T$206,MATCH($B282,$B$36:$B$206,0),10)),"",INDEX($A$36:$T$206,MATCH($B282,$B$36:$B$206,0),10))</f>
        <v>4</v>
      </c>
      <c r="K282" s="11">
        <f>IF(ISNA(INDEX($A$36:$T$206,MATCH($B282,$B$36:$B$206,0),11)),"",INDEX($A$36:$T$206,MATCH($B282,$B$36:$B$206,0),11))</f>
        <v>2</v>
      </c>
      <c r="L282" s="11">
        <f>IF(ISNA(INDEX($A$36:$T$206,MATCH($B282,$B$36:$B$206,0),12)),"",INDEX($A$36:$T$206,MATCH($B282,$B$36:$B$206,0),12))</f>
        <v>0</v>
      </c>
      <c r="M282" s="11">
        <f>IF(ISNA(INDEX($A$36:$T$206,MATCH($B282,$B$36:$B$206,0),13)),"",INDEX($A$36:$T$206,MATCH($B282,$B$36:$B$206,0),13))</f>
        <v>0</v>
      </c>
      <c r="N282" s="11">
        <f>IF(ISNA(INDEX($A$36:$T$206,MATCH($B282,$B$36:$B$206,0),14)),"",INDEX($A$36:$T$206,MATCH($B282,$B$36:$B$206,0),14))</f>
        <v>2</v>
      </c>
      <c r="O282" s="11">
        <f>IF(ISNA(INDEX($A$36:$T$206,MATCH($B282,$B$36:$B$206,0),15)),"",INDEX($A$36:$T$206,MATCH($B282,$B$36:$B$206,0),15))</f>
        <v>5</v>
      </c>
      <c r="P282" s="11">
        <f>IF(ISNA(INDEX($A$36:$T$206,MATCH($B282,$B$36:$B$206,0),16)),"",INDEX($A$36:$T$206,MATCH($B282,$B$36:$B$206,0),16))</f>
        <v>7</v>
      </c>
      <c r="Q282" s="18">
        <f>IF(ISNA(INDEX($A$36:$T$206,MATCH($B282,$B$36:$B$206,0),17)),"",INDEX($A$36:$T$206,MATCH($B282,$B$36:$B$206,0),17))</f>
        <v>0</v>
      </c>
      <c r="R282" s="18" t="str">
        <f>IF(ISNA(INDEX($A$36:$T$206,MATCH($B282,$B$36:$B$206,0),18)),"",INDEX($A$36:$T$206,MATCH($B282,$B$36:$B$206,0),18))</f>
        <v>C</v>
      </c>
      <c r="S282" s="18">
        <f>IF(ISNA(INDEX($A$36:$T$206,MATCH($B282,$B$36:$B$206,0),19)),"",INDEX($A$36:$T$206,MATCH($B282,$B$36:$B$206,0),19))</f>
        <v>0</v>
      </c>
      <c r="T282" s="18" t="str">
        <f>IF(ISNA(INDEX($A$36:$T$206,MATCH($B282,$B$36:$B$206,0),20)),"",INDEX($A$36:$T$206,MATCH($B282,$B$36:$B$206,0),20))</f>
        <v>DC</v>
      </c>
    </row>
    <row r="283" spans="1:24" ht="30.75" customHeight="1" x14ac:dyDescent="0.2">
      <c r="A283" s="21" t="str">
        <f>IF(ISNA(INDEX($A$36:$T$206,MATCH($B283,$B$36:$B$206,0),1)),"",INDEX($A$36:$T$206,MATCH($B283,$B$36:$B$206,0),1))</f>
        <v>LLA2213</v>
      </c>
      <c r="B283" s="139" t="s">
        <v>174</v>
      </c>
      <c r="C283" s="139"/>
      <c r="D283" s="139"/>
      <c r="E283" s="139"/>
      <c r="F283" s="139"/>
      <c r="G283" s="139"/>
      <c r="H283" s="139"/>
      <c r="I283" s="139"/>
      <c r="J283" s="11">
        <f>IF(ISNA(INDEX($A$36:$T$206,MATCH($B283,$B$36:$B$206,0),10)),"",INDEX($A$36:$T$206,MATCH($B283,$B$36:$B$206,0),10))</f>
        <v>4</v>
      </c>
      <c r="K283" s="11">
        <f>IF(ISNA(INDEX($A$36:$T$206,MATCH($B283,$B$36:$B$206,0),11)),"",INDEX($A$36:$T$206,MATCH($B283,$B$36:$B$206,0),11))</f>
        <v>1</v>
      </c>
      <c r="L283" s="11">
        <f>IF(ISNA(INDEX($A$36:$T$206,MATCH($B283,$B$36:$B$206,0),12)),"",INDEX($A$36:$T$206,MATCH($B283,$B$36:$B$206,0),12))</f>
        <v>0</v>
      </c>
      <c r="M283" s="11">
        <f>IF(ISNA(INDEX($A$36:$T$206,MATCH($B283,$B$36:$B$206,0),13)),"",INDEX($A$36:$T$206,MATCH($B283,$B$36:$B$206,0),13))</f>
        <v>3</v>
      </c>
      <c r="N283" s="11">
        <f>IF(ISNA(INDEX($A$36:$T$206,MATCH($B283,$B$36:$B$206,0),14)),"",INDEX($A$36:$T$206,MATCH($B283,$B$36:$B$206,0),14))</f>
        <v>4</v>
      </c>
      <c r="O283" s="11">
        <f>IF(ISNA(INDEX($A$36:$T$206,MATCH($B283,$B$36:$B$206,0),15)),"",INDEX($A$36:$T$206,MATCH($B283,$B$36:$B$206,0),15))</f>
        <v>3</v>
      </c>
      <c r="P283" s="11">
        <f>IF(ISNA(INDEX($A$36:$T$206,MATCH($B283,$B$36:$B$206,0),16)),"",INDEX($A$36:$T$206,MATCH($B283,$B$36:$B$206,0),16))</f>
        <v>7</v>
      </c>
      <c r="Q283" s="18">
        <f>IF(ISNA(INDEX($A$36:$T$206,MATCH($B283,$B$36:$B$206,0),17)),"",INDEX($A$36:$T$206,MATCH($B283,$B$36:$B$206,0),17))</f>
        <v>0</v>
      </c>
      <c r="R283" s="18">
        <f>IF(ISNA(INDEX($A$36:$T$206,MATCH($B283,$B$36:$B$206,0),18)),"",INDEX($A$36:$T$206,MATCH($B283,$B$36:$B$206,0),18))</f>
        <v>0</v>
      </c>
      <c r="S283" s="18" t="str">
        <f>IF(ISNA(INDEX($A$36:$T$206,MATCH($B283,$B$36:$B$206,0),19)),"",INDEX($A$36:$T$206,MATCH($B283,$B$36:$B$206,0),19))</f>
        <v>VP</v>
      </c>
      <c r="T283" s="18" t="str">
        <f>IF(ISNA(INDEX($A$36:$T$206,MATCH($B283,$B$36:$B$206,0),20)),"",INDEX($A$36:$T$206,MATCH($B283,$B$36:$B$206,0),20))</f>
        <v>DC</v>
      </c>
      <c r="U283" s="253" t="str">
        <f>IF(N306=P198,"Corect","Nu corespunde cu tabelul de opționale")</f>
        <v>Corect</v>
      </c>
      <c r="V283" s="254"/>
      <c r="W283" s="254"/>
      <c r="X283" s="254"/>
    </row>
    <row r="284" spans="1:24" s="91" customFormat="1" ht="12.75" customHeight="1" x14ac:dyDescent="0.2">
      <c r="A284" s="21" t="str">
        <f>IF(ISNA(INDEX($A$36:$T$206,MATCH($B284,$B$36:$B$206,0),1)),"",INDEX($A$36:$T$206,MATCH($B284,$B$36:$B$206,0),1))</f>
        <v>LLX2221</v>
      </c>
      <c r="B284" s="140" t="s">
        <v>175</v>
      </c>
      <c r="C284" s="141"/>
      <c r="D284" s="141"/>
      <c r="E284" s="141"/>
      <c r="F284" s="141"/>
      <c r="G284" s="141"/>
      <c r="H284" s="141"/>
      <c r="I284" s="142"/>
      <c r="J284" s="11">
        <f>IF(ISNA(INDEX($A$36:$T$206,MATCH($B284,$B$36:$B$206,0),10)),"",INDEX($A$36:$T$206,MATCH($B284,$B$36:$B$206,0),10))</f>
        <v>3</v>
      </c>
      <c r="K284" s="11">
        <f>IF(ISNA(INDEX($A$36:$T$206,MATCH($B284,$B$36:$B$206,0),11)),"",INDEX($A$36:$T$206,MATCH($B284,$B$36:$B$206,0),11))</f>
        <v>1</v>
      </c>
      <c r="L284" s="11">
        <f>IF(ISNA(INDEX($A$36:$T$206,MATCH($B284,$B$36:$B$206,0),12)),"",INDEX($A$36:$T$206,MATCH($B284,$B$36:$B$206,0),12))</f>
        <v>1</v>
      </c>
      <c r="M284" s="11">
        <f>IF(ISNA(INDEX($A$36:$T$206,MATCH($B284,$B$36:$B$206,0),13)),"",INDEX($A$36:$T$206,MATCH($B284,$B$36:$B$206,0),13))</f>
        <v>0</v>
      </c>
      <c r="N284" s="11">
        <f>IF(ISNA(INDEX($A$36:$T$206,MATCH($B284,$B$36:$B$206,0),14)),"",INDEX($A$36:$T$206,MATCH($B284,$B$36:$B$206,0),14))</f>
        <v>2</v>
      </c>
      <c r="O284" s="11">
        <f>IF(ISNA(INDEX($A$36:$T$206,MATCH($B284,$B$36:$B$206,0),15)),"",INDEX($A$36:$T$206,MATCH($B284,$B$36:$B$206,0),15))</f>
        <v>3</v>
      </c>
      <c r="P284" s="11">
        <f>IF(ISNA(INDEX($A$36:$T$206,MATCH($B284,$B$36:$B$206,0),16)),"",INDEX($A$36:$T$206,MATCH($B284,$B$36:$B$206,0),16))</f>
        <v>5</v>
      </c>
      <c r="Q284" s="18" t="str">
        <f>IF(ISNA(INDEX($A$36:$T$206,MATCH($B284,$B$36:$B$206,0),17)),"",INDEX($A$36:$T$206,MATCH($B284,$B$36:$B$206,0),17))</f>
        <v>E</v>
      </c>
      <c r="R284" s="18">
        <f>IF(ISNA(INDEX($A$36:$T$206,MATCH($B284,$B$36:$B$206,0),18)),"",INDEX($A$36:$T$206,MATCH($B284,$B$36:$B$206,0),18))</f>
        <v>0</v>
      </c>
      <c r="S284" s="18">
        <f>IF(ISNA(INDEX($A$36:$T$206,MATCH($B284,$B$36:$B$206,0),19)),"",INDEX($A$36:$T$206,MATCH($B284,$B$36:$B$206,0),19))</f>
        <v>0</v>
      </c>
      <c r="T284" s="18" t="str">
        <f>IF(ISNA(INDEX($A$36:$T$206,MATCH($B284,$B$36:$B$206,0),20)),"",INDEX($A$36:$T$206,MATCH($B284,$B$36:$B$206,0),20))</f>
        <v>DC</v>
      </c>
      <c r="U284" s="101"/>
      <c r="V284" s="101"/>
      <c r="W284" s="101"/>
      <c r="X284" s="101"/>
    </row>
    <row r="285" spans="1:24" s="91" customFormat="1" ht="12.75" customHeight="1" x14ac:dyDescent="0.2">
      <c r="A285" s="21" t="str">
        <f>IF(ISNA(INDEX($A$36:$T$206,MATCH($B285,$B$36:$B$206,0),1)),"",INDEX($A$36:$T$206,MATCH($B285,$B$36:$B$206,0),1))</f>
        <v>LLA2280</v>
      </c>
      <c r="B285" s="140" t="s">
        <v>176</v>
      </c>
      <c r="C285" s="141"/>
      <c r="D285" s="141"/>
      <c r="E285" s="141"/>
      <c r="F285" s="141"/>
      <c r="G285" s="141"/>
      <c r="H285" s="141"/>
      <c r="I285" s="142"/>
      <c r="J285" s="11">
        <f>IF(ISNA(INDEX($A$36:$T$206,MATCH($B285,$B$36:$B$206,0),10)),"",INDEX($A$36:$T$206,MATCH($B285,$B$36:$B$206,0),10))</f>
        <v>3</v>
      </c>
      <c r="K285" s="11">
        <f>IF(ISNA(INDEX($A$36:$T$206,MATCH($B285,$B$36:$B$206,0),11)),"",INDEX($A$36:$T$206,MATCH($B285,$B$36:$B$206,0),11))</f>
        <v>0</v>
      </c>
      <c r="L285" s="11">
        <f>IF(ISNA(INDEX($A$36:$T$206,MATCH($B285,$B$36:$B$206,0),12)),"",INDEX($A$36:$T$206,MATCH($B285,$B$36:$B$206,0),12))</f>
        <v>0</v>
      </c>
      <c r="M285" s="11">
        <f>IF(ISNA(INDEX($A$36:$T$206,MATCH($B285,$B$36:$B$206,0),13)),"",INDEX($A$36:$T$206,MATCH($B285,$B$36:$B$206,0),13))</f>
        <v>4</v>
      </c>
      <c r="N285" s="11">
        <f>IF(ISNA(INDEX($A$36:$T$206,MATCH($B285,$B$36:$B$206,0),14)),"",INDEX($A$36:$T$206,MATCH($B285,$B$36:$B$206,0),14))</f>
        <v>4</v>
      </c>
      <c r="O285" s="11">
        <f>IF(ISNA(INDEX($A$36:$T$206,MATCH($B285,$B$36:$B$206,0),15)),"",INDEX($A$36:$T$206,MATCH($B285,$B$36:$B$206,0),15))</f>
        <v>1</v>
      </c>
      <c r="P285" s="11">
        <f>IF(ISNA(INDEX($A$36:$T$206,MATCH($B285,$B$36:$B$206,0),16)),"",INDEX($A$36:$T$206,MATCH($B285,$B$36:$B$206,0),16))</f>
        <v>5</v>
      </c>
      <c r="Q285" s="18">
        <f>IF(ISNA(INDEX($A$36:$T$206,MATCH($B285,$B$36:$B$206,0),17)),"",INDEX($A$36:$T$206,MATCH($B285,$B$36:$B$206,0),17))</f>
        <v>0</v>
      </c>
      <c r="R285" s="18" t="str">
        <f>IF(ISNA(INDEX($A$36:$T$206,MATCH($B285,$B$36:$B$206,0),18)),"",INDEX($A$36:$T$206,MATCH($B285,$B$36:$B$206,0),18))</f>
        <v>C</v>
      </c>
      <c r="S285" s="18">
        <f>IF(ISNA(INDEX($A$36:$T$206,MATCH($B285,$B$36:$B$206,0),19)),"",INDEX($A$36:$T$206,MATCH($B285,$B$36:$B$206,0),19))</f>
        <v>0</v>
      </c>
      <c r="T285" s="18" t="str">
        <f>IF(ISNA(INDEX($A$36:$T$206,MATCH($B285,$B$36:$B$206,0),20)),"",INDEX($A$36:$T$206,MATCH($B285,$B$36:$B$206,0),20))</f>
        <v>DC</v>
      </c>
      <c r="U285" s="101"/>
      <c r="V285" s="101"/>
      <c r="W285" s="101"/>
      <c r="X285" s="101"/>
    </row>
    <row r="286" spans="1:24" s="91" customFormat="1" ht="12.75" customHeight="1" x14ac:dyDescent="0.2">
      <c r="A286" s="21" t="str">
        <f>IF(ISNA(INDEX($A$36:$T$206,MATCH($B286,$B$36:$B$206,0),1)),"",INDEX($A$36:$T$206,MATCH($B286,$B$36:$B$206,0),1))</f>
        <v>LLA3131</v>
      </c>
      <c r="B286" s="140" t="s">
        <v>191</v>
      </c>
      <c r="C286" s="141"/>
      <c r="D286" s="141"/>
      <c r="E286" s="141"/>
      <c r="F286" s="141"/>
      <c r="G286" s="141"/>
      <c r="H286" s="141"/>
      <c r="I286" s="142"/>
      <c r="J286" s="11">
        <f>IF(ISNA(INDEX($A$36:$T$206,MATCH($B286,$B$36:$B$206,0),10)),"",INDEX($A$36:$T$206,MATCH($B286,$B$36:$B$206,0),10))</f>
        <v>3</v>
      </c>
      <c r="K286" s="11">
        <f>IF(ISNA(INDEX($A$36:$T$206,MATCH($B286,$B$36:$B$206,0),11)),"",INDEX($A$36:$T$206,MATCH($B286,$B$36:$B$206,0),11))</f>
        <v>0</v>
      </c>
      <c r="L286" s="11">
        <f>IF(ISNA(INDEX($A$36:$T$206,MATCH($B286,$B$36:$B$206,0),12)),"",INDEX($A$36:$T$206,MATCH($B286,$B$36:$B$206,0),12))</f>
        <v>0</v>
      </c>
      <c r="M286" s="11">
        <f>IF(ISNA(INDEX($A$36:$T$206,MATCH($B286,$B$36:$B$206,0),13)),"",INDEX($A$36:$T$206,MATCH($B286,$B$36:$B$206,0),13))</f>
        <v>2</v>
      </c>
      <c r="N286" s="11">
        <f>IF(ISNA(INDEX($A$36:$T$206,MATCH($B286,$B$36:$B$206,0),14)),"",INDEX($A$36:$T$206,MATCH($B286,$B$36:$B$206,0),14))</f>
        <v>2</v>
      </c>
      <c r="O286" s="11">
        <f>IF(ISNA(INDEX($A$36:$T$206,MATCH($B286,$B$36:$B$206,0),15)),"",INDEX($A$36:$T$206,MATCH($B286,$B$36:$B$206,0),15))</f>
        <v>3</v>
      </c>
      <c r="P286" s="11">
        <f>IF(ISNA(INDEX($A$36:$T$206,MATCH($B286,$B$36:$B$206,0),16)),"",INDEX($A$36:$T$206,MATCH($B286,$B$36:$B$206,0),16))</f>
        <v>5</v>
      </c>
      <c r="Q286" s="18">
        <f>IF(ISNA(INDEX($A$36:$T$206,MATCH($B286,$B$36:$B$206,0),17)),"",INDEX($A$36:$T$206,MATCH($B286,$B$36:$B$206,0),17))</f>
        <v>0</v>
      </c>
      <c r="R286" s="18">
        <f>IF(ISNA(INDEX($A$36:$T$206,MATCH($B286,$B$36:$B$206,0),18)),"",INDEX($A$36:$T$206,MATCH($B286,$B$36:$B$206,0),18))</f>
        <v>0</v>
      </c>
      <c r="S286" s="18" t="str">
        <f>IF(ISNA(INDEX($A$36:$T$206,MATCH($B286,$B$36:$B$206,0),19)),"",INDEX($A$36:$T$206,MATCH($B286,$B$36:$B$206,0),19))</f>
        <v>VP</v>
      </c>
      <c r="T286" s="18" t="str">
        <f>IF(ISNA(INDEX($A$36:$T$206,MATCH($B286,$B$36:$B$206,0),20)),"",INDEX($A$36:$T$206,MATCH($B286,$B$36:$B$206,0),20))</f>
        <v>DC</v>
      </c>
      <c r="U286" s="101"/>
      <c r="V286" s="101"/>
      <c r="W286" s="101"/>
      <c r="X286" s="101"/>
    </row>
    <row r="287" spans="1:24" s="91" customFormat="1" ht="12.75" customHeight="1" x14ac:dyDescent="0.2">
      <c r="A287" s="21" t="str">
        <f>IF(ISNA(INDEX($A$36:$T$206,MATCH($B287,$B$36:$B$206,0),1)),"",INDEX($A$36:$T$206,MATCH($B287,$B$36:$B$206,0),1))</f>
        <v>LLX3121</v>
      </c>
      <c r="B287" s="140" t="s">
        <v>192</v>
      </c>
      <c r="C287" s="141"/>
      <c r="D287" s="141"/>
      <c r="E287" s="141"/>
      <c r="F287" s="141"/>
      <c r="G287" s="141"/>
      <c r="H287" s="141"/>
      <c r="I287" s="142"/>
      <c r="J287" s="11">
        <f>IF(ISNA(INDEX($A$36:$T$206,MATCH($B287,$B$36:$B$206,0),10)),"",INDEX($A$36:$T$206,MATCH($B287,$B$36:$B$206,0),10))</f>
        <v>3</v>
      </c>
      <c r="K287" s="11">
        <f>IF(ISNA(INDEX($A$36:$T$206,MATCH($B287,$B$36:$B$206,0),11)),"",INDEX($A$36:$T$206,MATCH($B287,$B$36:$B$206,0),11))</f>
        <v>1</v>
      </c>
      <c r="L287" s="11">
        <f>IF(ISNA(INDEX($A$36:$T$206,MATCH($B287,$B$36:$B$206,0),12)),"",INDEX($A$36:$T$206,MATCH($B287,$B$36:$B$206,0),12))</f>
        <v>1</v>
      </c>
      <c r="M287" s="11">
        <f>IF(ISNA(INDEX($A$36:$T$206,MATCH($B287,$B$36:$B$206,0),13)),"",INDEX($A$36:$T$206,MATCH($B287,$B$36:$B$206,0),13))</f>
        <v>0</v>
      </c>
      <c r="N287" s="11">
        <f>IF(ISNA(INDEX($A$36:$T$206,MATCH($B287,$B$36:$B$206,0),14)),"",INDEX($A$36:$T$206,MATCH($B287,$B$36:$B$206,0),14))</f>
        <v>2</v>
      </c>
      <c r="O287" s="11">
        <f>IF(ISNA(INDEX($A$36:$T$206,MATCH($B287,$B$36:$B$206,0),15)),"",INDEX($A$36:$T$206,MATCH($B287,$B$36:$B$206,0),15))</f>
        <v>3</v>
      </c>
      <c r="P287" s="11">
        <f>IF(ISNA(INDEX($A$36:$T$206,MATCH($B287,$B$36:$B$206,0),16)),"",INDEX($A$36:$T$206,MATCH($B287,$B$36:$B$206,0),16))</f>
        <v>5</v>
      </c>
      <c r="Q287" s="18">
        <f>IF(ISNA(INDEX($A$36:$T$206,MATCH($B287,$B$36:$B$206,0),17)),"",INDEX($A$36:$T$206,MATCH($B287,$B$36:$B$206,0),17))</f>
        <v>0</v>
      </c>
      <c r="R287" s="18" t="str">
        <f>IF(ISNA(INDEX($A$36:$T$206,MATCH($B287,$B$36:$B$206,0),18)),"",INDEX($A$36:$T$206,MATCH($B287,$B$36:$B$206,0),18))</f>
        <v>C</v>
      </c>
      <c r="S287" s="18">
        <f>IF(ISNA(INDEX($A$36:$T$206,MATCH($B287,$B$36:$B$206,0),19)),"",INDEX($A$36:$T$206,MATCH($B287,$B$36:$B$206,0),19))</f>
        <v>0</v>
      </c>
      <c r="T287" s="18" t="str">
        <f>IF(ISNA(INDEX($A$36:$T$206,MATCH($B287,$B$36:$B$206,0),20)),"",INDEX($A$36:$T$206,MATCH($B287,$B$36:$B$206,0),20))</f>
        <v>DC</v>
      </c>
      <c r="U287" s="101"/>
      <c r="V287" s="101"/>
      <c r="W287" s="101"/>
      <c r="X287" s="101"/>
    </row>
    <row r="288" spans="1:24" ht="15" x14ac:dyDescent="0.2">
      <c r="A288" s="21" t="str">
        <f>IF(ISNA(INDEX($A$36:$T$206,MATCH($B288,$B$36:$B$206,0),1)),"",INDEX($A$36:$T$206,MATCH($B288,$B$36:$B$206,0),1))</f>
        <v>LLA3180</v>
      </c>
      <c r="B288" s="140" t="s">
        <v>193</v>
      </c>
      <c r="C288" s="141"/>
      <c r="D288" s="141"/>
      <c r="E288" s="141"/>
      <c r="F288" s="141"/>
      <c r="G288" s="141"/>
      <c r="H288" s="141"/>
      <c r="I288" s="142"/>
      <c r="J288" s="11">
        <f>IF(ISNA(INDEX($A$36:$T$206,MATCH($B288,$B$36:$B$206,0),10)),"",INDEX($A$36:$T$206,MATCH($B288,$B$36:$B$206,0),10))</f>
        <v>3</v>
      </c>
      <c r="K288" s="11">
        <f>IF(ISNA(INDEX($A$36:$T$206,MATCH($B288,$B$36:$B$206,0),11)),"",INDEX($A$36:$T$206,MATCH($B288,$B$36:$B$206,0),11))</f>
        <v>0</v>
      </c>
      <c r="L288" s="11">
        <f>IF(ISNA(INDEX($A$36:$T$206,MATCH($B288,$B$36:$B$206,0),12)),"",INDEX($A$36:$T$206,MATCH($B288,$B$36:$B$206,0),12))</f>
        <v>0</v>
      </c>
      <c r="M288" s="11">
        <f>IF(ISNA(INDEX($A$36:$T$206,MATCH($B288,$B$36:$B$206,0),13)),"",INDEX($A$36:$T$206,MATCH($B288,$B$36:$B$206,0),13))</f>
        <v>3</v>
      </c>
      <c r="N288" s="11">
        <f>IF(ISNA(INDEX($A$36:$T$206,MATCH($B288,$B$36:$B$206,0),14)),"",INDEX($A$36:$T$206,MATCH($B288,$B$36:$B$206,0),14))</f>
        <v>3</v>
      </c>
      <c r="O288" s="11">
        <f>IF(ISNA(INDEX($A$36:$T$206,MATCH($B288,$B$36:$B$206,0),15)),"",INDEX($A$36:$T$206,MATCH($B288,$B$36:$B$206,0),15))</f>
        <v>2</v>
      </c>
      <c r="P288" s="11">
        <f>IF(ISNA(INDEX($A$36:$T$206,MATCH($B288,$B$36:$B$206,0),16)),"",INDEX($A$36:$T$206,MATCH($B288,$B$36:$B$206,0),16))</f>
        <v>5</v>
      </c>
      <c r="Q288" s="18">
        <f>IF(ISNA(INDEX($A$36:$T$206,MATCH($B288,$B$36:$B$206,0),17)),"",INDEX($A$36:$T$206,MATCH($B288,$B$36:$B$206,0),17))</f>
        <v>0</v>
      </c>
      <c r="R288" s="18" t="str">
        <f>IF(ISNA(INDEX($A$36:$T$206,MATCH($B288,$B$36:$B$206,0),18)),"",INDEX($A$36:$T$206,MATCH($B288,$B$36:$B$206,0),18))</f>
        <v>C</v>
      </c>
      <c r="S288" s="18">
        <f>IF(ISNA(INDEX($A$36:$T$206,MATCH($B288,$B$36:$B$206,0),19)),"",INDEX($A$36:$T$206,MATCH($B288,$B$36:$B$206,0),19))</f>
        <v>0</v>
      </c>
      <c r="T288" s="18" t="str">
        <f>IF(ISNA(INDEX($A$36:$T$206,MATCH($B288,$B$36:$B$206,0),20)),"",INDEX($A$36:$T$206,MATCH($B288,$B$36:$B$206,0),20))</f>
        <v>DC</v>
      </c>
    </row>
    <row r="289" spans="1:29" s="65" customFormat="1" x14ac:dyDescent="0.2">
      <c r="A289" s="77" t="s">
        <v>28</v>
      </c>
      <c r="B289" s="146"/>
      <c r="C289" s="146"/>
      <c r="D289" s="146"/>
      <c r="E289" s="146"/>
      <c r="F289" s="146"/>
      <c r="G289" s="146"/>
      <c r="H289" s="146"/>
      <c r="I289" s="146"/>
      <c r="J289" s="13">
        <f t="shared" ref="J289:P289" si="55">SUM(J274:J288)</f>
        <v>46</v>
      </c>
      <c r="K289" s="13">
        <f t="shared" si="55"/>
        <v>8</v>
      </c>
      <c r="L289" s="13">
        <f t="shared" si="55"/>
        <v>6</v>
      </c>
      <c r="M289" s="13">
        <f t="shared" si="55"/>
        <v>21</v>
      </c>
      <c r="N289" s="13">
        <f t="shared" si="55"/>
        <v>35</v>
      </c>
      <c r="O289" s="13">
        <f t="shared" si="55"/>
        <v>44</v>
      </c>
      <c r="P289" s="13">
        <f t="shared" si="55"/>
        <v>79</v>
      </c>
      <c r="Q289" s="77">
        <f>COUNTIF(Q274:Q288,"E")</f>
        <v>2</v>
      </c>
      <c r="R289" s="77">
        <f>COUNTIF(R274:R288,"C")</f>
        <v>6</v>
      </c>
      <c r="S289" s="77">
        <f>COUNTIF(S274:S288,"VP")</f>
        <v>7</v>
      </c>
      <c r="T289" s="78">
        <f>COUNTA(T274:T288)</f>
        <v>15</v>
      </c>
    </row>
    <row r="290" spans="1:29" s="65" customFormat="1" x14ac:dyDescent="0.2">
      <c r="A290" s="135" t="s">
        <v>74</v>
      </c>
      <c r="B290" s="135"/>
      <c r="C290" s="135"/>
      <c r="D290" s="135"/>
      <c r="E290" s="135"/>
      <c r="F290" s="135"/>
      <c r="G290" s="135"/>
      <c r="H290" s="135"/>
      <c r="I290" s="135"/>
      <c r="J290" s="135"/>
      <c r="K290" s="135"/>
      <c r="L290" s="135"/>
      <c r="M290" s="135"/>
      <c r="N290" s="135"/>
      <c r="O290" s="135"/>
      <c r="P290" s="135"/>
      <c r="Q290" s="135"/>
      <c r="R290" s="135"/>
      <c r="S290" s="135"/>
      <c r="T290" s="135"/>
    </row>
    <row r="291" spans="1:29" s="65" customFormat="1" x14ac:dyDescent="0.2">
      <c r="A291" s="21" t="str">
        <f>IF(ISNA(INDEX($A$36:$T$206,MATCH($B291,$B$36:$B$206,0),1)),"",INDEX($A$36:$T$206,MATCH($B291,$B$36:$B$206,0),1))</f>
        <v>LLA3205</v>
      </c>
      <c r="B291" s="137" t="s">
        <v>205</v>
      </c>
      <c r="C291" s="137"/>
      <c r="D291" s="137"/>
      <c r="E291" s="137"/>
      <c r="F291" s="137"/>
      <c r="G291" s="137"/>
      <c r="H291" s="137"/>
      <c r="I291" s="137"/>
      <c r="J291" s="11">
        <f>IF(ISNA(INDEX($A$36:$T$206,MATCH($B291,$B$36:$B$206,0),10)),"",INDEX($A$36:$T$206,MATCH($B291,$B$36:$B$206,0),10))</f>
        <v>4</v>
      </c>
      <c r="K291" s="11">
        <f>IF(ISNA(INDEX($A$36:$T$206,MATCH($B291,$B$36:$B$206,0),11)),"",INDEX($A$36:$T$206,MATCH($B291,$B$36:$B$206,0),11))</f>
        <v>1</v>
      </c>
      <c r="L291" s="11">
        <f>IF(ISNA(INDEX($A$36:$T$206,MATCH($B291,$B$36:$B$206,0),12)),"",INDEX($A$36:$T$206,MATCH($B291,$B$36:$B$206,0),12))</f>
        <v>0</v>
      </c>
      <c r="M291" s="11">
        <f>IF(ISNA(INDEX($A$36:$T$206,MATCH($B291,$B$36:$B$206,0),13)),"",INDEX($A$36:$T$206,MATCH($B291,$B$36:$B$206,0),13))</f>
        <v>3</v>
      </c>
      <c r="N291" s="11">
        <f>IF(ISNA(INDEX($A$36:$T$206,MATCH($B291,$B$36:$B$206,0),14)),"",INDEX($A$36:$T$206,MATCH($B291,$B$36:$B$206,0),14))</f>
        <v>4</v>
      </c>
      <c r="O291" s="11">
        <f>IF(ISNA(INDEX($A$36:$T$206,MATCH($B291,$B$36:$B$206,0),15)),"",INDEX($A$36:$T$206,MATCH($B291,$B$36:$B$206,0),15))</f>
        <v>4</v>
      </c>
      <c r="P291" s="11">
        <f>IF(ISNA(INDEX($A$36:$T$206,MATCH($B291,$B$36:$B$206,0),16)),"",INDEX($A$36:$T$206,MATCH($B291,$B$36:$B$206,0),16))</f>
        <v>8</v>
      </c>
      <c r="Q291" s="18">
        <f>IF(ISNA(INDEX($A$36:$T$206,MATCH($B291,$B$36:$B$206,0),17)),"",INDEX($A$36:$T$206,MATCH($B291,$B$36:$B$206,0),17))</f>
        <v>0</v>
      </c>
      <c r="R291" s="18">
        <f>IF(ISNA(INDEX($A$36:$T$206,MATCH($B291,$B$36:$B$206,0),18)),"",INDEX($A$36:$T$206,MATCH($B291,$B$36:$B$206,0),18))</f>
        <v>0</v>
      </c>
      <c r="S291" s="18" t="str">
        <f>IF(ISNA(INDEX($A$36:$T$206,MATCH($B291,$B$36:$B$206,0),19)),"",INDEX($A$36:$T$206,MATCH($B291,$B$36:$B$206,0),19))</f>
        <v>VP</v>
      </c>
      <c r="T291" s="18" t="str">
        <f>IF(ISNA(INDEX($A$36:$T$206,MATCH($B291,$B$36:$B$206,0),20)),"",INDEX($A$36:$T$206,MATCH($B291,$B$36:$B$206,0),20))</f>
        <v>DC</v>
      </c>
    </row>
    <row r="292" spans="1:29" s="65" customFormat="1" x14ac:dyDescent="0.2">
      <c r="A292" s="21" t="str">
        <f>IF(ISNA(INDEX($A$36:$T$206,MATCH($B292,$B$36:$B$206,0),1)),"",INDEX($A$36:$T$206,MATCH($B292,$B$36:$B$206,0),1))</f>
        <v>LLA3234</v>
      </c>
      <c r="B292" s="137" t="s">
        <v>208</v>
      </c>
      <c r="C292" s="137"/>
      <c r="D292" s="137"/>
      <c r="E292" s="137"/>
      <c r="F292" s="137"/>
      <c r="G292" s="137"/>
      <c r="H292" s="137"/>
      <c r="I292" s="137"/>
      <c r="J292" s="11">
        <f>IF(ISNA(INDEX($A$36:$T$206,MATCH($B292,$B$36:$B$206,0),10)),"",INDEX($A$36:$T$206,MATCH($B292,$B$36:$B$206,0),10))</f>
        <v>4</v>
      </c>
      <c r="K292" s="11">
        <f>IF(ISNA(INDEX($A$36:$T$206,MATCH($B292,$B$36:$B$206,0),11)),"",INDEX($A$36:$T$206,MATCH($B292,$B$36:$B$206,0),11))</f>
        <v>2</v>
      </c>
      <c r="L292" s="11">
        <f>IF(ISNA(INDEX($A$36:$T$206,MATCH($B292,$B$36:$B$206,0),12)),"",INDEX($A$36:$T$206,MATCH($B292,$B$36:$B$206,0),12))</f>
        <v>2</v>
      </c>
      <c r="M292" s="11">
        <f>IF(ISNA(INDEX($A$36:$T$206,MATCH($B292,$B$36:$B$206,0),13)),"",INDEX($A$36:$T$206,MATCH($B292,$B$36:$B$206,0),13))</f>
        <v>0</v>
      </c>
      <c r="N292" s="11">
        <f>IF(ISNA(INDEX($A$36:$T$206,MATCH($B292,$B$36:$B$206,0),14)),"",INDEX($A$36:$T$206,MATCH($B292,$B$36:$B$206,0),14))</f>
        <v>4</v>
      </c>
      <c r="O292" s="11">
        <f>IF(ISNA(INDEX($A$36:$T$206,MATCH($B292,$B$36:$B$206,0),15)),"",INDEX($A$36:$T$206,MATCH($B292,$B$36:$B$206,0),15))</f>
        <v>4</v>
      </c>
      <c r="P292" s="11">
        <f>IF(ISNA(INDEX($A$36:$T$206,MATCH($B292,$B$36:$B$206,0),16)),"",INDEX($A$36:$T$206,MATCH($B292,$B$36:$B$206,0),16))</f>
        <v>8</v>
      </c>
      <c r="Q292" s="18">
        <f>IF(ISNA(INDEX($A$36:$T$206,MATCH($B292,$B$36:$B$206,0),17)),"",INDEX($A$36:$T$206,MATCH($B292,$B$36:$B$206,0),17))</f>
        <v>0</v>
      </c>
      <c r="R292" s="18" t="str">
        <f>IF(ISNA(INDEX($A$36:$T$206,MATCH($B292,$B$36:$B$206,0),18)),"",INDEX($A$36:$T$206,MATCH($B292,$B$36:$B$206,0),18))</f>
        <v>C</v>
      </c>
      <c r="S292" s="18">
        <f>IF(ISNA(INDEX($A$36:$T$206,MATCH($B292,$B$36:$B$206,0),19)),"",INDEX($A$36:$T$206,MATCH($B292,$B$36:$B$206,0),19))</f>
        <v>0</v>
      </c>
      <c r="T292" s="18" t="str">
        <f>IF(ISNA(INDEX($A$36:$T$206,MATCH($B292,$B$36:$B$206,0),20)),"",INDEX($A$36:$T$206,MATCH($B292,$B$36:$B$206,0),20))</f>
        <v>DC</v>
      </c>
    </row>
    <row r="293" spans="1:29" s="65" customFormat="1" x14ac:dyDescent="0.2">
      <c r="A293" s="77" t="s">
        <v>28</v>
      </c>
      <c r="B293" s="135"/>
      <c r="C293" s="135"/>
      <c r="D293" s="135"/>
      <c r="E293" s="135"/>
      <c r="F293" s="135"/>
      <c r="G293" s="135"/>
      <c r="H293" s="135"/>
      <c r="I293" s="135"/>
      <c r="J293" s="13">
        <f t="shared" ref="J293:P293" si="56">SUM(J291:J292)</f>
        <v>8</v>
      </c>
      <c r="K293" s="94">
        <f t="shared" si="56"/>
        <v>3</v>
      </c>
      <c r="L293" s="94">
        <f t="shared" si="56"/>
        <v>2</v>
      </c>
      <c r="M293" s="94">
        <f t="shared" si="56"/>
        <v>3</v>
      </c>
      <c r="N293" s="94">
        <f t="shared" si="56"/>
        <v>8</v>
      </c>
      <c r="O293" s="94">
        <f t="shared" si="56"/>
        <v>8</v>
      </c>
      <c r="P293" s="94">
        <f t="shared" si="56"/>
        <v>16</v>
      </c>
      <c r="Q293" s="77">
        <f>COUNTIF(Q291:Q292,"E")</f>
        <v>0</v>
      </c>
      <c r="R293" s="93">
        <f>COUNTIF(R291:R292,"C")</f>
        <v>1</v>
      </c>
      <c r="S293" s="93">
        <f>COUNTIF(S291:S292,"VP")</f>
        <v>1</v>
      </c>
      <c r="T293" s="78">
        <f>COUNTA(J291:J292)</f>
        <v>2</v>
      </c>
    </row>
    <row r="294" spans="1:29" s="65" customFormat="1" ht="33" customHeight="1" x14ac:dyDescent="0.2">
      <c r="A294" s="147" t="s">
        <v>110</v>
      </c>
      <c r="B294" s="147"/>
      <c r="C294" s="147"/>
      <c r="D294" s="147"/>
      <c r="E294" s="147"/>
      <c r="F294" s="147"/>
      <c r="G294" s="147"/>
      <c r="H294" s="147"/>
      <c r="I294" s="147"/>
      <c r="J294" s="13">
        <f t="shared" ref="J294:T294" si="57">SUM(J289,J293)</f>
        <v>54</v>
      </c>
      <c r="K294" s="13">
        <f t="shared" si="57"/>
        <v>11</v>
      </c>
      <c r="L294" s="13">
        <f t="shared" si="57"/>
        <v>8</v>
      </c>
      <c r="M294" s="13">
        <f t="shared" si="57"/>
        <v>24</v>
      </c>
      <c r="N294" s="13">
        <f t="shared" si="57"/>
        <v>43</v>
      </c>
      <c r="O294" s="13">
        <f t="shared" si="57"/>
        <v>52</v>
      </c>
      <c r="P294" s="13">
        <f t="shared" si="57"/>
        <v>95</v>
      </c>
      <c r="Q294" s="13">
        <f t="shared" si="57"/>
        <v>2</v>
      </c>
      <c r="R294" s="13">
        <f t="shared" si="57"/>
        <v>7</v>
      </c>
      <c r="S294" s="13">
        <f t="shared" si="57"/>
        <v>8</v>
      </c>
      <c r="T294" s="83">
        <f t="shared" si="57"/>
        <v>17</v>
      </c>
    </row>
    <row r="295" spans="1:29" s="65" customFormat="1" x14ac:dyDescent="0.2">
      <c r="A295" s="148" t="s">
        <v>53</v>
      </c>
      <c r="B295" s="149"/>
      <c r="C295" s="149"/>
      <c r="D295" s="149"/>
      <c r="E295" s="149"/>
      <c r="F295" s="149"/>
      <c r="G295" s="149"/>
      <c r="H295" s="149"/>
      <c r="I295" s="149"/>
      <c r="J295" s="150"/>
      <c r="K295" s="13">
        <f t="shared" ref="K295:P295" si="58">K289*14+K293*12</f>
        <v>148</v>
      </c>
      <c r="L295" s="13">
        <f t="shared" si="58"/>
        <v>108</v>
      </c>
      <c r="M295" s="13">
        <f t="shared" si="58"/>
        <v>330</v>
      </c>
      <c r="N295" s="13">
        <f t="shared" si="58"/>
        <v>586</v>
      </c>
      <c r="O295" s="13">
        <f t="shared" si="58"/>
        <v>712</v>
      </c>
      <c r="P295" s="13">
        <f t="shared" si="58"/>
        <v>1298</v>
      </c>
      <c r="Q295" s="120"/>
      <c r="R295" s="121"/>
      <c r="S295" s="121"/>
      <c r="T295" s="122"/>
    </row>
    <row r="296" spans="1:29" s="65" customFormat="1" x14ac:dyDescent="0.2">
      <c r="A296" s="151"/>
      <c r="B296" s="152"/>
      <c r="C296" s="152"/>
      <c r="D296" s="152"/>
      <c r="E296" s="152"/>
      <c r="F296" s="152"/>
      <c r="G296" s="152"/>
      <c r="H296" s="152"/>
      <c r="I296" s="152"/>
      <c r="J296" s="153"/>
      <c r="K296" s="126">
        <f>SUM(K295:M295)</f>
        <v>586</v>
      </c>
      <c r="L296" s="127"/>
      <c r="M296" s="128"/>
      <c r="N296" s="126">
        <f>SUM(N295:O295)</f>
        <v>1298</v>
      </c>
      <c r="O296" s="127"/>
      <c r="P296" s="128"/>
      <c r="Q296" s="123"/>
      <c r="R296" s="124"/>
      <c r="S296" s="124"/>
      <c r="T296" s="125"/>
    </row>
    <row r="297" spans="1:29" ht="15" x14ac:dyDescent="0.25">
      <c r="A297" s="158" t="s">
        <v>108</v>
      </c>
      <c r="B297" s="159"/>
      <c r="C297" s="159"/>
      <c r="D297" s="159"/>
      <c r="E297" s="159"/>
      <c r="F297" s="159"/>
      <c r="G297" s="159"/>
      <c r="H297" s="159"/>
      <c r="I297" s="159"/>
      <c r="J297" s="160"/>
      <c r="K297" s="129">
        <f>T294/SUM(T47,T64,T81,T97,T117,T132)</f>
        <v>0.35416666666666669</v>
      </c>
      <c r="L297" s="130"/>
      <c r="M297" s="130"/>
      <c r="N297" s="130"/>
      <c r="O297" s="130"/>
      <c r="P297" s="130"/>
      <c r="Q297" s="130"/>
      <c r="R297" s="130"/>
      <c r="S297" s="130"/>
      <c r="T297" s="131"/>
      <c r="U297" s="56"/>
      <c r="V297" s="56"/>
      <c r="W297" s="64"/>
      <c r="X297" s="64"/>
      <c r="Y297" s="64"/>
      <c r="Z297" s="64"/>
    </row>
    <row r="298" spans="1:29" ht="15" x14ac:dyDescent="0.2">
      <c r="A298" s="132" t="s">
        <v>111</v>
      </c>
      <c r="B298" s="133"/>
      <c r="C298" s="133"/>
      <c r="D298" s="133"/>
      <c r="E298" s="133"/>
      <c r="F298" s="133"/>
      <c r="G298" s="133"/>
      <c r="H298" s="133"/>
      <c r="I298" s="133"/>
      <c r="J298" s="134"/>
      <c r="K298" s="129">
        <f>K296/(SUM(N47,N64,N81,N97,N117)*14+N132*12)</f>
        <v>0.279847182425979</v>
      </c>
      <c r="L298" s="130"/>
      <c r="M298" s="130"/>
      <c r="N298" s="130"/>
      <c r="O298" s="130"/>
      <c r="P298" s="130"/>
      <c r="Q298" s="130"/>
      <c r="R298" s="130"/>
      <c r="S298" s="130"/>
      <c r="T298" s="131"/>
      <c r="U298" s="64"/>
      <c r="V298" s="64"/>
      <c r="W298" s="64"/>
      <c r="X298" s="64"/>
      <c r="Y298" s="64"/>
      <c r="Z298" s="64"/>
    </row>
    <row r="299" spans="1:29" ht="17.25" customHeight="1" x14ac:dyDescent="0.2">
      <c r="U299" s="64"/>
      <c r="V299" s="64"/>
      <c r="W299" s="64"/>
      <c r="X299" s="64"/>
      <c r="Y299" s="64"/>
      <c r="Z299" s="64"/>
    </row>
    <row r="300" spans="1:29" ht="12.75" customHeight="1" x14ac:dyDescent="0.2">
      <c r="A300" s="65"/>
      <c r="B300" s="65"/>
      <c r="C300" s="65"/>
      <c r="D300" s="65"/>
      <c r="E300" s="65"/>
      <c r="F300" s="65"/>
      <c r="G300" s="65"/>
      <c r="H300" s="65"/>
      <c r="I300" s="65"/>
      <c r="J300" s="65"/>
      <c r="K300" s="65"/>
      <c r="L300" s="65"/>
      <c r="M300" s="65"/>
      <c r="N300" s="65"/>
      <c r="O300" s="65"/>
      <c r="P300" s="65"/>
      <c r="Q300" s="65"/>
      <c r="R300" s="65"/>
      <c r="S300" s="65"/>
      <c r="T300" s="65"/>
      <c r="V300" s="54"/>
      <c r="W300" s="54"/>
      <c r="X300" s="54"/>
      <c r="Y300" s="72"/>
      <c r="Z300" s="54"/>
      <c r="AA300" s="54"/>
      <c r="AB300" s="54"/>
      <c r="AC300" s="54"/>
    </row>
    <row r="301" spans="1:29" ht="16.5" customHeight="1" x14ac:dyDescent="0.2">
      <c r="V301" s="54"/>
      <c r="W301" s="54"/>
      <c r="X301" s="54"/>
      <c r="Y301" s="54"/>
      <c r="Z301" s="54"/>
      <c r="AA301" s="54"/>
      <c r="AB301" s="54"/>
      <c r="AC301" s="54"/>
    </row>
    <row r="302" spans="1:29" ht="19.5" customHeight="1" x14ac:dyDescent="0.2">
      <c r="A302" s="145" t="s">
        <v>75</v>
      </c>
      <c r="B302" s="145"/>
      <c r="V302" s="54"/>
      <c r="W302" s="54"/>
      <c r="X302" s="54"/>
      <c r="Y302" s="71"/>
      <c r="Z302" s="54"/>
      <c r="AA302" s="54"/>
      <c r="AB302" s="54"/>
      <c r="AC302" s="54"/>
    </row>
    <row r="303" spans="1:29" ht="15" customHeight="1" x14ac:dyDescent="0.2">
      <c r="A303" s="138" t="s">
        <v>30</v>
      </c>
      <c r="B303" s="220" t="s">
        <v>64</v>
      </c>
      <c r="C303" s="221"/>
      <c r="D303" s="221"/>
      <c r="E303" s="221"/>
      <c r="F303" s="221"/>
      <c r="G303" s="222"/>
      <c r="H303" s="220" t="s">
        <v>67</v>
      </c>
      <c r="I303" s="222"/>
      <c r="J303" s="230" t="s">
        <v>68</v>
      </c>
      <c r="K303" s="232"/>
      <c r="L303" s="232"/>
      <c r="M303" s="232"/>
      <c r="N303" s="232"/>
      <c r="O303" s="231"/>
      <c r="P303" s="220" t="s">
        <v>52</v>
      </c>
      <c r="Q303" s="222"/>
      <c r="R303" s="230" t="s">
        <v>69</v>
      </c>
      <c r="S303" s="232"/>
      <c r="T303" s="231"/>
      <c r="V303" s="54"/>
      <c r="W303" s="54"/>
      <c r="X303" s="54"/>
      <c r="Y303" s="54"/>
      <c r="Z303" s="54"/>
      <c r="AA303" s="54"/>
      <c r="AB303" s="54"/>
      <c r="AC303" s="54"/>
    </row>
    <row r="304" spans="1:29" x14ac:dyDescent="0.2">
      <c r="A304" s="138"/>
      <c r="B304" s="223"/>
      <c r="C304" s="224"/>
      <c r="D304" s="224"/>
      <c r="E304" s="224"/>
      <c r="F304" s="224"/>
      <c r="G304" s="225"/>
      <c r="H304" s="223"/>
      <c r="I304" s="225"/>
      <c r="J304" s="230" t="s">
        <v>37</v>
      </c>
      <c r="K304" s="231"/>
      <c r="L304" s="230" t="s">
        <v>8</v>
      </c>
      <c r="M304" s="231"/>
      <c r="N304" s="230" t="s">
        <v>34</v>
      </c>
      <c r="O304" s="231"/>
      <c r="P304" s="223"/>
      <c r="Q304" s="225"/>
      <c r="R304" s="19" t="s">
        <v>70</v>
      </c>
      <c r="S304" s="19" t="s">
        <v>71</v>
      </c>
      <c r="T304" s="19" t="s">
        <v>72</v>
      </c>
      <c r="V304" s="54"/>
      <c r="W304" s="54"/>
      <c r="X304" s="54"/>
      <c r="Y304" s="54"/>
      <c r="Z304" s="54"/>
      <c r="AA304" s="54"/>
      <c r="AB304" s="54"/>
      <c r="AC304" s="54"/>
    </row>
    <row r="305" spans="1:29" x14ac:dyDescent="0.2">
      <c r="A305" s="19">
        <v>1</v>
      </c>
      <c r="B305" s="230" t="s">
        <v>65</v>
      </c>
      <c r="C305" s="232"/>
      <c r="D305" s="232"/>
      <c r="E305" s="232"/>
      <c r="F305" s="232"/>
      <c r="G305" s="231"/>
      <c r="H305" s="259">
        <f>J305</f>
        <v>1716</v>
      </c>
      <c r="I305" s="259"/>
      <c r="J305" s="154">
        <f>(SUM(N47+N64+N81+N97+N117)*14+N132*12)-J306</f>
        <v>1716</v>
      </c>
      <c r="K305" s="155"/>
      <c r="L305" s="154">
        <f>(SUM(O47+O64+O81+O97+O117)*14+O132*12)-L306</f>
        <v>2106</v>
      </c>
      <c r="M305" s="155"/>
      <c r="N305" s="154">
        <f>(SUM(P47+P64+P81+P97+P117)*14+P132*12)-N306</f>
        <v>3822</v>
      </c>
      <c r="O305" s="155"/>
      <c r="P305" s="228">
        <f>H305/H307</f>
        <v>0.81948424068767911</v>
      </c>
      <c r="Q305" s="229"/>
      <c r="R305" s="10">
        <f>J47+J64-R306</f>
        <v>59</v>
      </c>
      <c r="S305" s="10">
        <f>J81+J97-S306</f>
        <v>51</v>
      </c>
      <c r="T305" s="10">
        <f>J117+J132-T306</f>
        <v>43</v>
      </c>
      <c r="U305" s="104" t="s">
        <v>248</v>
      </c>
      <c r="V305" s="113"/>
      <c r="W305" s="54"/>
      <c r="X305" s="54"/>
      <c r="Y305" s="54"/>
      <c r="Z305" s="54"/>
      <c r="AA305" s="54"/>
      <c r="AB305" s="54"/>
      <c r="AC305" s="54"/>
    </row>
    <row r="306" spans="1:29" x14ac:dyDescent="0.2">
      <c r="A306" s="19">
        <v>2</v>
      </c>
      <c r="B306" s="230" t="s">
        <v>66</v>
      </c>
      <c r="C306" s="232"/>
      <c r="D306" s="232"/>
      <c r="E306" s="232"/>
      <c r="F306" s="232"/>
      <c r="G306" s="231"/>
      <c r="H306" s="259">
        <f>J306</f>
        <v>378</v>
      </c>
      <c r="I306" s="259"/>
      <c r="J306" s="255">
        <f>N198</f>
        <v>378</v>
      </c>
      <c r="K306" s="256"/>
      <c r="L306" s="255">
        <f>O198</f>
        <v>538</v>
      </c>
      <c r="M306" s="256"/>
      <c r="N306" s="226">
        <f>SUM(J306:M306)</f>
        <v>916</v>
      </c>
      <c r="O306" s="227"/>
      <c r="P306" s="228">
        <f>H306/H307</f>
        <v>0.18051575931232092</v>
      </c>
      <c r="Q306" s="229"/>
      <c r="R306" s="112">
        <v>8</v>
      </c>
      <c r="S306" s="112">
        <v>12</v>
      </c>
      <c r="T306" s="112">
        <v>20</v>
      </c>
      <c r="V306" s="54"/>
      <c r="W306" s="54"/>
      <c r="X306" s="54"/>
      <c r="Y306" s="66"/>
      <c r="Z306" s="54"/>
      <c r="AA306" s="54"/>
      <c r="AB306" s="54"/>
      <c r="AC306" s="54"/>
    </row>
    <row r="307" spans="1:29" ht="15" customHeight="1" x14ac:dyDescent="0.2">
      <c r="A307" s="230" t="s">
        <v>28</v>
      </c>
      <c r="B307" s="232"/>
      <c r="C307" s="232"/>
      <c r="D307" s="232"/>
      <c r="E307" s="232"/>
      <c r="F307" s="232"/>
      <c r="G307" s="231"/>
      <c r="H307" s="138">
        <f>SUM(H305:I306)</f>
        <v>2094</v>
      </c>
      <c r="I307" s="138"/>
      <c r="J307" s="138">
        <f>SUM(J305:K306)</f>
        <v>2094</v>
      </c>
      <c r="K307" s="138"/>
      <c r="L307" s="210">
        <f>SUM(L305:M306)</f>
        <v>2644</v>
      </c>
      <c r="M307" s="212"/>
      <c r="N307" s="210">
        <f>SUM(N305:O306)</f>
        <v>4738</v>
      </c>
      <c r="O307" s="212"/>
      <c r="P307" s="257">
        <f>SUM(P305:Q306)</f>
        <v>1</v>
      </c>
      <c r="Q307" s="258"/>
      <c r="R307" s="12">
        <f>SUM(R305:R306)</f>
        <v>67</v>
      </c>
      <c r="S307" s="12">
        <f>SUM(S305:S306)</f>
        <v>63</v>
      </c>
      <c r="T307" s="12">
        <f>SUM(T305:T306)</f>
        <v>63</v>
      </c>
      <c r="U307" s="117" t="s">
        <v>116</v>
      </c>
      <c r="V307" s="117"/>
      <c r="W307" s="117"/>
      <c r="X307" s="117"/>
      <c r="Y307" s="68"/>
      <c r="Z307" s="54"/>
      <c r="AA307" s="54"/>
      <c r="AB307" s="54"/>
      <c r="AC307" s="54"/>
    </row>
    <row r="308" spans="1:29" s="27" customFormat="1" ht="21.75" customHeight="1" x14ac:dyDescent="0.25">
      <c r="A308" s="75"/>
      <c r="B308" s="75"/>
      <c r="C308" s="75"/>
      <c r="D308" s="75"/>
      <c r="E308" s="75"/>
      <c r="F308" s="75"/>
      <c r="G308" s="75"/>
      <c r="H308" s="75"/>
      <c r="I308" s="75"/>
      <c r="J308" s="75"/>
      <c r="K308" s="75"/>
      <c r="L308" s="49"/>
      <c r="M308" s="49"/>
      <c r="N308" s="49"/>
      <c r="O308" s="49"/>
      <c r="P308" s="76"/>
      <c r="Q308" s="76"/>
      <c r="R308" s="49"/>
      <c r="S308" s="49"/>
      <c r="T308" s="49"/>
      <c r="U308" s="117"/>
      <c r="V308" s="117"/>
      <c r="W308" s="117"/>
      <c r="X308" s="117"/>
      <c r="Y308" s="68"/>
      <c r="Z308" s="54"/>
      <c r="AA308" s="54"/>
      <c r="AB308" s="54"/>
      <c r="AC308" s="54"/>
    </row>
    <row r="309" spans="1:29" ht="14.25" customHeight="1" x14ac:dyDescent="0.2">
      <c r="A309" s="75"/>
      <c r="B309" s="75"/>
      <c r="C309" s="75"/>
      <c r="D309" s="75"/>
      <c r="E309" s="75"/>
      <c r="F309" s="75"/>
      <c r="G309" s="75"/>
      <c r="H309" s="75"/>
      <c r="I309" s="75"/>
      <c r="J309" s="75"/>
      <c r="K309" s="75"/>
      <c r="L309" s="49"/>
      <c r="M309" s="49"/>
      <c r="N309" s="49"/>
      <c r="O309" s="49"/>
      <c r="P309" s="76"/>
      <c r="Q309" s="76"/>
      <c r="R309" s="49"/>
      <c r="S309" s="49"/>
      <c r="T309" s="49"/>
      <c r="U309" s="250" t="s">
        <v>117</v>
      </c>
      <c r="V309" s="251"/>
      <c r="W309" s="250" t="s">
        <v>118</v>
      </c>
      <c r="X309" s="251"/>
      <c r="Y309" s="68"/>
      <c r="Z309" s="54"/>
      <c r="AA309" s="54"/>
      <c r="AB309" s="54"/>
      <c r="AC309" s="54"/>
    </row>
    <row r="310" spans="1:29" ht="17.25" customHeight="1" x14ac:dyDescent="0.2">
      <c r="A310" s="75"/>
      <c r="B310" s="75"/>
      <c r="C310" s="75"/>
      <c r="D310" s="75"/>
      <c r="E310" s="75"/>
      <c r="F310" s="75"/>
      <c r="G310" s="75"/>
      <c r="H310" s="75"/>
      <c r="I310" s="75"/>
      <c r="J310" s="75"/>
      <c r="K310" s="75"/>
      <c r="L310" s="49"/>
      <c r="M310" s="49"/>
      <c r="N310" s="49"/>
      <c r="O310" s="49"/>
      <c r="P310" s="76"/>
      <c r="Q310" s="76"/>
      <c r="R310" s="49"/>
      <c r="S310" s="49"/>
      <c r="T310" s="49"/>
      <c r="U310" s="252"/>
      <c r="V310" s="252"/>
      <c r="W310" s="252"/>
      <c r="X310" s="252"/>
      <c r="Y310" s="54"/>
      <c r="Z310" s="54"/>
      <c r="AA310" s="54"/>
      <c r="AB310" s="54"/>
      <c r="AC310" s="54"/>
    </row>
    <row r="311" spans="1:29" ht="18.75" customHeight="1" x14ac:dyDescent="0.2">
      <c r="A311" s="75"/>
      <c r="B311" s="75"/>
      <c r="C311" s="75"/>
      <c r="D311" s="75"/>
      <c r="E311" s="75"/>
      <c r="F311" s="75"/>
      <c r="G311" s="75"/>
      <c r="H311" s="75"/>
      <c r="I311" s="75"/>
      <c r="J311" s="75"/>
      <c r="K311" s="75"/>
      <c r="L311" s="49"/>
      <c r="M311" s="49"/>
      <c r="N311" s="49"/>
      <c r="O311" s="49"/>
      <c r="P311" s="76"/>
      <c r="Q311" s="76"/>
      <c r="R311" s="49"/>
      <c r="S311" s="49"/>
      <c r="T311" s="49"/>
      <c r="U311" s="118" t="e">
        <f>K227+#REF!+K267+K297</f>
        <v>#REF!</v>
      </c>
      <c r="V311" s="118"/>
      <c r="W311" s="118">
        <f>K227+K267+K297</f>
        <v>1</v>
      </c>
      <c r="X311" s="118"/>
      <c r="Y311" s="249" t="s">
        <v>119</v>
      </c>
      <c r="Z311" s="249"/>
      <c r="AA311" s="69"/>
      <c r="AB311" s="67"/>
      <c r="AC311" s="67"/>
    </row>
    <row r="312" spans="1:29" ht="17.25" customHeight="1" x14ac:dyDescent="0.2">
      <c r="A312" s="75"/>
      <c r="B312" s="75"/>
      <c r="C312" s="75"/>
      <c r="D312" s="75"/>
      <c r="E312" s="75"/>
      <c r="F312" s="75"/>
      <c r="G312" s="75"/>
      <c r="H312" s="75"/>
      <c r="I312" s="75"/>
      <c r="J312" s="75"/>
      <c r="K312" s="75"/>
      <c r="L312" s="49"/>
      <c r="M312" s="49"/>
      <c r="N312" s="49"/>
      <c r="O312" s="49"/>
      <c r="P312" s="76"/>
      <c r="Q312" s="76"/>
      <c r="R312" s="49"/>
      <c r="S312" s="49"/>
      <c r="T312" s="49"/>
      <c r="U312" s="118" t="e">
        <f>K228+#REF!+K268+K298</f>
        <v>#REF!</v>
      </c>
      <c r="V312" s="245"/>
      <c r="W312" s="118">
        <f>K228+K268+K298</f>
        <v>1</v>
      </c>
      <c r="X312" s="118"/>
      <c r="Y312" s="249" t="s">
        <v>120</v>
      </c>
      <c r="Z312" s="249"/>
      <c r="AA312" s="69"/>
      <c r="AB312" s="67"/>
      <c r="AC312" s="67"/>
    </row>
    <row r="313" spans="1:29" ht="17.25" customHeight="1" x14ac:dyDescent="0.2">
      <c r="A313" s="75"/>
      <c r="B313" s="75"/>
      <c r="C313" s="75"/>
      <c r="D313" s="75"/>
      <c r="E313" s="75"/>
      <c r="F313" s="75"/>
      <c r="G313" s="75"/>
      <c r="H313" s="75"/>
      <c r="I313" s="75"/>
      <c r="J313" s="75"/>
      <c r="K313" s="75"/>
      <c r="L313" s="49"/>
      <c r="M313" s="49"/>
      <c r="N313" s="49"/>
      <c r="O313" s="49"/>
      <c r="P313" s="76"/>
      <c r="Q313" s="76"/>
      <c r="R313" s="49"/>
      <c r="S313" s="49"/>
      <c r="T313" s="49"/>
      <c r="U313" s="245" t="e">
        <f>IF(U311=100%,"Corect",IF(U311&gt;100%,"Ați dublat unele discipline","Ați pierdut unele discipline"))</f>
        <v>#REF!</v>
      </c>
      <c r="V313" s="245"/>
      <c r="W313" s="245" t="str">
        <f>IF(W311=100%,"Corect",IF(W311&gt;100%,"Ați dublat unele discipline","Ați pierdut unele discipline"))</f>
        <v>Corect</v>
      </c>
      <c r="X313" s="245"/>
      <c r="Y313" s="70"/>
      <c r="Z313" s="67"/>
      <c r="AA313" s="67"/>
      <c r="AB313" s="67"/>
      <c r="AC313" s="67"/>
    </row>
    <row r="314" spans="1:29" ht="15.75" customHeight="1" x14ac:dyDescent="0.2">
      <c r="A314" s="75"/>
      <c r="B314" s="75"/>
      <c r="C314" s="75"/>
      <c r="D314" s="75"/>
      <c r="E314" s="75"/>
      <c r="F314" s="75"/>
      <c r="G314" s="75"/>
      <c r="H314" s="75"/>
      <c r="I314" s="75"/>
      <c r="J314" s="75"/>
      <c r="K314" s="75"/>
      <c r="L314" s="49"/>
      <c r="M314" s="49"/>
      <c r="N314" s="49"/>
      <c r="O314" s="49"/>
      <c r="P314" s="76"/>
      <c r="Q314" s="76"/>
      <c r="R314" s="49"/>
      <c r="S314" s="49"/>
      <c r="T314" s="49"/>
      <c r="U314" s="245" t="e">
        <f>IF(U312=100%,"Corect",IF(U312&gt;100%,"Ați dublat unele discipline","Ați pierdut unele discipline"))</f>
        <v>#REF!</v>
      </c>
      <c r="V314" s="245"/>
      <c r="W314" s="245" t="str">
        <f>IF(W312=100%,"Corect",IF(W312&gt;100%,"Ați dublat unele discipline","Ați pierdut unele discipline"))</f>
        <v>Corect</v>
      </c>
      <c r="X314" s="245"/>
      <c r="Y314" s="70"/>
      <c r="Z314" s="54"/>
      <c r="AA314" s="54"/>
      <c r="AB314" s="54"/>
      <c r="AC314" s="54"/>
    </row>
    <row r="315" spans="1:29" ht="29.25" customHeight="1" x14ac:dyDescent="0.2">
      <c r="A315" s="75"/>
      <c r="B315" s="75"/>
      <c r="C315" s="75"/>
      <c r="D315" s="75"/>
      <c r="E315" s="75"/>
      <c r="F315" s="75"/>
      <c r="G315" s="75"/>
      <c r="H315" s="75"/>
      <c r="I315" s="75"/>
      <c r="J315" s="75"/>
      <c r="K315" s="75"/>
      <c r="L315" s="49"/>
      <c r="M315" s="49"/>
      <c r="N315" s="49"/>
      <c r="O315" s="49"/>
      <c r="P315" s="76"/>
      <c r="Q315" s="76"/>
      <c r="R315" s="49"/>
      <c r="S315" s="49"/>
      <c r="T315" s="49"/>
      <c r="U315" s="116" t="s">
        <v>121</v>
      </c>
      <c r="V315" s="116"/>
      <c r="W315" s="116"/>
      <c r="X315" s="116"/>
      <c r="Y315" s="70"/>
      <c r="Z315" s="54"/>
      <c r="AA315" s="54"/>
      <c r="AB315" s="54"/>
      <c r="AC315" s="54"/>
    </row>
    <row r="316" spans="1:29" ht="17.25" customHeight="1" x14ac:dyDescent="0.2">
      <c r="A316" s="75"/>
      <c r="B316" s="75"/>
      <c r="C316" s="75"/>
      <c r="D316" s="75"/>
      <c r="E316" s="75"/>
      <c r="F316" s="75"/>
      <c r="G316" s="75"/>
      <c r="H316" s="75"/>
      <c r="I316" s="75"/>
      <c r="J316" s="75"/>
      <c r="K316" s="75"/>
      <c r="L316" s="49"/>
      <c r="M316" s="49"/>
      <c r="N316" s="49"/>
      <c r="O316" s="49"/>
      <c r="P316" s="76"/>
      <c r="Q316" s="76"/>
      <c r="R316" s="49"/>
      <c r="S316" s="49"/>
      <c r="T316" s="49"/>
      <c r="U316" s="116"/>
      <c r="V316" s="116"/>
      <c r="W316" s="116"/>
      <c r="X316" s="116"/>
      <c r="Y316" s="54"/>
      <c r="Z316" s="54"/>
      <c r="AA316" s="54"/>
      <c r="AB316" s="54"/>
      <c r="AC316" s="54"/>
    </row>
    <row r="317" spans="1:29" ht="14.25" customHeight="1" x14ac:dyDescent="0.2">
      <c r="A317" s="75"/>
      <c r="B317" s="75"/>
      <c r="C317" s="75"/>
      <c r="D317" s="75"/>
      <c r="E317" s="75"/>
      <c r="F317" s="75"/>
      <c r="G317" s="75"/>
      <c r="H317" s="75"/>
      <c r="I317" s="75"/>
      <c r="J317" s="75"/>
      <c r="K317" s="75"/>
      <c r="L317" s="49"/>
      <c r="M317" s="49"/>
      <c r="N317" s="49"/>
      <c r="O317" s="49"/>
      <c r="P317" s="76"/>
      <c r="Q317" s="76"/>
      <c r="R317" s="49"/>
      <c r="S317" s="49"/>
      <c r="T317" s="49"/>
      <c r="U317" s="116"/>
      <c r="V317" s="116"/>
      <c r="W317" s="116"/>
      <c r="X317" s="116"/>
      <c r="Y317" s="54"/>
      <c r="Z317" s="54"/>
      <c r="AA317" s="54"/>
      <c r="AB317" s="54"/>
      <c r="AC317" s="54"/>
    </row>
    <row r="318" spans="1:29" ht="12.75" customHeight="1" x14ac:dyDescent="0.2">
      <c r="A318" s="75"/>
      <c r="B318" s="75"/>
      <c r="C318" s="75"/>
      <c r="D318" s="75"/>
      <c r="E318" s="75"/>
      <c r="F318" s="75"/>
      <c r="G318" s="75"/>
      <c r="H318" s="75"/>
      <c r="I318" s="75"/>
      <c r="J318" s="75"/>
      <c r="K318" s="75"/>
      <c r="L318" s="49"/>
      <c r="M318" s="49"/>
      <c r="N318" s="49"/>
      <c r="O318" s="49"/>
      <c r="P318" s="76"/>
      <c r="Q318" s="76"/>
      <c r="R318" s="49"/>
      <c r="S318" s="49"/>
      <c r="T318" s="49"/>
      <c r="U318" s="116"/>
      <c r="V318" s="116"/>
      <c r="W318" s="116"/>
      <c r="X318" s="116"/>
      <c r="Y318" s="54"/>
      <c r="Z318" s="54"/>
      <c r="AA318" s="54"/>
      <c r="AB318" s="54"/>
      <c r="AC318" s="54"/>
    </row>
    <row r="319" spans="1:29" x14ac:dyDescent="0.2">
      <c r="A319" s="75"/>
      <c r="B319" s="75"/>
      <c r="C319" s="75"/>
      <c r="D319" s="75"/>
      <c r="E319" s="75"/>
      <c r="F319" s="75"/>
      <c r="G319" s="75"/>
      <c r="H319" s="75"/>
      <c r="I319" s="75"/>
      <c r="J319" s="75"/>
      <c r="K319" s="75"/>
      <c r="L319" s="49"/>
      <c r="M319" s="49"/>
      <c r="N319" s="49"/>
      <c r="O319" s="49"/>
      <c r="P319" s="76"/>
      <c r="Q319" s="76"/>
      <c r="R319" s="49"/>
      <c r="S319" s="49"/>
      <c r="T319" s="49"/>
      <c r="U319" s="116"/>
      <c r="V319" s="116"/>
      <c r="W319" s="116"/>
      <c r="X319" s="116"/>
      <c r="Y319" s="54"/>
      <c r="Z319" s="54"/>
      <c r="AA319" s="54"/>
      <c r="AB319" s="54"/>
      <c r="AC319" s="54"/>
    </row>
  </sheetData>
  <sheetProtection deleteColumns="0" deleteRows="0" selectLockedCells="1" selectUnlockedCells="1"/>
  <mergeCells count="396">
    <mergeCell ref="B195:I195"/>
    <mergeCell ref="U20:X24"/>
    <mergeCell ref="A22:K26"/>
    <mergeCell ref="U142:W159"/>
    <mergeCell ref="U166:W181"/>
    <mergeCell ref="U197:W199"/>
    <mergeCell ref="M28:T32"/>
    <mergeCell ref="M7:T11"/>
    <mergeCell ref="M12:T12"/>
    <mergeCell ref="M13:T13"/>
    <mergeCell ref="M14:T14"/>
    <mergeCell ref="M16:T17"/>
    <mergeCell ref="M18:T20"/>
    <mergeCell ref="M21:T22"/>
    <mergeCell ref="B113:I113"/>
    <mergeCell ref="Q123:S123"/>
    <mergeCell ref="K123:M123"/>
    <mergeCell ref="B95:I95"/>
    <mergeCell ref="B96:I96"/>
    <mergeCell ref="A71:T71"/>
    <mergeCell ref="J72:J73"/>
    <mergeCell ref="B110:I110"/>
    <mergeCell ref="J106:J107"/>
    <mergeCell ref="B114:I114"/>
    <mergeCell ref="B144:I144"/>
    <mergeCell ref="Y311:Z311"/>
    <mergeCell ref="U313:V313"/>
    <mergeCell ref="W313:X313"/>
    <mergeCell ref="Y312:Z312"/>
    <mergeCell ref="U309:V310"/>
    <mergeCell ref="W309:X310"/>
    <mergeCell ref="W311:X311"/>
    <mergeCell ref="U283:X283"/>
    <mergeCell ref="B305:G305"/>
    <mergeCell ref="J306:K306"/>
    <mergeCell ref="R303:T303"/>
    <mergeCell ref="P307:Q307"/>
    <mergeCell ref="H306:I306"/>
    <mergeCell ref="H307:I307"/>
    <mergeCell ref="A307:G307"/>
    <mergeCell ref="H303:I304"/>
    <mergeCell ref="A303:A304"/>
    <mergeCell ref="H305:I305"/>
    <mergeCell ref="L306:M306"/>
    <mergeCell ref="B306:G306"/>
    <mergeCell ref="P305:Q305"/>
    <mergeCell ref="L305:M305"/>
    <mergeCell ref="W314:X314"/>
    <mergeCell ref="U312:V312"/>
    <mergeCell ref="A105:T105"/>
    <mergeCell ref="B140:I141"/>
    <mergeCell ref="B123:I124"/>
    <mergeCell ref="B126:I126"/>
    <mergeCell ref="B132:I132"/>
    <mergeCell ref="B128:I128"/>
    <mergeCell ref="T106:T107"/>
    <mergeCell ref="B129:I129"/>
    <mergeCell ref="Q140:S140"/>
    <mergeCell ref="J140:J141"/>
    <mergeCell ref="K140:M140"/>
    <mergeCell ref="B131:I131"/>
    <mergeCell ref="B111:I111"/>
    <mergeCell ref="B109:I109"/>
    <mergeCell ref="A267:J267"/>
    <mergeCell ref="W312:X312"/>
    <mergeCell ref="B145:I145"/>
    <mergeCell ref="B143:I143"/>
    <mergeCell ref="B149:I149"/>
    <mergeCell ref="B150:I150"/>
    <mergeCell ref="B151:I151"/>
    <mergeCell ref="B79:I79"/>
    <mergeCell ref="B221:I221"/>
    <mergeCell ref="A224:I224"/>
    <mergeCell ref="A225:J226"/>
    <mergeCell ref="B248:I248"/>
    <mergeCell ref="B249:I249"/>
    <mergeCell ref="B40:I40"/>
    <mergeCell ref="B46:I46"/>
    <mergeCell ref="U314:V314"/>
    <mergeCell ref="B152:I152"/>
    <mergeCell ref="B153:I153"/>
    <mergeCell ref="B146:I146"/>
    <mergeCell ref="B155:I155"/>
    <mergeCell ref="B161:I161"/>
    <mergeCell ref="B156:I156"/>
    <mergeCell ref="B157:I157"/>
    <mergeCell ref="B158:I158"/>
    <mergeCell ref="B162:I162"/>
    <mergeCell ref="B163:I163"/>
    <mergeCell ref="B164:I164"/>
    <mergeCell ref="B171:I171"/>
    <mergeCell ref="B172:I172"/>
    <mergeCell ref="B173:I173"/>
    <mergeCell ref="B174:I174"/>
    <mergeCell ref="M15:T15"/>
    <mergeCell ref="H28:H29"/>
    <mergeCell ref="A27:G27"/>
    <mergeCell ref="G28:G29"/>
    <mergeCell ref="B74:I74"/>
    <mergeCell ref="B61:I61"/>
    <mergeCell ref="A16:K16"/>
    <mergeCell ref="B43:I43"/>
    <mergeCell ref="A17:K17"/>
    <mergeCell ref="Q72:S72"/>
    <mergeCell ref="T72:T73"/>
    <mergeCell ref="K72:M72"/>
    <mergeCell ref="N72:P72"/>
    <mergeCell ref="T53:T54"/>
    <mergeCell ref="Q37:S37"/>
    <mergeCell ref="I28:K28"/>
    <mergeCell ref="B28:C28"/>
    <mergeCell ref="M23:T26"/>
    <mergeCell ref="B41:I41"/>
    <mergeCell ref="B39:I39"/>
    <mergeCell ref="A15:K15"/>
    <mergeCell ref="A240:T240"/>
    <mergeCell ref="B241:I241"/>
    <mergeCell ref="B242:I242"/>
    <mergeCell ref="Q225:T226"/>
    <mergeCell ref="N226:P226"/>
    <mergeCell ref="K227:T227"/>
    <mergeCell ref="K228:T228"/>
    <mergeCell ref="K226:M226"/>
    <mergeCell ref="R4:T4"/>
    <mergeCell ref="R5:T5"/>
    <mergeCell ref="A14:K14"/>
    <mergeCell ref="A72:A73"/>
    <mergeCell ref="B72:I73"/>
    <mergeCell ref="B91:I91"/>
    <mergeCell ref="B92:I92"/>
    <mergeCell ref="B93:I93"/>
    <mergeCell ref="N37:P37"/>
    <mergeCell ref="K37:M37"/>
    <mergeCell ref="A18:K18"/>
    <mergeCell ref="J37:J38"/>
    <mergeCell ref="A36:T36"/>
    <mergeCell ref="B37:I38"/>
    <mergeCell ref="A140:A141"/>
    <mergeCell ref="A139:T139"/>
    <mergeCell ref="U47:W47"/>
    <mergeCell ref="U132:W132"/>
    <mergeCell ref="B115:I115"/>
    <mergeCell ref="K106:M106"/>
    <mergeCell ref="N106:P106"/>
    <mergeCell ref="Q106:S106"/>
    <mergeCell ref="B108:I108"/>
    <mergeCell ref="B106:I107"/>
    <mergeCell ref="B47:I47"/>
    <mergeCell ref="B117:I117"/>
    <mergeCell ref="A52:T52"/>
    <mergeCell ref="B59:I59"/>
    <mergeCell ref="J53:J54"/>
    <mergeCell ref="B89:I89"/>
    <mergeCell ref="B90:I90"/>
    <mergeCell ref="A122:T122"/>
    <mergeCell ref="B127:I127"/>
    <mergeCell ref="J123:J124"/>
    <mergeCell ref="U64:W64"/>
    <mergeCell ref="U81:W81"/>
    <mergeCell ref="U97:W97"/>
    <mergeCell ref="U117:W117"/>
    <mergeCell ref="B76:I76"/>
    <mergeCell ref="B77:I77"/>
    <mergeCell ref="K201:T201"/>
    <mergeCell ref="A201:J201"/>
    <mergeCell ref="J307:K307"/>
    <mergeCell ref="L307:M307"/>
    <mergeCell ref="N307:O307"/>
    <mergeCell ref="B216:I216"/>
    <mergeCell ref="A208:T208"/>
    <mergeCell ref="B303:G304"/>
    <mergeCell ref="B223:I223"/>
    <mergeCell ref="N306:O306"/>
    <mergeCell ref="P306:Q306"/>
    <mergeCell ref="P303:Q304"/>
    <mergeCell ref="J304:K304"/>
    <mergeCell ref="L304:M304"/>
    <mergeCell ref="N304:O304"/>
    <mergeCell ref="J303:O303"/>
    <mergeCell ref="J305:K305"/>
    <mergeCell ref="B222:I222"/>
    <mergeCell ref="B213:I213"/>
    <mergeCell ref="B214:I214"/>
    <mergeCell ref="B215:I215"/>
    <mergeCell ref="B212:I212"/>
    <mergeCell ref="A211:T211"/>
    <mergeCell ref="T209:T210"/>
    <mergeCell ref="N199:P199"/>
    <mergeCell ref="Q198:T199"/>
    <mergeCell ref="A197:I197"/>
    <mergeCell ref="A198:J199"/>
    <mergeCell ref="A200:J200"/>
    <mergeCell ref="K200:T200"/>
    <mergeCell ref="K199:M199"/>
    <mergeCell ref="B181:I181"/>
    <mergeCell ref="B176:T176"/>
    <mergeCell ref="B182:T182"/>
    <mergeCell ref="B183:I183"/>
    <mergeCell ref="B184:I184"/>
    <mergeCell ref="B185:T185"/>
    <mergeCell ref="B177:I177"/>
    <mergeCell ref="B178:I178"/>
    <mergeCell ref="B179:I179"/>
    <mergeCell ref="B180:I180"/>
    <mergeCell ref="B186:I186"/>
    <mergeCell ref="B187:I187"/>
    <mergeCell ref="B188:I188"/>
    <mergeCell ref="B189:I189"/>
    <mergeCell ref="B192:I192"/>
    <mergeCell ref="B193:I193"/>
    <mergeCell ref="B194:I194"/>
    <mergeCell ref="B97:I97"/>
    <mergeCell ref="T140:T141"/>
    <mergeCell ref="A123:A124"/>
    <mergeCell ref="T123:T124"/>
    <mergeCell ref="B116:I116"/>
    <mergeCell ref="N123:P123"/>
    <mergeCell ref="B75:I75"/>
    <mergeCell ref="B64:I64"/>
    <mergeCell ref="B57:I57"/>
    <mergeCell ref="B58:I58"/>
    <mergeCell ref="B60:I60"/>
    <mergeCell ref="A86:T86"/>
    <mergeCell ref="J87:J88"/>
    <mergeCell ref="K87:M87"/>
    <mergeCell ref="N87:P87"/>
    <mergeCell ref="Q87:S87"/>
    <mergeCell ref="A87:A88"/>
    <mergeCell ref="T87:T88"/>
    <mergeCell ref="B80:I80"/>
    <mergeCell ref="B81:I81"/>
    <mergeCell ref="B87:I88"/>
    <mergeCell ref="B125:I125"/>
    <mergeCell ref="A106:A107"/>
    <mergeCell ref="B78:I78"/>
    <mergeCell ref="A2:K2"/>
    <mergeCell ref="A6:K6"/>
    <mergeCell ref="O5:Q5"/>
    <mergeCell ref="O6:Q6"/>
    <mergeCell ref="O3:Q3"/>
    <mergeCell ref="O4:Q4"/>
    <mergeCell ref="M4:N4"/>
    <mergeCell ref="A12:K12"/>
    <mergeCell ref="M6:N6"/>
    <mergeCell ref="A11:K11"/>
    <mergeCell ref="R6:T6"/>
    <mergeCell ref="R3:T3"/>
    <mergeCell ref="A10:K10"/>
    <mergeCell ref="A7:K9"/>
    <mergeCell ref="A1:K1"/>
    <mergeCell ref="A3:K3"/>
    <mergeCell ref="K53:M53"/>
    <mergeCell ref="B44:I44"/>
    <mergeCell ref="B45:I45"/>
    <mergeCell ref="M1:T1"/>
    <mergeCell ref="A4:K5"/>
    <mergeCell ref="A34:T34"/>
    <mergeCell ref="A21:K21"/>
    <mergeCell ref="A19:K19"/>
    <mergeCell ref="M3:N3"/>
    <mergeCell ref="M5:N5"/>
    <mergeCell ref="D28:F28"/>
    <mergeCell ref="A20:K20"/>
    <mergeCell ref="N53:P53"/>
    <mergeCell ref="Q53:S53"/>
    <mergeCell ref="T37:T38"/>
    <mergeCell ref="B42:I42"/>
    <mergeCell ref="B53:I54"/>
    <mergeCell ref="A13:K13"/>
    <mergeCell ref="A37:A38"/>
    <mergeCell ref="B154:T154"/>
    <mergeCell ref="B160:T160"/>
    <mergeCell ref="B166:T166"/>
    <mergeCell ref="B170:T170"/>
    <mergeCell ref="B175:I175"/>
    <mergeCell ref="B167:I167"/>
    <mergeCell ref="B168:I168"/>
    <mergeCell ref="B169:I169"/>
    <mergeCell ref="B159:I159"/>
    <mergeCell ref="B165:I165"/>
    <mergeCell ref="B112:I112"/>
    <mergeCell ref="B147:I147"/>
    <mergeCell ref="N140:P140"/>
    <mergeCell ref="B142:T142"/>
    <mergeCell ref="B148:T148"/>
    <mergeCell ref="B130:I130"/>
    <mergeCell ref="A53:A54"/>
    <mergeCell ref="B55:I55"/>
    <mergeCell ref="B56:I56"/>
    <mergeCell ref="B63:I63"/>
    <mergeCell ref="B62:I62"/>
    <mergeCell ref="B94:I94"/>
    <mergeCell ref="A207:T207"/>
    <mergeCell ref="A209:A210"/>
    <mergeCell ref="B209:I210"/>
    <mergeCell ref="J209:J210"/>
    <mergeCell ref="K209:M209"/>
    <mergeCell ref="N209:P209"/>
    <mergeCell ref="B238:I239"/>
    <mergeCell ref="Q238:S238"/>
    <mergeCell ref="T238:T239"/>
    <mergeCell ref="B217:I217"/>
    <mergeCell ref="B220:I220"/>
    <mergeCell ref="B219:I219"/>
    <mergeCell ref="B218:I218"/>
    <mergeCell ref="Q209:S209"/>
    <mergeCell ref="A264:I264"/>
    <mergeCell ref="Q265:T266"/>
    <mergeCell ref="B245:I245"/>
    <mergeCell ref="B244:I244"/>
    <mergeCell ref="B259:I259"/>
    <mergeCell ref="B246:I246"/>
    <mergeCell ref="B247:I247"/>
    <mergeCell ref="B260:I260"/>
    <mergeCell ref="A265:J266"/>
    <mergeCell ref="B261:I261"/>
    <mergeCell ref="B250:I250"/>
    <mergeCell ref="B251:I251"/>
    <mergeCell ref="B252:I252"/>
    <mergeCell ref="B253:I253"/>
    <mergeCell ref="B254:I254"/>
    <mergeCell ref="B255:I255"/>
    <mergeCell ref="B262:I262"/>
    <mergeCell ref="B263:I263"/>
    <mergeCell ref="B258:I258"/>
    <mergeCell ref="N305:O305"/>
    <mergeCell ref="U3:X3"/>
    <mergeCell ref="U4:X4"/>
    <mergeCell ref="U5:X5"/>
    <mergeCell ref="U6:X6"/>
    <mergeCell ref="U7:X7"/>
    <mergeCell ref="U8:X8"/>
    <mergeCell ref="A297:J297"/>
    <mergeCell ref="A298:J298"/>
    <mergeCell ref="K297:T297"/>
    <mergeCell ref="A227:J227"/>
    <mergeCell ref="A228:J228"/>
    <mergeCell ref="U32:V32"/>
    <mergeCell ref="U30:V30"/>
    <mergeCell ref="U31:V31"/>
    <mergeCell ref="B190:I190"/>
    <mergeCell ref="B256:I256"/>
    <mergeCell ref="A257:T257"/>
    <mergeCell ref="B243:I243"/>
    <mergeCell ref="A238:A239"/>
    <mergeCell ref="A237:T237"/>
    <mergeCell ref="J238:J239"/>
    <mergeCell ref="K238:M238"/>
    <mergeCell ref="N238:P238"/>
    <mergeCell ref="B291:I291"/>
    <mergeCell ref="A302:B302"/>
    <mergeCell ref="B278:I278"/>
    <mergeCell ref="B280:I280"/>
    <mergeCell ref="T271:T272"/>
    <mergeCell ref="B288:I288"/>
    <mergeCell ref="N296:P296"/>
    <mergeCell ref="B289:I289"/>
    <mergeCell ref="A290:T290"/>
    <mergeCell ref="B293:I293"/>
    <mergeCell ref="A294:I294"/>
    <mergeCell ref="A295:J296"/>
    <mergeCell ref="A271:A272"/>
    <mergeCell ref="B271:I272"/>
    <mergeCell ref="J271:J272"/>
    <mergeCell ref="K271:M271"/>
    <mergeCell ref="K298:T298"/>
    <mergeCell ref="B277:I277"/>
    <mergeCell ref="N271:P271"/>
    <mergeCell ref="A273:T273"/>
    <mergeCell ref="B286:I286"/>
    <mergeCell ref="B283:I283"/>
    <mergeCell ref="B292:I292"/>
    <mergeCell ref="U315:X319"/>
    <mergeCell ref="U307:X308"/>
    <mergeCell ref="U311:V311"/>
    <mergeCell ref="U12:X18"/>
    <mergeCell ref="Q295:T296"/>
    <mergeCell ref="K296:M296"/>
    <mergeCell ref="K267:T267"/>
    <mergeCell ref="A268:J268"/>
    <mergeCell ref="K268:T268"/>
    <mergeCell ref="K266:M266"/>
    <mergeCell ref="N266:P266"/>
    <mergeCell ref="A270:T270"/>
    <mergeCell ref="B274:I274"/>
    <mergeCell ref="B275:I275"/>
    <mergeCell ref="B276:I276"/>
    <mergeCell ref="Q271:S271"/>
    <mergeCell ref="B279:I279"/>
    <mergeCell ref="B281:I281"/>
    <mergeCell ref="B282:I282"/>
    <mergeCell ref="B287:I287"/>
    <mergeCell ref="B196:I196"/>
    <mergeCell ref="B191:T191"/>
    <mergeCell ref="B284:I284"/>
    <mergeCell ref="B285:I285"/>
  </mergeCells>
  <phoneticPr fontId="5" type="noConversion"/>
  <conditionalFormatting sqref="U283 L31:L32 U30:U32 U3:U8">
    <cfRule type="cellIs" dxfId="29" priority="159" operator="equal">
      <formula>"E bine"</formula>
    </cfRule>
  </conditionalFormatting>
  <conditionalFormatting sqref="U283 U30:U32 U3:U8">
    <cfRule type="cellIs" dxfId="28" priority="158" operator="equal">
      <formula>"NU e bine"</formula>
    </cfRule>
  </conditionalFormatting>
  <conditionalFormatting sqref="U30:V32 U3:U8">
    <cfRule type="cellIs" dxfId="27" priority="151" operator="equal">
      <formula>"Suma trebuie să fie 52"</formula>
    </cfRule>
    <cfRule type="cellIs" dxfId="26" priority="152" operator="equal">
      <formula>"Corect"</formula>
    </cfRule>
    <cfRule type="cellIs" dxfId="25" priority="153" operator="equal">
      <formula>SUM($B$30:$J$30)</formula>
    </cfRule>
    <cfRule type="cellIs" dxfId="24" priority="154" operator="lessThan">
      <formula>"(SUM(B28:K28)=52"</formula>
    </cfRule>
    <cfRule type="cellIs" dxfId="23" priority="155" operator="equal">
      <formula>52</formula>
    </cfRule>
    <cfRule type="cellIs" dxfId="22" priority="156" operator="equal">
      <formula>$K$30</formula>
    </cfRule>
    <cfRule type="cellIs" dxfId="21" priority="157" operator="equal">
      <formula>$B$30:$K$30=52</formula>
    </cfRule>
  </conditionalFormatting>
  <conditionalFormatting sqref="U283:V283 U30:V32 U3:U8">
    <cfRule type="cellIs" dxfId="20" priority="146" operator="equal">
      <formula>"Suma trebuie să fie 52"</formula>
    </cfRule>
    <cfRule type="cellIs" dxfId="19" priority="150" operator="equal">
      <formula>"Corect"</formula>
    </cfRule>
  </conditionalFormatting>
  <conditionalFormatting sqref="U283:X283 U30:V32">
    <cfRule type="cellIs" dxfId="18" priority="149" operator="equal">
      <formula>"Corect"</formula>
    </cfRule>
  </conditionalFormatting>
  <conditionalFormatting sqref="U47:W50 U64:W65 U81:W84 U97:W100 U117:W120 U132:W135">
    <cfRule type="cellIs" dxfId="17" priority="147" operator="equal">
      <formula>"E trebuie să fie cel puțin egal cu C+VP"</formula>
    </cfRule>
    <cfRule type="cellIs" dxfId="16" priority="148" operator="equal">
      <formula>"Corect"</formula>
    </cfRule>
  </conditionalFormatting>
  <conditionalFormatting sqref="U283:V283">
    <cfRule type="cellIs" dxfId="15" priority="122" operator="equal">
      <formula>"Nu corespunde cu tabelul de opționale"</formula>
    </cfRule>
    <cfRule type="cellIs" dxfId="14" priority="125" operator="equal">
      <formula>"Suma trebuie să fie 52"</formula>
    </cfRule>
    <cfRule type="cellIs" dxfId="13" priority="126" operator="equal">
      <formula>"Corect"</formula>
    </cfRule>
    <cfRule type="cellIs" dxfId="12" priority="127" operator="equal">
      <formula>SUM($B$30:$J$30)</formula>
    </cfRule>
    <cfRule type="cellIs" dxfId="11" priority="128" operator="lessThan">
      <formula>"(SUM(B28:K28)=52"</formula>
    </cfRule>
    <cfRule type="cellIs" dxfId="10" priority="129" operator="equal">
      <formula>52</formula>
    </cfRule>
    <cfRule type="cellIs" dxfId="9" priority="130" operator="equal">
      <formula>$K$30</formula>
    </cfRule>
    <cfRule type="cellIs" dxfId="8" priority="131" operator="equal">
      <formula>$B$30:$K$30=52</formula>
    </cfRule>
  </conditionalFormatting>
  <conditionalFormatting sqref="U3:U8">
    <cfRule type="cellIs" dxfId="7" priority="110" operator="equal">
      <formula>"Trebuie alocate cel puțin 20 de ore pe săptămână"</formula>
    </cfRule>
  </conditionalFormatting>
  <conditionalFormatting sqref="U30:V30">
    <cfRule type="cellIs" dxfId="6" priority="12" operator="equal">
      <formula>"Correct"</formula>
    </cfRule>
  </conditionalFormatting>
  <conditionalFormatting sqref="U314:X314">
    <cfRule type="cellIs" dxfId="5" priority="4" operator="equal">
      <formula>"Ați dublat unele discipline"</formula>
    </cfRule>
    <cfRule type="cellIs" dxfId="4" priority="5" operator="equal">
      <formula>"Ați pierdut unele discipline"</formula>
    </cfRule>
    <cfRule type="cellIs" dxfId="3" priority="7" operator="equal">
      <formula>"Corect"</formula>
    </cfRule>
  </conditionalFormatting>
  <conditionalFormatting sqref="U313:X313">
    <cfRule type="cellIs" dxfId="2" priority="1" operator="equal">
      <formula>"Ați dublat unele discipline"</formula>
    </cfRule>
    <cfRule type="cellIs" dxfId="1" priority="2" operator="equal">
      <formula>"Ați pierdut unele discipline"</formula>
    </cfRule>
    <cfRule type="cellIs" dxfId="0" priority="3" operator="equal">
      <formula>"Corect"</formula>
    </cfRule>
  </conditionalFormatting>
  <dataValidations disablePrompts="1" count="5">
    <dataValidation type="list" allowBlank="1" showInputMessage="1" showErrorMessage="1" sqref="R125:R131 R155:R159 R55:R63 R89:R96 R108:R116 R74:R80 R186:R190 R167:R169 R143:R147 R39:R46 R161:R165 R171:R175 R183:R184 R177:R181 R149:R153 R192:R196">
      <formula1>$R$38</formula1>
    </dataValidation>
    <dataValidation type="list" allowBlank="1" showInputMessage="1" showErrorMessage="1" sqref="Q125:Q131 Q55:Q63 Q89:Q96 Q108:Q116 Q74:Q80 Q186:Q190 Q167:Q169 Q155:Q159 Q39:Q46 Q161:Q165 Q171:Q175 Q183:Q184 Q177:Q181 Q149:Q153 Q143:Q147 Q192:Q196">
      <formula1>$Q$38</formula1>
    </dataValidation>
    <dataValidation type="list" allowBlank="1" showInputMessage="1" showErrorMessage="1" sqref="S125:S131 S143:S147 S167:S169 S155:S159 S55:S63 S74:S80 S89:S96 S108:S116 S39:S46 S161:S165 S171:S175 S183:S184 S177:S181 S186:S190 S149:S153 S192:S196">
      <formula1>$S$38</formula1>
    </dataValidation>
    <dataValidation type="list" allowBlank="1" showInputMessage="1" showErrorMessage="1" sqref="B212:I222 B274:B288 C274:I283 B258:I262 B291:I292 B241:I255">
      <formula1>$B$37:$B$206</formula1>
    </dataValidation>
    <dataValidation type="list" allowBlank="1" showInputMessage="1" showErrorMessage="1" sqref="T125:T131 T167:T169 T155:T159 T143:T147 T55:T63 T89:T96 T108:T116 T74:T80 T39:T46 T161:T165 T171:T175 T183:T184 T177:T181 T186:T190 T149:T153 T192:T196">
      <formula1>$O$35:$S$35</formula1>
    </dataValidation>
  </dataValidations>
  <pageMargins left="0.70866141732283472" right="0.70866141732283472" top="0.74803149606299213" bottom="0.74803149606299213" header="0.31496062992125984" footer="0.31496062992125984"/>
  <pageSetup paperSize="9" orientation="landscape" blackAndWhite="1" r:id="rId1"/>
  <headerFooter>
    <oddHeader>&amp;RPag. &amp;P</oddHeader>
    <oddFooter>&amp;LRECTOR,
Acad. prof. univ. dr. Ioan Aurel Pop&amp;CDECAN,
Prof. dr. Corin Braga&amp;RDIRECTOR DE DEPARTAMENT,
Lect. dr. Renata Georgescu</oddFooter>
  </headerFooter>
  <ignoredErrors>
    <ignoredError sqref="M306" unlocked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5"/>
  <sheetViews>
    <sheetView view="pageLayout" zoomScaleNormal="100" workbookViewId="0">
      <selection activeCell="X9" sqref="X9"/>
    </sheetView>
  </sheetViews>
  <sheetFormatPr defaultRowHeight="15" x14ac:dyDescent="0.25"/>
  <cols>
    <col min="2" max="8" width="5.28515625" customWidth="1"/>
    <col min="9" max="9" width="6.42578125" customWidth="1"/>
    <col min="10" max="10" width="7.7109375" customWidth="1"/>
    <col min="11" max="19" width="6.7109375" customWidth="1"/>
    <col min="20" max="20" width="9.5703125" customWidth="1"/>
  </cols>
  <sheetData>
    <row r="1" spans="1:25" x14ac:dyDescent="0.25">
      <c r="A1" s="177" t="s">
        <v>97</v>
      </c>
      <c r="B1" s="177"/>
      <c r="C1" s="177"/>
      <c r="D1" s="177"/>
      <c r="E1" s="177"/>
      <c r="F1" s="177"/>
      <c r="G1" s="177"/>
      <c r="H1" s="177"/>
      <c r="I1" s="177"/>
      <c r="J1" s="177"/>
      <c r="K1" s="177"/>
      <c r="L1" s="177"/>
      <c r="M1" s="177"/>
      <c r="N1" s="177"/>
      <c r="O1" s="177"/>
      <c r="P1" s="177"/>
      <c r="Q1" s="177"/>
      <c r="R1" s="177"/>
      <c r="S1" s="177"/>
      <c r="T1" s="177"/>
    </row>
    <row r="2" spans="1:25" ht="9" customHeight="1" x14ac:dyDescent="0.25">
      <c r="A2" s="1"/>
      <c r="B2" s="1"/>
      <c r="C2" s="1"/>
      <c r="D2" s="1"/>
      <c r="E2" s="1"/>
      <c r="F2" s="1"/>
      <c r="G2" s="1"/>
      <c r="H2" s="1"/>
      <c r="I2" s="1"/>
      <c r="J2" s="1"/>
      <c r="K2" s="1"/>
      <c r="L2" s="1"/>
      <c r="M2" s="1"/>
      <c r="N2" s="1"/>
      <c r="O2" s="1"/>
      <c r="P2" s="1"/>
      <c r="Q2" s="1"/>
      <c r="R2" s="1"/>
      <c r="S2" s="1"/>
      <c r="T2" s="1"/>
    </row>
    <row r="3" spans="1:25" ht="19.5" customHeight="1" x14ac:dyDescent="0.25">
      <c r="A3" s="233" t="s">
        <v>81</v>
      </c>
      <c r="B3" s="233"/>
      <c r="C3" s="233"/>
      <c r="D3" s="233"/>
      <c r="E3" s="233"/>
      <c r="F3" s="233"/>
      <c r="G3" s="233"/>
      <c r="H3" s="233"/>
      <c r="I3" s="233"/>
      <c r="J3" s="233"/>
      <c r="K3" s="233"/>
      <c r="L3" s="233"/>
      <c r="M3" s="233"/>
      <c r="N3" s="233"/>
      <c r="O3" s="233"/>
      <c r="P3" s="233"/>
      <c r="Q3" s="233"/>
      <c r="R3" s="233"/>
      <c r="S3" s="233"/>
      <c r="T3" s="233"/>
    </row>
    <row r="4" spans="1:25" ht="17.25" customHeight="1" x14ac:dyDescent="0.25">
      <c r="A4" s="166" t="s">
        <v>30</v>
      </c>
      <c r="B4" s="194" t="s">
        <v>29</v>
      </c>
      <c r="C4" s="195"/>
      <c r="D4" s="195"/>
      <c r="E4" s="195"/>
      <c r="F4" s="195"/>
      <c r="G4" s="195"/>
      <c r="H4" s="195"/>
      <c r="I4" s="196"/>
      <c r="J4" s="234" t="s">
        <v>43</v>
      </c>
      <c r="K4" s="201" t="s">
        <v>27</v>
      </c>
      <c r="L4" s="201"/>
      <c r="M4" s="201"/>
      <c r="N4" s="201" t="s">
        <v>44</v>
      </c>
      <c r="O4" s="202"/>
      <c r="P4" s="202"/>
      <c r="Q4" s="201" t="s">
        <v>26</v>
      </c>
      <c r="R4" s="201"/>
      <c r="S4" s="201"/>
      <c r="T4" s="201" t="s">
        <v>25</v>
      </c>
    </row>
    <row r="5" spans="1:25" x14ac:dyDescent="0.25">
      <c r="A5" s="167"/>
      <c r="B5" s="197"/>
      <c r="C5" s="198"/>
      <c r="D5" s="198"/>
      <c r="E5" s="198"/>
      <c r="F5" s="198"/>
      <c r="G5" s="198"/>
      <c r="H5" s="198"/>
      <c r="I5" s="199"/>
      <c r="J5" s="193"/>
      <c r="K5" s="26" t="s">
        <v>31</v>
      </c>
      <c r="L5" s="26" t="s">
        <v>32</v>
      </c>
      <c r="M5" s="26" t="s">
        <v>33</v>
      </c>
      <c r="N5" s="26" t="s">
        <v>37</v>
      </c>
      <c r="O5" s="26" t="s">
        <v>8</v>
      </c>
      <c r="P5" s="26" t="s">
        <v>34</v>
      </c>
      <c r="Q5" s="26" t="s">
        <v>35</v>
      </c>
      <c r="R5" s="26" t="s">
        <v>31</v>
      </c>
      <c r="S5" s="26" t="s">
        <v>36</v>
      </c>
      <c r="T5" s="201"/>
    </row>
    <row r="6" spans="1:25" x14ac:dyDescent="0.25">
      <c r="A6" s="267" t="s">
        <v>54</v>
      </c>
      <c r="B6" s="267"/>
      <c r="C6" s="267"/>
      <c r="D6" s="267"/>
      <c r="E6" s="267"/>
      <c r="F6" s="267"/>
      <c r="G6" s="267"/>
      <c r="H6" s="267"/>
      <c r="I6" s="267"/>
      <c r="J6" s="267"/>
      <c r="K6" s="267"/>
      <c r="L6" s="267"/>
      <c r="M6" s="267"/>
      <c r="N6" s="267"/>
      <c r="O6" s="267"/>
      <c r="P6" s="267"/>
      <c r="Q6" s="267"/>
      <c r="R6" s="267"/>
      <c r="S6" s="267"/>
      <c r="T6" s="267"/>
    </row>
    <row r="7" spans="1:25" x14ac:dyDescent="0.25">
      <c r="A7" s="28" t="s">
        <v>82</v>
      </c>
      <c r="B7" s="268" t="s">
        <v>84</v>
      </c>
      <c r="C7" s="268"/>
      <c r="D7" s="268"/>
      <c r="E7" s="268"/>
      <c r="F7" s="268"/>
      <c r="G7" s="268"/>
      <c r="H7" s="268"/>
      <c r="I7" s="268"/>
      <c r="J7" s="29">
        <v>5</v>
      </c>
      <c r="K7" s="29">
        <v>2</v>
      </c>
      <c r="L7" s="29">
        <v>2</v>
      </c>
      <c r="M7" s="29">
        <v>0</v>
      </c>
      <c r="N7" s="30">
        <f>K7+L7+M7</f>
        <v>4</v>
      </c>
      <c r="O7" s="30">
        <f>P7-N7</f>
        <v>5</v>
      </c>
      <c r="P7" s="30">
        <f>ROUND(PRODUCT(J7,25)/14,0)</f>
        <v>9</v>
      </c>
      <c r="Q7" s="29" t="s">
        <v>35</v>
      </c>
      <c r="R7" s="29"/>
      <c r="S7" s="31"/>
      <c r="T7" s="31" t="s">
        <v>98</v>
      </c>
    </row>
    <row r="8" spans="1:25" x14ac:dyDescent="0.25">
      <c r="A8" s="269" t="s">
        <v>55</v>
      </c>
      <c r="B8" s="270"/>
      <c r="C8" s="270"/>
      <c r="D8" s="270"/>
      <c r="E8" s="270"/>
      <c r="F8" s="270"/>
      <c r="G8" s="270"/>
      <c r="H8" s="270"/>
      <c r="I8" s="270"/>
      <c r="J8" s="270"/>
      <c r="K8" s="270"/>
      <c r="L8" s="270"/>
      <c r="M8" s="270"/>
      <c r="N8" s="270"/>
      <c r="O8" s="270"/>
      <c r="P8" s="270"/>
      <c r="Q8" s="270"/>
      <c r="R8" s="270"/>
      <c r="S8" s="270"/>
      <c r="T8" s="271"/>
    </row>
    <row r="9" spans="1:25" ht="43.5" customHeight="1" x14ac:dyDescent="0.25">
      <c r="A9" s="28" t="s">
        <v>83</v>
      </c>
      <c r="B9" s="272" t="s">
        <v>85</v>
      </c>
      <c r="C9" s="273"/>
      <c r="D9" s="273"/>
      <c r="E9" s="273"/>
      <c r="F9" s="273"/>
      <c r="G9" s="273"/>
      <c r="H9" s="273"/>
      <c r="I9" s="274"/>
      <c r="J9" s="29">
        <v>5</v>
      </c>
      <c r="K9" s="29">
        <v>2</v>
      </c>
      <c r="L9" s="29">
        <v>2</v>
      </c>
      <c r="M9" s="29">
        <v>0</v>
      </c>
      <c r="N9" s="30">
        <f>K9+L9+M9</f>
        <v>4</v>
      </c>
      <c r="O9" s="30">
        <f>P9-N9</f>
        <v>5</v>
      </c>
      <c r="P9" s="30">
        <f>ROUND(PRODUCT(J9,25)/14,0)</f>
        <v>9</v>
      </c>
      <c r="Q9" s="29" t="s">
        <v>35</v>
      </c>
      <c r="R9" s="29"/>
      <c r="S9" s="31"/>
      <c r="T9" s="31" t="s">
        <v>98</v>
      </c>
    </row>
    <row r="10" spans="1:25" x14ac:dyDescent="0.25">
      <c r="A10" s="269" t="s">
        <v>56</v>
      </c>
      <c r="B10" s="270"/>
      <c r="C10" s="270"/>
      <c r="D10" s="270"/>
      <c r="E10" s="270"/>
      <c r="F10" s="270"/>
      <c r="G10" s="270"/>
      <c r="H10" s="270"/>
      <c r="I10" s="270"/>
      <c r="J10" s="270"/>
      <c r="K10" s="270"/>
      <c r="L10" s="270"/>
      <c r="M10" s="270"/>
      <c r="N10" s="270"/>
      <c r="O10" s="270"/>
      <c r="P10" s="270"/>
      <c r="Q10" s="270"/>
      <c r="R10" s="270"/>
      <c r="S10" s="270"/>
      <c r="T10" s="271"/>
    </row>
    <row r="11" spans="1:25" ht="43.5" customHeight="1" x14ac:dyDescent="0.25">
      <c r="A11" s="28" t="s">
        <v>87</v>
      </c>
      <c r="B11" s="272" t="s">
        <v>86</v>
      </c>
      <c r="C11" s="273"/>
      <c r="D11" s="273"/>
      <c r="E11" s="273"/>
      <c r="F11" s="273"/>
      <c r="G11" s="273"/>
      <c r="H11" s="273"/>
      <c r="I11" s="274"/>
      <c r="J11" s="29">
        <v>5</v>
      </c>
      <c r="K11" s="29">
        <v>2</v>
      </c>
      <c r="L11" s="29">
        <v>2</v>
      </c>
      <c r="M11" s="29">
        <v>0</v>
      </c>
      <c r="N11" s="30">
        <f>K11+L11+M11</f>
        <v>4</v>
      </c>
      <c r="O11" s="30">
        <f>P11-N11</f>
        <v>5</v>
      </c>
      <c r="P11" s="30">
        <f>ROUND(PRODUCT(J11,25)/14,0)</f>
        <v>9</v>
      </c>
      <c r="Q11" s="29" t="s">
        <v>35</v>
      </c>
      <c r="R11" s="29"/>
      <c r="S11" s="31"/>
      <c r="T11" s="31" t="s">
        <v>98</v>
      </c>
    </row>
    <row r="12" spans="1:25" x14ac:dyDescent="0.25">
      <c r="A12" s="294" t="s">
        <v>57</v>
      </c>
      <c r="B12" s="295"/>
      <c r="C12" s="295"/>
      <c r="D12" s="295"/>
      <c r="E12" s="295"/>
      <c r="F12" s="295"/>
      <c r="G12" s="295"/>
      <c r="H12" s="295"/>
      <c r="I12" s="295"/>
      <c r="J12" s="295"/>
      <c r="K12" s="295"/>
      <c r="L12" s="295"/>
      <c r="M12" s="295"/>
      <c r="N12" s="295"/>
      <c r="O12" s="295"/>
      <c r="P12" s="295"/>
      <c r="Q12" s="295"/>
      <c r="R12" s="295"/>
      <c r="S12" s="295"/>
      <c r="T12" s="296"/>
    </row>
    <row r="13" spans="1:25" x14ac:dyDescent="0.25">
      <c r="A13" s="28" t="s">
        <v>88</v>
      </c>
      <c r="B13" s="218" t="s">
        <v>114</v>
      </c>
      <c r="C13" s="216"/>
      <c r="D13" s="216"/>
      <c r="E13" s="216"/>
      <c r="F13" s="216"/>
      <c r="G13" s="216"/>
      <c r="H13" s="216"/>
      <c r="I13" s="217"/>
      <c r="J13" s="29">
        <v>5</v>
      </c>
      <c r="K13" s="29">
        <v>2</v>
      </c>
      <c r="L13" s="29">
        <v>2</v>
      </c>
      <c r="M13" s="29">
        <v>0</v>
      </c>
      <c r="N13" s="30">
        <f>K13+L13+M13</f>
        <v>4</v>
      </c>
      <c r="O13" s="30">
        <f>P13-N13</f>
        <v>5</v>
      </c>
      <c r="P13" s="30">
        <f>ROUND(PRODUCT(J13,25)/14,0)</f>
        <v>9</v>
      </c>
      <c r="Q13" s="29" t="s">
        <v>35</v>
      </c>
      <c r="R13" s="29"/>
      <c r="S13" s="31"/>
      <c r="T13" s="33" t="s">
        <v>99</v>
      </c>
      <c r="U13" s="103" t="s">
        <v>232</v>
      </c>
      <c r="V13" s="103"/>
      <c r="W13" s="103"/>
      <c r="X13" s="103"/>
      <c r="Y13" s="103"/>
    </row>
    <row r="14" spans="1:25" x14ac:dyDescent="0.25">
      <c r="A14" s="269" t="s">
        <v>58</v>
      </c>
      <c r="B14" s="270"/>
      <c r="C14" s="270"/>
      <c r="D14" s="270"/>
      <c r="E14" s="270"/>
      <c r="F14" s="270"/>
      <c r="G14" s="270"/>
      <c r="H14" s="270"/>
      <c r="I14" s="270"/>
      <c r="J14" s="270"/>
      <c r="K14" s="270"/>
      <c r="L14" s="270"/>
      <c r="M14" s="270"/>
      <c r="N14" s="270"/>
      <c r="O14" s="270"/>
      <c r="P14" s="270"/>
      <c r="Q14" s="270"/>
      <c r="R14" s="270"/>
      <c r="S14" s="270"/>
      <c r="T14" s="271"/>
    </row>
    <row r="15" spans="1:25" x14ac:dyDescent="0.25">
      <c r="A15" s="28" t="s">
        <v>89</v>
      </c>
      <c r="B15" s="278" t="s">
        <v>90</v>
      </c>
      <c r="C15" s="279"/>
      <c r="D15" s="279"/>
      <c r="E15" s="279"/>
      <c r="F15" s="279"/>
      <c r="G15" s="279"/>
      <c r="H15" s="279"/>
      <c r="I15" s="280"/>
      <c r="J15" s="29">
        <v>2</v>
      </c>
      <c r="K15" s="29">
        <v>1</v>
      </c>
      <c r="L15" s="29">
        <v>1</v>
      </c>
      <c r="M15" s="29">
        <v>0</v>
      </c>
      <c r="N15" s="30">
        <f>K15+L15+M15</f>
        <v>2</v>
      </c>
      <c r="O15" s="30">
        <f>P15-N15</f>
        <v>2</v>
      </c>
      <c r="P15" s="30">
        <f>ROUND(PRODUCT(J15,25)/14,0)</f>
        <v>4</v>
      </c>
      <c r="Q15" s="29"/>
      <c r="R15" s="29" t="s">
        <v>31</v>
      </c>
      <c r="S15" s="31"/>
      <c r="T15" s="33" t="s">
        <v>99</v>
      </c>
    </row>
    <row r="16" spans="1:25" ht="32.25" customHeight="1" x14ac:dyDescent="0.25">
      <c r="A16" s="28" t="s">
        <v>92</v>
      </c>
      <c r="B16" s="275" t="s">
        <v>91</v>
      </c>
      <c r="C16" s="276"/>
      <c r="D16" s="276"/>
      <c r="E16" s="276"/>
      <c r="F16" s="276"/>
      <c r="G16" s="276"/>
      <c r="H16" s="276"/>
      <c r="I16" s="277"/>
      <c r="J16" s="29">
        <v>3</v>
      </c>
      <c r="K16" s="29">
        <v>0</v>
      </c>
      <c r="L16" s="29">
        <v>0</v>
      </c>
      <c r="M16" s="29">
        <v>3</v>
      </c>
      <c r="N16" s="30">
        <f>K16+L16+M16</f>
        <v>3</v>
      </c>
      <c r="O16" s="30">
        <f>P16-N16</f>
        <v>2</v>
      </c>
      <c r="P16" s="30">
        <f>ROUND(PRODUCT(J16,25)/14,0)</f>
        <v>5</v>
      </c>
      <c r="Q16" s="29"/>
      <c r="R16" s="29" t="s">
        <v>31</v>
      </c>
      <c r="S16" s="31"/>
      <c r="T16" s="33" t="s">
        <v>99</v>
      </c>
    </row>
    <row r="17" spans="1:20" x14ac:dyDescent="0.25">
      <c r="A17" s="269" t="s">
        <v>59</v>
      </c>
      <c r="B17" s="270"/>
      <c r="C17" s="270"/>
      <c r="D17" s="270"/>
      <c r="E17" s="270"/>
      <c r="F17" s="270"/>
      <c r="G17" s="270"/>
      <c r="H17" s="270"/>
      <c r="I17" s="270"/>
      <c r="J17" s="270"/>
      <c r="K17" s="270"/>
      <c r="L17" s="270"/>
      <c r="M17" s="270"/>
      <c r="N17" s="270"/>
      <c r="O17" s="270"/>
      <c r="P17" s="270"/>
      <c r="Q17" s="270"/>
      <c r="R17" s="270"/>
      <c r="S17" s="270"/>
      <c r="T17" s="271"/>
    </row>
    <row r="18" spans="1:20" x14ac:dyDescent="0.25">
      <c r="A18" s="28" t="s">
        <v>93</v>
      </c>
      <c r="B18" s="278" t="s">
        <v>95</v>
      </c>
      <c r="C18" s="279"/>
      <c r="D18" s="279"/>
      <c r="E18" s="279"/>
      <c r="F18" s="279"/>
      <c r="G18" s="279"/>
      <c r="H18" s="279"/>
      <c r="I18" s="280"/>
      <c r="J18" s="29">
        <v>3</v>
      </c>
      <c r="K18" s="29">
        <v>1</v>
      </c>
      <c r="L18" s="29">
        <v>1</v>
      </c>
      <c r="M18" s="29">
        <v>0</v>
      </c>
      <c r="N18" s="30">
        <f>K18+L18+M18</f>
        <v>2</v>
      </c>
      <c r="O18" s="30">
        <f>P18-N18</f>
        <v>4</v>
      </c>
      <c r="P18" s="30">
        <f>ROUND(PRODUCT(J18,25)/12,0)</f>
        <v>6</v>
      </c>
      <c r="Q18" s="29" t="s">
        <v>35</v>
      </c>
      <c r="R18" s="29"/>
      <c r="S18" s="31"/>
      <c r="T18" s="31" t="s">
        <v>98</v>
      </c>
    </row>
    <row r="19" spans="1:20" ht="35.25" customHeight="1" x14ac:dyDescent="0.25">
      <c r="A19" s="28" t="s">
        <v>94</v>
      </c>
      <c r="B19" s="275" t="s">
        <v>96</v>
      </c>
      <c r="C19" s="276"/>
      <c r="D19" s="276"/>
      <c r="E19" s="276"/>
      <c r="F19" s="276"/>
      <c r="G19" s="276"/>
      <c r="H19" s="276"/>
      <c r="I19" s="277"/>
      <c r="J19" s="29">
        <v>2</v>
      </c>
      <c r="K19" s="29">
        <v>0</v>
      </c>
      <c r="L19" s="29">
        <v>0</v>
      </c>
      <c r="M19" s="29">
        <v>3</v>
      </c>
      <c r="N19" s="30">
        <f>K19+L19+M19</f>
        <v>3</v>
      </c>
      <c r="O19" s="30">
        <f>P19-N19</f>
        <v>1</v>
      </c>
      <c r="P19" s="30">
        <f>ROUND(PRODUCT(J19,25)/12,0)</f>
        <v>4</v>
      </c>
      <c r="Q19" s="29"/>
      <c r="R19" s="29" t="s">
        <v>31</v>
      </c>
      <c r="S19" s="31"/>
      <c r="T19" s="33" t="s">
        <v>99</v>
      </c>
    </row>
    <row r="20" spans="1:20" x14ac:dyDescent="0.25">
      <c r="A20" s="281" t="s">
        <v>80</v>
      </c>
      <c r="B20" s="282"/>
      <c r="C20" s="282"/>
      <c r="D20" s="282"/>
      <c r="E20" s="282"/>
      <c r="F20" s="282"/>
      <c r="G20" s="282"/>
      <c r="H20" s="282"/>
      <c r="I20" s="283"/>
      <c r="J20" s="32">
        <f t="shared" ref="J20:P20" si="0">SUM(J7,J9,J11,J13,J15:J16,J18:J19)</f>
        <v>30</v>
      </c>
      <c r="K20" s="32">
        <f t="shared" si="0"/>
        <v>10</v>
      </c>
      <c r="L20" s="32">
        <f t="shared" si="0"/>
        <v>10</v>
      </c>
      <c r="M20" s="32">
        <f t="shared" si="0"/>
        <v>6</v>
      </c>
      <c r="N20" s="32">
        <f t="shared" si="0"/>
        <v>26</v>
      </c>
      <c r="O20" s="32">
        <f t="shared" si="0"/>
        <v>29</v>
      </c>
      <c r="P20" s="32">
        <f t="shared" si="0"/>
        <v>55</v>
      </c>
      <c r="Q20" s="32">
        <f>COUNTIF(Q7,"E")+COUNTIF(Q9,"E")+COUNTIF(Q11,"E")+COUNTIF(Q13,"E")+COUNTIF(Q15:Q16,"E")+COUNTIF(Q18:Q19,"E")</f>
        <v>5</v>
      </c>
      <c r="R20" s="32">
        <f>COUNTIF(R7,"C")+COUNTIF(R9,"C")+COUNTIF(R11,"C")+COUNTIF(R13,"C")+COUNTIF(R15:R16,"C")+COUNTIF(R18:R19,"C")</f>
        <v>3</v>
      </c>
      <c r="S20" s="32">
        <f>COUNTIF(S7,"VP")+COUNTIF(S9,"VP")+COUNTIF(S11,"VP")+COUNTIF(S13,"VP")+COUNTIF(S15:S16,"VP")+COUNTIF(S18:S19,"VP")</f>
        <v>0</v>
      </c>
      <c r="T20" s="102"/>
    </row>
    <row r="21" spans="1:20" x14ac:dyDescent="0.25">
      <c r="A21" s="284" t="s">
        <v>53</v>
      </c>
      <c r="B21" s="285"/>
      <c r="C21" s="285"/>
      <c r="D21" s="285"/>
      <c r="E21" s="285"/>
      <c r="F21" s="285"/>
      <c r="G21" s="285"/>
      <c r="H21" s="285"/>
      <c r="I21" s="285"/>
      <c r="J21" s="286"/>
      <c r="K21" s="32">
        <f t="shared" ref="K21:P21" si="1">SUM(K7,K9,K11,K13,K15,K16)*14+SUM(K18,K19)*12</f>
        <v>138</v>
      </c>
      <c r="L21" s="32">
        <f t="shared" si="1"/>
        <v>138</v>
      </c>
      <c r="M21" s="32">
        <f t="shared" si="1"/>
        <v>78</v>
      </c>
      <c r="N21" s="32">
        <f t="shared" si="1"/>
        <v>354</v>
      </c>
      <c r="O21" s="32">
        <f t="shared" si="1"/>
        <v>396</v>
      </c>
      <c r="P21" s="32">
        <f t="shared" si="1"/>
        <v>750</v>
      </c>
      <c r="Q21" s="290"/>
      <c r="R21" s="290"/>
      <c r="S21" s="290"/>
      <c r="T21" s="290"/>
    </row>
    <row r="22" spans="1:20" x14ac:dyDescent="0.25">
      <c r="A22" s="287"/>
      <c r="B22" s="288"/>
      <c r="C22" s="288"/>
      <c r="D22" s="288"/>
      <c r="E22" s="288"/>
      <c r="F22" s="288"/>
      <c r="G22" s="288"/>
      <c r="H22" s="288"/>
      <c r="I22" s="288"/>
      <c r="J22" s="289"/>
      <c r="K22" s="291">
        <f>SUM(K21:M21)</f>
        <v>354</v>
      </c>
      <c r="L22" s="292"/>
      <c r="M22" s="293"/>
      <c r="N22" s="291">
        <f>SUM(N21:O21)</f>
        <v>750</v>
      </c>
      <c r="O22" s="292"/>
      <c r="P22" s="293"/>
      <c r="Q22" s="290"/>
      <c r="R22" s="290"/>
      <c r="S22" s="290"/>
      <c r="T22" s="290"/>
    </row>
    <row r="23" spans="1:20" ht="10.5" customHeight="1" x14ac:dyDescent="0.25">
      <c r="A23" s="1"/>
      <c r="B23" s="1"/>
      <c r="C23" s="1"/>
      <c r="D23" s="1"/>
      <c r="E23" s="1"/>
      <c r="F23" s="1"/>
      <c r="G23" s="1"/>
      <c r="H23" s="1"/>
      <c r="I23" s="1"/>
      <c r="J23" s="1"/>
      <c r="K23" s="1"/>
      <c r="L23" s="1"/>
      <c r="M23" s="1"/>
      <c r="N23" s="1"/>
      <c r="O23" s="1"/>
      <c r="P23" s="1"/>
      <c r="Q23" s="1"/>
      <c r="R23" s="1"/>
      <c r="S23" s="1"/>
      <c r="T23" s="1"/>
    </row>
    <row r="24" spans="1:20" x14ac:dyDescent="0.25">
      <c r="A24" s="266" t="s">
        <v>115</v>
      </c>
      <c r="B24" s="266"/>
      <c r="C24" s="266"/>
      <c r="D24" s="266"/>
      <c r="E24" s="266"/>
      <c r="F24" s="266"/>
      <c r="G24" s="266"/>
      <c r="H24" s="266"/>
      <c r="I24" s="266"/>
      <c r="J24" s="266"/>
      <c r="K24" s="266"/>
      <c r="L24" s="266"/>
      <c r="M24" s="266"/>
      <c r="N24" s="266"/>
      <c r="O24" s="266"/>
      <c r="P24" s="266"/>
      <c r="Q24" s="266"/>
      <c r="R24" s="266"/>
      <c r="S24" s="266"/>
      <c r="T24" s="266"/>
    </row>
    <row r="25" spans="1:20" x14ac:dyDescent="0.25">
      <c r="A25" s="1"/>
      <c r="B25" s="1"/>
      <c r="C25" s="1"/>
      <c r="D25" s="1"/>
      <c r="E25" s="1"/>
      <c r="F25" s="1"/>
      <c r="G25" s="1"/>
      <c r="H25" s="1"/>
      <c r="I25" s="1"/>
      <c r="J25" s="1"/>
      <c r="K25" s="1"/>
      <c r="L25" s="1"/>
      <c r="M25" s="1"/>
      <c r="N25" s="1"/>
      <c r="O25" s="1"/>
      <c r="P25" s="1"/>
      <c r="Q25" s="1"/>
      <c r="R25" s="1"/>
      <c r="S25" s="1"/>
      <c r="T25" s="1"/>
    </row>
  </sheetData>
  <mergeCells count="29">
    <mergeCell ref="A1:T1"/>
    <mergeCell ref="A3:T3"/>
    <mergeCell ref="T4:T5"/>
    <mergeCell ref="A21:J22"/>
    <mergeCell ref="Q21:T22"/>
    <mergeCell ref="K22:M22"/>
    <mergeCell ref="N22:P22"/>
    <mergeCell ref="B11:I11"/>
    <mergeCell ref="A12:T12"/>
    <mergeCell ref="B13:I13"/>
    <mergeCell ref="A14:T14"/>
    <mergeCell ref="B15:I15"/>
    <mergeCell ref="A4:A5"/>
    <mergeCell ref="B4:I5"/>
    <mergeCell ref="J4:J5"/>
    <mergeCell ref="K4:M4"/>
    <mergeCell ref="N4:P4"/>
    <mergeCell ref="Q4:S4"/>
    <mergeCell ref="A24:T24"/>
    <mergeCell ref="A6:T6"/>
    <mergeCell ref="B7:I7"/>
    <mergeCell ref="A8:T8"/>
    <mergeCell ref="B9:I9"/>
    <mergeCell ref="A10:T10"/>
    <mergeCell ref="B16:I16"/>
    <mergeCell ref="A17:T17"/>
    <mergeCell ref="B18:I18"/>
    <mergeCell ref="B19:I19"/>
    <mergeCell ref="A20:I20"/>
  </mergeCells>
  <phoneticPr fontId="5" type="noConversion"/>
  <dataValidations count="3">
    <dataValidation type="list" allowBlank="1" showInputMessage="1" showErrorMessage="1" sqref="S18:S19 S11 S15:S16 S7 S9 S13">
      <formula1>$S$39</formula1>
    </dataValidation>
    <dataValidation type="list" allowBlank="1" showInputMessage="1" showErrorMessage="1" sqref="Q18:Q19 Q11 Q15:Q16 Q7 Q9 Q13">
      <formula1>$Q$39</formula1>
    </dataValidation>
    <dataValidation type="list" allowBlank="1" showInputMessage="1" showErrorMessage="1" sqref="R18:R19 R11 R15:R16 R7 R9 R13">
      <formula1>$R$39</formula1>
    </dataValidation>
  </dataValidations>
  <pageMargins left="0.70866141732283472" right="0.70866141732283472" top="0.74803149606299213" bottom="0.74803149606299213" header="0.31496062992125984" footer="0.31496062992125984"/>
  <pageSetup paperSize="9" orientation="landscape" r:id="rId1"/>
  <headerFooter>
    <oddFooter>&amp;LRECTOR,
Acad.Prof.univ.dr. Ioan Aurel POP&amp;RDIRECTOR, 
Conf. univ. dr. Cătălin GLAVA</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EE2F100BAAD154B946BFA08EDEEF246" ma:contentTypeVersion="0" ma:contentTypeDescription="Create a new document." ma:contentTypeScope="" ma:versionID="2159e31995da096ebf1b3f27d3835dd9">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DCEF29A2-2071-4E2E-8C8C-48284F6B418D}">
  <ds:schemaRefs>
    <ds:schemaRef ds:uri="http://www.w3.org/XML/1998/namespace"/>
    <ds:schemaRef ds:uri="http://purl.org/dc/dcmitype/"/>
    <ds:schemaRef ds:uri="http://schemas.openxmlformats.org/package/2006/metadata/core-properties"/>
    <ds:schemaRef ds:uri="http://schemas.microsoft.com/office/2006/metadata/properties"/>
    <ds:schemaRef ds:uri="http://schemas.microsoft.com/office/2006/documentManagement/types"/>
    <ds:schemaRef ds:uri="http://purl.org/dc/terms/"/>
    <ds:schemaRef ds:uri="http://purl.org/dc/elements/1.1/"/>
  </ds:schemaRefs>
</ds:datastoreItem>
</file>

<file path=customXml/itemProps2.xml><?xml version="1.0" encoding="utf-8"?>
<ds:datastoreItem xmlns:ds="http://schemas.openxmlformats.org/officeDocument/2006/customXml" ds:itemID="{385A3AEC-9CC5-4729-9364-395EE526FF3E}">
  <ds:schemaRefs>
    <ds:schemaRef ds:uri="http://schemas.microsoft.com/sharepoint/v3/contenttype/forms"/>
  </ds:schemaRefs>
</ds:datastoreItem>
</file>

<file path=customXml/itemProps3.xml><?xml version="1.0" encoding="utf-8"?>
<ds:datastoreItem xmlns:ds="http://schemas.openxmlformats.org/officeDocument/2006/customXml" ds:itemID="{6CE84CD9-9F36-4676-8305-1310C03CFD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DPPD</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Gelu</dc:creator>
  <cp:lastModifiedBy>M</cp:lastModifiedBy>
  <cp:lastPrinted>2018-03-13T11:58:17Z</cp:lastPrinted>
  <dcterms:created xsi:type="dcterms:W3CDTF">2013-06-27T08:19:59Z</dcterms:created>
  <dcterms:modified xsi:type="dcterms:W3CDTF">2018-05-03T16:49:59Z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0x0101006EE2F100BAAD154B946BFA08EDEEF246</vt:lpwstr>
  </property>
</Properties>
</file>