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9135"/>
  </bookViews>
  <sheets>
    <sheet name="Sheet1" sheetId="1" r:id="rId1"/>
    <sheet name="Sheet2" sheetId="2" r:id="rId2"/>
    <sheet name="Sheet3" sheetId="3" r:id="rId3"/>
  </sheets>
  <definedNames>
    <definedName name="_xlnm.Print_Area" localSheetId="0">Sheet1!$A$1:$T$260</definedName>
  </definedNames>
  <calcPr calcId="125725" concurrentCalc="0"/>
</workbook>
</file>

<file path=xl/calcChain.xml><?xml version="1.0" encoding="utf-8"?>
<calcChain xmlns="http://schemas.openxmlformats.org/spreadsheetml/2006/main">
  <c r="T227" i="1"/>
  <c r="T228"/>
  <c r="T229"/>
  <c r="T230"/>
  <c r="T231"/>
  <c r="T235"/>
  <c r="K238"/>
  <c r="T197"/>
  <c r="T198"/>
  <c r="T199"/>
  <c r="T200"/>
  <c r="T201"/>
  <c r="T202"/>
  <c r="T203"/>
  <c r="T204"/>
  <c r="T205"/>
  <c r="T206"/>
  <c r="T207"/>
  <c r="T208"/>
  <c r="T209"/>
  <c r="T210"/>
  <c r="T211"/>
  <c r="T213"/>
  <c r="T214"/>
  <c r="T215"/>
  <c r="T216"/>
  <c r="T217"/>
  <c r="K220"/>
  <c r="T162"/>
  <c r="T163"/>
  <c r="T164"/>
  <c r="T165"/>
  <c r="T166"/>
  <c r="T167"/>
  <c r="T168"/>
  <c r="T169"/>
  <c r="T170"/>
  <c r="T171"/>
  <c r="T172"/>
  <c r="T173"/>
  <c r="T174"/>
  <c r="T175"/>
  <c r="T176"/>
  <c r="T177"/>
  <c r="T178"/>
  <c r="T179"/>
  <c r="T180"/>
  <c r="T182"/>
  <c r="T183"/>
  <c r="T184"/>
  <c r="T185"/>
  <c r="T186"/>
  <c r="T187"/>
  <c r="K190"/>
  <c r="U238"/>
  <c r="K227"/>
  <c r="K228"/>
  <c r="K229"/>
  <c r="K230"/>
  <c r="K231"/>
  <c r="K233"/>
  <c r="K234"/>
  <c r="K236"/>
  <c r="L227"/>
  <c r="L228"/>
  <c r="L229"/>
  <c r="L230"/>
  <c r="L231"/>
  <c r="L233"/>
  <c r="L234"/>
  <c r="L236"/>
  <c r="M227"/>
  <c r="M228"/>
  <c r="M229"/>
  <c r="M230"/>
  <c r="M231"/>
  <c r="M233"/>
  <c r="M234"/>
  <c r="M236"/>
  <c r="K237"/>
  <c r="K239"/>
  <c r="K197"/>
  <c r="K198"/>
  <c r="K199"/>
  <c r="K200"/>
  <c r="K201"/>
  <c r="K202"/>
  <c r="K203"/>
  <c r="K204"/>
  <c r="K205"/>
  <c r="K206"/>
  <c r="K207"/>
  <c r="K208"/>
  <c r="K209"/>
  <c r="K210"/>
  <c r="K211"/>
  <c r="K213"/>
  <c r="K214"/>
  <c r="K215"/>
  <c r="K216"/>
  <c r="K218"/>
  <c r="L197"/>
  <c r="L198"/>
  <c r="L199"/>
  <c r="L200"/>
  <c r="L201"/>
  <c r="L202"/>
  <c r="L203"/>
  <c r="L204"/>
  <c r="L205"/>
  <c r="L206"/>
  <c r="L207"/>
  <c r="L208"/>
  <c r="L209"/>
  <c r="L210"/>
  <c r="L211"/>
  <c r="L213"/>
  <c r="L214"/>
  <c r="L215"/>
  <c r="L216"/>
  <c r="L218"/>
  <c r="M197"/>
  <c r="M198"/>
  <c r="M199"/>
  <c r="M200"/>
  <c r="M201"/>
  <c r="M202"/>
  <c r="M203"/>
  <c r="M204"/>
  <c r="M205"/>
  <c r="M206"/>
  <c r="M207"/>
  <c r="M208"/>
  <c r="M209"/>
  <c r="M210"/>
  <c r="M211"/>
  <c r="M213"/>
  <c r="M214"/>
  <c r="M215"/>
  <c r="M216"/>
  <c r="M218"/>
  <c r="K219"/>
  <c r="K221"/>
  <c r="K162"/>
  <c r="K163"/>
  <c r="K164"/>
  <c r="K165"/>
  <c r="K166"/>
  <c r="K167"/>
  <c r="K168"/>
  <c r="K169"/>
  <c r="K170"/>
  <c r="K171"/>
  <c r="K172"/>
  <c r="K173"/>
  <c r="K174"/>
  <c r="K175"/>
  <c r="K176"/>
  <c r="K177"/>
  <c r="K178"/>
  <c r="K179"/>
  <c r="K180"/>
  <c r="K182"/>
  <c r="K183"/>
  <c r="K184"/>
  <c r="K185"/>
  <c r="K186"/>
  <c r="K188"/>
  <c r="L162"/>
  <c r="L163"/>
  <c r="L164"/>
  <c r="L165"/>
  <c r="L166"/>
  <c r="L167"/>
  <c r="L168"/>
  <c r="L169"/>
  <c r="L170"/>
  <c r="L171"/>
  <c r="L172"/>
  <c r="L173"/>
  <c r="L174"/>
  <c r="L175"/>
  <c r="L176"/>
  <c r="L177"/>
  <c r="L178"/>
  <c r="L179"/>
  <c r="L180"/>
  <c r="L182"/>
  <c r="L183"/>
  <c r="L184"/>
  <c r="L185"/>
  <c r="L186"/>
  <c r="L188"/>
  <c r="M162"/>
  <c r="M163"/>
  <c r="M164"/>
  <c r="M165"/>
  <c r="M166"/>
  <c r="M167"/>
  <c r="M168"/>
  <c r="M169"/>
  <c r="M170"/>
  <c r="M171"/>
  <c r="M172"/>
  <c r="M173"/>
  <c r="M174"/>
  <c r="M175"/>
  <c r="M176"/>
  <c r="M177"/>
  <c r="M178"/>
  <c r="M179"/>
  <c r="M180"/>
  <c r="M182"/>
  <c r="M183"/>
  <c r="M184"/>
  <c r="M185"/>
  <c r="M186"/>
  <c r="M188"/>
  <c r="K189"/>
  <c r="K191"/>
  <c r="U239"/>
  <c r="W16" i="2"/>
  <c r="N7"/>
  <c r="N9"/>
  <c r="N11"/>
  <c r="N13"/>
  <c r="N15"/>
  <c r="N16"/>
  <c r="N18"/>
  <c r="N19"/>
  <c r="N21"/>
  <c r="P7"/>
  <c r="O7"/>
  <c r="P9"/>
  <c r="O9"/>
  <c r="P11"/>
  <c r="O11"/>
  <c r="P13"/>
  <c r="O13"/>
  <c r="P15"/>
  <c r="O15"/>
  <c r="P16"/>
  <c r="O16"/>
  <c r="P18"/>
  <c r="O18"/>
  <c r="P19"/>
  <c r="O19"/>
  <c r="O21"/>
  <c r="N22"/>
  <c r="K21"/>
  <c r="L21"/>
  <c r="M21"/>
  <c r="K22"/>
  <c r="P21"/>
  <c r="S20"/>
  <c r="R20"/>
  <c r="Q20"/>
  <c r="P20"/>
  <c r="O20"/>
  <c r="N20"/>
  <c r="M20"/>
  <c r="L20"/>
  <c r="K20"/>
  <c r="J20"/>
  <c r="N41" i="1"/>
  <c r="N42"/>
  <c r="N43"/>
  <c r="N44"/>
  <c r="N45"/>
  <c r="N46"/>
  <c r="N47"/>
  <c r="N48"/>
  <c r="N57"/>
  <c r="N58"/>
  <c r="N59"/>
  <c r="N60"/>
  <c r="N61"/>
  <c r="N62"/>
  <c r="N63"/>
  <c r="N64"/>
  <c r="N65"/>
  <c r="N78"/>
  <c r="N79"/>
  <c r="N80"/>
  <c r="N81"/>
  <c r="N82"/>
  <c r="N83"/>
  <c r="N84"/>
  <c r="N85"/>
  <c r="N90"/>
  <c r="N91"/>
  <c r="N92"/>
  <c r="N93"/>
  <c r="N94"/>
  <c r="N95"/>
  <c r="N96"/>
  <c r="N97"/>
  <c r="N102"/>
  <c r="N103"/>
  <c r="N104"/>
  <c r="N105"/>
  <c r="N106"/>
  <c r="N107"/>
  <c r="N108"/>
  <c r="N109"/>
  <c r="N115"/>
  <c r="N116"/>
  <c r="N117"/>
  <c r="N118"/>
  <c r="N119"/>
  <c r="N120"/>
  <c r="N121"/>
  <c r="N122"/>
  <c r="W17" i="2"/>
  <c r="W19"/>
  <c r="U17"/>
  <c r="U19"/>
  <c r="T48" i="1"/>
  <c r="T65"/>
  <c r="T85"/>
  <c r="T97"/>
  <c r="T109"/>
  <c r="T122"/>
  <c r="W18" i="2"/>
  <c r="U16"/>
  <c r="U18"/>
  <c r="A185" i="1"/>
  <c r="A184"/>
  <c r="A183"/>
  <c r="A182"/>
  <c r="J151"/>
  <c r="A233"/>
  <c r="J233"/>
  <c r="N233"/>
  <c r="O233"/>
  <c r="P233"/>
  <c r="Q233"/>
  <c r="R233"/>
  <c r="S233"/>
  <c r="T233"/>
  <c r="A215"/>
  <c r="A214"/>
  <c r="A213"/>
  <c r="A210"/>
  <c r="A209"/>
  <c r="A208"/>
  <c r="A207"/>
  <c r="A206"/>
  <c r="A205"/>
  <c r="A204"/>
  <c r="A203"/>
  <c r="A202"/>
  <c r="A201"/>
  <c r="A200"/>
  <c r="A199"/>
  <c r="A198"/>
  <c r="A197"/>
  <c r="S183"/>
  <c r="R183"/>
  <c r="Q183"/>
  <c r="J183"/>
  <c r="A179"/>
  <c r="A178"/>
  <c r="A177"/>
  <c r="A176"/>
  <c r="A175"/>
  <c r="A174"/>
  <c r="A173"/>
  <c r="A172"/>
  <c r="A171"/>
  <c r="A170"/>
  <c r="A169"/>
  <c r="A168"/>
  <c r="A167"/>
  <c r="A166"/>
  <c r="A165"/>
  <c r="A164"/>
  <c r="A163"/>
  <c r="A162"/>
  <c r="S171"/>
  <c r="R171"/>
  <c r="Q171"/>
  <c r="J171"/>
  <c r="S170"/>
  <c r="R170"/>
  <c r="Q170"/>
  <c r="J170"/>
  <c r="S169"/>
  <c r="R169"/>
  <c r="Q169"/>
  <c r="J169"/>
  <c r="L152"/>
  <c r="M152"/>
  <c r="K152"/>
  <c r="R151"/>
  <c r="Q151"/>
  <c r="T151"/>
  <c r="P137"/>
  <c r="N137"/>
  <c r="P147"/>
  <c r="P146"/>
  <c r="P144"/>
  <c r="P143"/>
  <c r="N134"/>
  <c r="N147"/>
  <c r="N146"/>
  <c r="O137"/>
  <c r="O147"/>
  <c r="O146"/>
  <c r="S215"/>
  <c r="R215"/>
  <c r="Q215"/>
  <c r="J215"/>
  <c r="S210"/>
  <c r="R210"/>
  <c r="Q210"/>
  <c r="J210"/>
  <c r="S209"/>
  <c r="R209"/>
  <c r="Q209"/>
  <c r="J209"/>
  <c r="S208"/>
  <c r="R208"/>
  <c r="Q208"/>
  <c r="J208"/>
  <c r="S207"/>
  <c r="R207"/>
  <c r="Q207"/>
  <c r="J207"/>
  <c r="S206"/>
  <c r="R206"/>
  <c r="Q206"/>
  <c r="J206"/>
  <c r="S205"/>
  <c r="R205"/>
  <c r="Q205"/>
  <c r="J205"/>
  <c r="S204"/>
  <c r="R204"/>
  <c r="Q204"/>
  <c r="J204"/>
  <c r="P64"/>
  <c r="P63"/>
  <c r="O64"/>
  <c r="O63"/>
  <c r="P47"/>
  <c r="P121"/>
  <c r="P215"/>
  <c r="P120"/>
  <c r="P119"/>
  <c r="P118"/>
  <c r="P117"/>
  <c r="P116"/>
  <c r="P183"/>
  <c r="S179"/>
  <c r="R179"/>
  <c r="Q179"/>
  <c r="J179"/>
  <c r="S167"/>
  <c r="R167"/>
  <c r="Q167"/>
  <c r="J167"/>
  <c r="P46"/>
  <c r="O46"/>
  <c r="U31"/>
  <c r="K154"/>
  <c r="S48"/>
  <c r="R48"/>
  <c r="Q48"/>
  <c r="S65"/>
  <c r="R65"/>
  <c r="Q65"/>
  <c r="U33"/>
  <c r="U32"/>
  <c r="U48"/>
  <c r="U65"/>
  <c r="S230"/>
  <c r="R230"/>
  <c r="Q230"/>
  <c r="J230"/>
  <c r="A230"/>
  <c r="S229"/>
  <c r="R229"/>
  <c r="Q229"/>
  <c r="P229"/>
  <c r="O229"/>
  <c r="N229"/>
  <c r="J229"/>
  <c r="A229"/>
  <c r="S228"/>
  <c r="R228"/>
  <c r="Q228"/>
  <c r="P228"/>
  <c r="J228"/>
  <c r="A228"/>
  <c r="S227"/>
  <c r="R227"/>
  <c r="Q227"/>
  <c r="P227"/>
  <c r="O227"/>
  <c r="N227"/>
  <c r="J227"/>
  <c r="A227"/>
  <c r="S214"/>
  <c r="R214"/>
  <c r="Q214"/>
  <c r="J214"/>
  <c r="S213"/>
  <c r="R213"/>
  <c r="Q213"/>
  <c r="P213"/>
  <c r="J213"/>
  <c r="S203"/>
  <c r="R203"/>
  <c r="Q203"/>
  <c r="J203"/>
  <c r="S202"/>
  <c r="R202"/>
  <c r="Q202"/>
  <c r="J202"/>
  <c r="S201"/>
  <c r="R201"/>
  <c r="Q201"/>
  <c r="J201"/>
  <c r="S200"/>
  <c r="R200"/>
  <c r="Q200"/>
  <c r="J200"/>
  <c r="S199"/>
  <c r="R199"/>
  <c r="Q199"/>
  <c r="J199"/>
  <c r="S198"/>
  <c r="R198"/>
  <c r="Q198"/>
  <c r="J198"/>
  <c r="S197"/>
  <c r="R197"/>
  <c r="Q197"/>
  <c r="J197"/>
  <c r="S185"/>
  <c r="R185"/>
  <c r="Q185"/>
  <c r="P185"/>
  <c r="J185"/>
  <c r="S184"/>
  <c r="R184"/>
  <c r="Q184"/>
  <c r="P184"/>
  <c r="J184"/>
  <c r="S182"/>
  <c r="R182"/>
  <c r="Q182"/>
  <c r="J182"/>
  <c r="Q163"/>
  <c r="R162"/>
  <c r="S162"/>
  <c r="S178"/>
  <c r="R178"/>
  <c r="Q178"/>
  <c r="J178"/>
  <c r="S177"/>
  <c r="R177"/>
  <c r="Q177"/>
  <c r="J177"/>
  <c r="S176"/>
  <c r="R176"/>
  <c r="Q176"/>
  <c r="J176"/>
  <c r="S175"/>
  <c r="R175"/>
  <c r="Q175"/>
  <c r="J175"/>
  <c r="S174"/>
  <c r="R174"/>
  <c r="Q174"/>
  <c r="J174"/>
  <c r="S173"/>
  <c r="R173"/>
  <c r="Q173"/>
  <c r="J173"/>
  <c r="S172"/>
  <c r="R172"/>
  <c r="Q172"/>
  <c r="J172"/>
  <c r="S168"/>
  <c r="R168"/>
  <c r="Q168"/>
  <c r="J168"/>
  <c r="S166"/>
  <c r="R166"/>
  <c r="Q166"/>
  <c r="J166"/>
  <c r="S165"/>
  <c r="R165"/>
  <c r="Q165"/>
  <c r="J165"/>
  <c r="S164"/>
  <c r="R164"/>
  <c r="Q164"/>
  <c r="J164"/>
  <c r="S163"/>
  <c r="R163"/>
  <c r="J163"/>
  <c r="Q162"/>
  <c r="J162"/>
  <c r="N144"/>
  <c r="N164"/>
  <c r="P44"/>
  <c r="P164"/>
  <c r="N228"/>
  <c r="S234"/>
  <c r="R234"/>
  <c r="Q234"/>
  <c r="J234"/>
  <c r="S231"/>
  <c r="R231"/>
  <c r="Q231"/>
  <c r="J231"/>
  <c r="S216"/>
  <c r="R216"/>
  <c r="Q216"/>
  <c r="J216"/>
  <c r="S211"/>
  <c r="R211"/>
  <c r="Q211"/>
  <c r="J211"/>
  <c r="S186"/>
  <c r="R186"/>
  <c r="Q186"/>
  <c r="J186"/>
  <c r="P150"/>
  <c r="N150"/>
  <c r="P149"/>
  <c r="N149"/>
  <c r="P140"/>
  <c r="N140"/>
  <c r="S151"/>
  <c r="P131"/>
  <c r="P132"/>
  <c r="N128"/>
  <c r="N129"/>
  <c r="M151"/>
  <c r="L151"/>
  <c r="K151"/>
  <c r="J122"/>
  <c r="P135"/>
  <c r="N135"/>
  <c r="P141"/>
  <c r="N141"/>
  <c r="N132"/>
  <c r="P102"/>
  <c r="N176"/>
  <c r="P103"/>
  <c r="P176"/>
  <c r="N177"/>
  <c r="P104"/>
  <c r="P177"/>
  <c r="N178"/>
  <c r="P105"/>
  <c r="P178"/>
  <c r="N179"/>
  <c r="P106"/>
  <c r="P179"/>
  <c r="N209"/>
  <c r="P107"/>
  <c r="P209"/>
  <c r="N210"/>
  <c r="P108"/>
  <c r="P210"/>
  <c r="J109"/>
  <c r="K109"/>
  <c r="L109"/>
  <c r="M109"/>
  <c r="Q109"/>
  <c r="R109"/>
  <c r="S109"/>
  <c r="P115"/>
  <c r="N183"/>
  <c r="N184"/>
  <c r="N185"/>
  <c r="N213"/>
  <c r="N215"/>
  <c r="K122"/>
  <c r="L122"/>
  <c r="M122"/>
  <c r="Q122"/>
  <c r="R122"/>
  <c r="S122"/>
  <c r="P62"/>
  <c r="P200"/>
  <c r="N200"/>
  <c r="P61"/>
  <c r="P199"/>
  <c r="N199"/>
  <c r="N143"/>
  <c r="P138"/>
  <c r="N138"/>
  <c r="P134"/>
  <c r="N131"/>
  <c r="P129"/>
  <c r="P128"/>
  <c r="S97"/>
  <c r="R97"/>
  <c r="Q97"/>
  <c r="M97"/>
  <c r="L97"/>
  <c r="K97"/>
  <c r="J97"/>
  <c r="P96"/>
  <c r="P208"/>
  <c r="N208"/>
  <c r="P95"/>
  <c r="P207"/>
  <c r="N207"/>
  <c r="P94"/>
  <c r="P174"/>
  <c r="N174"/>
  <c r="P93"/>
  <c r="P206"/>
  <c r="N206"/>
  <c r="P92"/>
  <c r="P205"/>
  <c r="N205"/>
  <c r="P91"/>
  <c r="P173"/>
  <c r="N173"/>
  <c r="P90"/>
  <c r="P172"/>
  <c r="N172"/>
  <c r="S85"/>
  <c r="R85"/>
  <c r="Q85"/>
  <c r="M85"/>
  <c r="L85"/>
  <c r="K85"/>
  <c r="J85"/>
  <c r="P84"/>
  <c r="P204"/>
  <c r="N204"/>
  <c r="P83"/>
  <c r="P82"/>
  <c r="P171"/>
  <c r="N171"/>
  <c r="P81"/>
  <c r="P170"/>
  <c r="N170"/>
  <c r="P80"/>
  <c r="P202"/>
  <c r="N202"/>
  <c r="P79"/>
  <c r="P169"/>
  <c r="N169"/>
  <c r="P78"/>
  <c r="N201"/>
  <c r="M65"/>
  <c r="L65"/>
  <c r="K65"/>
  <c r="J65"/>
  <c r="P60"/>
  <c r="P198"/>
  <c r="N198"/>
  <c r="P59"/>
  <c r="P168"/>
  <c r="N168"/>
  <c r="P58"/>
  <c r="P167"/>
  <c r="N167"/>
  <c r="P57"/>
  <c r="N165"/>
  <c r="K48"/>
  <c r="P45"/>
  <c r="P165"/>
  <c r="P43"/>
  <c r="P42"/>
  <c r="P41"/>
  <c r="M48"/>
  <c r="L48"/>
  <c r="J48"/>
  <c r="P152"/>
  <c r="N197"/>
  <c r="N166"/>
  <c r="N152"/>
  <c r="J248"/>
  <c r="P197"/>
  <c r="P166"/>
  <c r="P201"/>
  <c r="N175"/>
  <c r="P175"/>
  <c r="O144"/>
  <c r="O143"/>
  <c r="O47"/>
  <c r="O228"/>
  <c r="O131"/>
  <c r="O4"/>
  <c r="U3"/>
  <c r="O80"/>
  <c r="O202"/>
  <c r="O150"/>
  <c r="P85"/>
  <c r="P109"/>
  <c r="R247"/>
  <c r="R249"/>
  <c r="O81"/>
  <c r="O170"/>
  <c r="O83"/>
  <c r="O6"/>
  <c r="U7"/>
  <c r="T247"/>
  <c r="T249"/>
  <c r="O140"/>
  <c r="U85"/>
  <c r="O62"/>
  <c r="O200"/>
  <c r="O105"/>
  <c r="O178"/>
  <c r="O128"/>
  <c r="O58"/>
  <c r="O167"/>
  <c r="O59"/>
  <c r="O168"/>
  <c r="O60"/>
  <c r="O198"/>
  <c r="O129"/>
  <c r="O5"/>
  <c r="U5"/>
  <c r="U122"/>
  <c r="U109"/>
  <c r="U97"/>
  <c r="J235"/>
  <c r="M235"/>
  <c r="K235"/>
  <c r="R235"/>
  <c r="L217"/>
  <c r="R217"/>
  <c r="N214"/>
  <c r="N216"/>
  <c r="N203"/>
  <c r="N211"/>
  <c r="N234"/>
  <c r="N230"/>
  <c r="N182"/>
  <c r="N186"/>
  <c r="N162"/>
  <c r="P65"/>
  <c r="P163"/>
  <c r="O91"/>
  <c r="O173"/>
  <c r="O93"/>
  <c r="O206"/>
  <c r="O95"/>
  <c r="O207"/>
  <c r="O134"/>
  <c r="O138"/>
  <c r="O121"/>
  <c r="O215"/>
  <c r="O118"/>
  <c r="O185"/>
  <c r="O117"/>
  <c r="O184"/>
  <c r="O116"/>
  <c r="O183"/>
  <c r="O107"/>
  <c r="O209"/>
  <c r="O141"/>
  <c r="O135"/>
  <c r="P214"/>
  <c r="P216"/>
  <c r="P203"/>
  <c r="P234"/>
  <c r="P230"/>
  <c r="P231"/>
  <c r="P182"/>
  <c r="P186"/>
  <c r="P162"/>
  <c r="N163"/>
  <c r="O44"/>
  <c r="O164"/>
  <c r="O41"/>
  <c r="J217"/>
  <c r="Q217"/>
  <c r="S217"/>
  <c r="Q235"/>
  <c r="M187"/>
  <c r="K187"/>
  <c r="R180"/>
  <c r="R187"/>
  <c r="L187"/>
  <c r="Q180"/>
  <c r="Q187"/>
  <c r="S180"/>
  <c r="S187"/>
  <c r="O78"/>
  <c r="J180"/>
  <c r="O43"/>
  <c r="S235"/>
  <c r="P122"/>
  <c r="R5"/>
  <c r="U6"/>
  <c r="N151"/>
  <c r="P48"/>
  <c r="O45"/>
  <c r="O165"/>
  <c r="O57"/>
  <c r="O42"/>
  <c r="R4"/>
  <c r="U4"/>
  <c r="O79"/>
  <c r="O169"/>
  <c r="O82"/>
  <c r="O171"/>
  <c r="O84"/>
  <c r="O204"/>
  <c r="O90"/>
  <c r="O172"/>
  <c r="O92"/>
  <c r="O205"/>
  <c r="O94"/>
  <c r="O174"/>
  <c r="O96"/>
  <c r="O208"/>
  <c r="O61"/>
  <c r="O120"/>
  <c r="O119"/>
  <c r="O213"/>
  <c r="R6"/>
  <c r="U8"/>
  <c r="O199"/>
  <c r="O108"/>
  <c r="O210"/>
  <c r="O106"/>
  <c r="O179"/>
  <c r="O104"/>
  <c r="O177"/>
  <c r="O103"/>
  <c r="O176"/>
  <c r="O102"/>
  <c r="P151"/>
  <c r="O132"/>
  <c r="O149"/>
  <c r="K153"/>
  <c r="P97"/>
  <c r="O115"/>
  <c r="M217"/>
  <c r="S247"/>
  <c r="S249"/>
  <c r="K217"/>
  <c r="L235"/>
  <c r="O152"/>
  <c r="P211"/>
  <c r="P217"/>
  <c r="O201"/>
  <c r="O175"/>
  <c r="O197"/>
  <c r="O166"/>
  <c r="K155"/>
  <c r="J247"/>
  <c r="N231"/>
  <c r="N236"/>
  <c r="L248"/>
  <c r="J187"/>
  <c r="O151"/>
  <c r="H248"/>
  <c r="P235"/>
  <c r="P180"/>
  <c r="P188"/>
  <c r="P236"/>
  <c r="O163"/>
  <c r="O234"/>
  <c r="O230"/>
  <c r="O214"/>
  <c r="O216"/>
  <c r="O203"/>
  <c r="O182"/>
  <c r="O186"/>
  <c r="O162"/>
  <c r="N217"/>
  <c r="N218"/>
  <c r="N180"/>
  <c r="N187"/>
  <c r="O122"/>
  <c r="O65"/>
  <c r="O109"/>
  <c r="O48"/>
  <c r="O97"/>
  <c r="O85"/>
  <c r="P218"/>
  <c r="O211"/>
  <c r="O218"/>
  <c r="N219"/>
  <c r="O231"/>
  <c r="O236"/>
  <c r="N237"/>
  <c r="N235"/>
  <c r="N248"/>
  <c r="L247"/>
  <c r="L249"/>
  <c r="N153"/>
  <c r="P187"/>
  <c r="O180"/>
  <c r="O188"/>
  <c r="H247"/>
  <c r="H249"/>
  <c r="P248"/>
  <c r="N188"/>
  <c r="J249"/>
  <c r="O235"/>
  <c r="O217"/>
  <c r="N247"/>
  <c r="N249"/>
  <c r="U248"/>
  <c r="N189"/>
  <c r="O187"/>
  <c r="P247"/>
  <c r="P249"/>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O4" authorId="1">
      <text>
        <r>
          <rPr>
            <b/>
            <sz val="9"/>
            <color indexed="81"/>
            <rFont val="Tahoma"/>
            <family val="2"/>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6" author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1">
      <text>
        <r>
          <rPr>
            <b/>
            <sz val="9"/>
            <color indexed="81"/>
            <rFont val="Tahoma"/>
            <family val="2"/>
          </rPr>
          <t>Gelu Gherghin:</t>
        </r>
        <r>
          <rPr>
            <sz val="9"/>
            <color indexed="81"/>
            <rFont val="Tahoma"/>
            <family val="2"/>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49"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1">
      <text>
        <r>
          <rPr>
            <b/>
            <sz val="9"/>
            <color indexed="81"/>
            <rFont val="Tahoma"/>
            <family val="2"/>
          </rPr>
          <t>Gelu Gherghin:</t>
        </r>
        <r>
          <rPr>
            <sz val="9"/>
            <color indexed="81"/>
            <rFont val="Tahoma"/>
            <family val="2"/>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6"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0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2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2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52"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55"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9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4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4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4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4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<sst xmlns="http://schemas.openxmlformats.org/spreadsheetml/2006/main" count="634" uniqueCount="243">
  <si>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</si>
  <si>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</si>
  <si>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</si>
  <si>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</si>
  <si>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</si>
  <si>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</si>
  <si>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</si>
  <si>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</si>
  <si>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</si>
  <si>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</si>
  <si>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</si>
  <si>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</si>
  <si>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</si>
  <si>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</si>
  <si>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</si>
  <si>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</si>
  <si>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</si>
  <si>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</si>
  <si>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</si>
  <si>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</si>
  <si>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</si>
  <si>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</si>
  <si>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</si>
  <si>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</si>
  <si>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</si>
  <si>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</si>
  <si>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</si>
  <si>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</si>
  <si>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</si>
  <si>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</si>
  <si>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</si>
  <si>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</si>
  <si>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</si>
  <si>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</si>
  <si>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</si>
  <si>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</si>
  <si>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</si>
  <si>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</si>
  <si>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</si>
  <si>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</si>
  <si>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</si>
  <si>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</si>
  <si>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</si>
  <si>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</si>
  <si>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</si>
  <si>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</si>
  <si>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</si>
  <si>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</si>
  <si>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</si>
  <si>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</si>
  <si>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</si>
  <si>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</si>
  <si>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</si>
  <si>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</si>
  <si>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</si>
  <si>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</si>
  <si>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</si>
  <si>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</si>
  <si>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</si>
  <si>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</si>
  <si>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</si>
  <si>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</si>
  <si>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</si>
  <si>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</si>
  <si>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</si>
  <si>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</si>
  <si>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</si>
  <si>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</si>
  <si>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</si>
  <si>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</si>
  <si>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</si>
  <si>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</si>
  <si>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</si>
  <si>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</si>
  <si>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</si>
  <si>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</si>
  <si>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</si>
  <si>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</si>
  <si>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</si>
  <si>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</si>
  <si>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</si>
  <si>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</si>
  <si>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</si>
  <si>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</si>
  <si>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</si>
  <si>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</si>
  <si>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</si>
  <si>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</si>
  <si>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</si>
  <si>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</si>
  <si>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</si>
  <si>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</si>
  <si>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</si>
  <si>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</si>
  <si>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</si>
  <si>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</si>
  <si>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</si>
  <si>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</si>
  <si>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</si>
  <si>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</si>
  <si>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YLU0011</t>
  </si>
  <si>
    <t>YLU0012</t>
  </si>
  <si>
    <t>Limba străină 1</t>
  </si>
  <si>
    <t>Limba străină 2</t>
  </si>
  <si>
    <t>PACHET OPȚIONAL 2 (An I, Semestrul 2)</t>
  </si>
  <si>
    <t>PACHET OPȚIONAL 3 (An II, Semestrul 3)</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</si>
  <si>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</si>
  <si>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</si>
  <si>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</si>
  <si>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</si>
  <si>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</si>
  <si>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</si>
  <si>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t>
  </si>
  <si>
    <t xml:space="preserve">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</si>
  <si>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</si>
  <si>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</si>
  <si>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</si>
  <si>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</si>
  <si>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</si>
  <si>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</si>
  <si>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</si>
  <si>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</si>
  <si>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</si>
  <si>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</si>
  <si>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FACULTATEA DE LITERE</t>
  </si>
  <si>
    <t>2</t>
  </si>
  <si>
    <t>LLC1121</t>
  </si>
  <si>
    <t>Studii culturale I. Introducere in folclor</t>
  </si>
  <si>
    <t>LLC1122</t>
  </si>
  <si>
    <t>Comunicatie interculturala: comunicare europeană şi multilingvism</t>
  </si>
  <si>
    <t>LLC1123</t>
  </si>
  <si>
    <t>Introducere în antropologia culturală şi socială</t>
  </si>
  <si>
    <t>LLC1124</t>
  </si>
  <si>
    <t>Metodologia cercetarii in stiintele culturale</t>
  </si>
  <si>
    <t>LLM1001</t>
  </si>
  <si>
    <t>Formele de artă a cuvântului între sistem şi proces: lingvistică generală</t>
  </si>
  <si>
    <r>
      <rPr>
        <b/>
        <sz val="10"/>
        <rFont val="Times New Roman"/>
        <family val="1"/>
      </rPr>
      <t xml:space="preserve">   156 </t>
    </r>
    <r>
      <rPr>
        <sz val="10"/>
        <rFont val="Times New Roman"/>
        <family val="1"/>
      </rPr>
      <t>de credite la disciplinele obligatorii;</t>
    </r>
  </si>
  <si>
    <r>
      <rPr>
        <sz val="10"/>
        <rFont val="Times New Roman"/>
        <family val="1"/>
      </rPr>
      <t xml:space="preserve">   </t>
    </r>
    <r>
      <rPr>
        <b/>
        <sz val="10"/>
        <rFont val="Times New Roman"/>
        <family val="1"/>
      </rPr>
      <t>24</t>
    </r>
    <r>
      <rPr>
        <sz val="10"/>
        <rFont val="Times New Roman"/>
        <family val="1"/>
      </rPr>
      <t xml:space="preserve"> credite la disciplinele opţionale;</t>
    </r>
    <r>
      <rPr>
        <b/>
        <sz val="10"/>
        <rFont val="Times New Roman"/>
        <family val="1"/>
      </rPr>
      <t xml:space="preserve"> </t>
    </r>
    <r>
      <rPr>
        <b/>
        <sz val="10"/>
        <color rgb="FFFF0000"/>
        <rFont val="Times New Roman"/>
        <family val="1"/>
      </rPr>
      <t/>
    </r>
  </si>
  <si>
    <t>Şi</t>
  </si>
  <si>
    <t>LLC1222</t>
  </si>
  <si>
    <t>Diversitate etnoculturala in Transilvania</t>
  </si>
  <si>
    <t>LLC1223</t>
  </si>
  <si>
    <t>Simbolizatie arhetipala: cultură, religie şi politică în societatea umană</t>
  </si>
  <si>
    <t>LLC1224</t>
  </si>
  <si>
    <t>Introducere în sociologie</t>
  </si>
  <si>
    <t>LLC1225</t>
  </si>
  <si>
    <t>Practica profesionala I.*</t>
  </si>
  <si>
    <t xml:space="preserve">Curs optional 1. </t>
  </si>
  <si>
    <t xml:space="preserve">Curs optional 2. </t>
  </si>
  <si>
    <t>LLC2122</t>
  </si>
  <si>
    <t>Folclor urban contemporan: mass media si viata cotidiana</t>
  </si>
  <si>
    <t>LLC2123</t>
  </si>
  <si>
    <t>Comunicaţie vizuală</t>
  </si>
  <si>
    <t>LLC2124</t>
  </si>
  <si>
    <t>Comunicarea interculturala in literaturile ardelene moderne</t>
  </si>
  <si>
    <t>HLM5101</t>
  </si>
  <si>
    <t>Istoria culturala</t>
  </si>
  <si>
    <t>LLC2125</t>
  </si>
  <si>
    <t xml:space="preserve">Rituri calendaristice: timp, calendar şi sărbătoare </t>
  </si>
  <si>
    <t>Curs optional 3.</t>
  </si>
  <si>
    <t>Curs optional 4.</t>
  </si>
  <si>
    <t>LLC2221</t>
  </si>
  <si>
    <t>Structuri narative şi cognitive cotidiene</t>
  </si>
  <si>
    <t>LLC2222</t>
  </si>
  <si>
    <t xml:space="preserve">Antopologia economiei: economie şi mod de viaţă </t>
  </si>
  <si>
    <t>LLC2223</t>
  </si>
  <si>
    <t>Semiotica culturii</t>
  </si>
  <si>
    <t>LLC2224</t>
  </si>
  <si>
    <t>LLC2225</t>
  </si>
  <si>
    <t>Filmul documentar</t>
  </si>
  <si>
    <t>LLC2226</t>
  </si>
  <si>
    <t>Practica profesionala II.*</t>
  </si>
  <si>
    <t>Curs optional 5.</t>
  </si>
  <si>
    <t>LLC3121</t>
  </si>
  <si>
    <t>Istoria antropologiei culturale şi sociale</t>
  </si>
  <si>
    <t>LLC3122</t>
  </si>
  <si>
    <t xml:space="preserve">Antropologie socială </t>
  </si>
  <si>
    <t>LLC3123</t>
  </si>
  <si>
    <t>Sociologia minoritatilor</t>
  </si>
  <si>
    <t>LLC3124</t>
  </si>
  <si>
    <t>Economie europeana</t>
  </si>
  <si>
    <t>LLC3125</t>
  </si>
  <si>
    <t>Antropologia artei</t>
  </si>
  <si>
    <t>Curs optional 6.</t>
  </si>
  <si>
    <t>Curs optional 7.</t>
  </si>
  <si>
    <t>LLC3221</t>
  </si>
  <si>
    <t>Religiozitate populară</t>
  </si>
  <si>
    <t>LLC3222</t>
  </si>
  <si>
    <t>Economie si politici de dezvoltare regionala</t>
  </si>
  <si>
    <t>LLC3223</t>
  </si>
  <si>
    <t>Antropologia scrisului</t>
  </si>
  <si>
    <t>Antropologia memoriei</t>
  </si>
  <si>
    <t>LLC3225</t>
  </si>
  <si>
    <t>Lingvistica antropologica</t>
  </si>
  <si>
    <t>LLC3226</t>
  </si>
  <si>
    <t>Seminar de redactare a lucrarii de licenta</t>
  </si>
  <si>
    <t>Curs opţional 8.</t>
  </si>
  <si>
    <t>PACHET OPȚIONAL 8 (An III, Semestrul 6)</t>
  </si>
  <si>
    <t>PACHET OPȚIONAL 1 (An I, Semestrul 2)</t>
  </si>
  <si>
    <t>PACHET OPȚIONAL 5 (An II, Semestrul 4)</t>
  </si>
  <si>
    <t>PACHET OPȚIONAL 4 (An II, Semestrul 3)</t>
  </si>
  <si>
    <t>PACHET OPȚIONAL 6 (An III, Semestrul 5)</t>
  </si>
  <si>
    <t>PACHET OPȚIONAL 7 (An III, Semestrul 5)</t>
  </si>
  <si>
    <t>LLD1226</t>
  </si>
  <si>
    <t>O tipologie a culturilor I.</t>
  </si>
  <si>
    <t>Se alege din oferta facultatii</t>
  </si>
  <si>
    <t>LLD2228</t>
  </si>
  <si>
    <t>O tipologie a culturilor II.</t>
  </si>
  <si>
    <t>LLD3227</t>
  </si>
  <si>
    <t>O tipologie a culturilor III</t>
  </si>
  <si>
    <t>Didactica specialităţii: Didactica etnologiei (maghiară)</t>
  </si>
  <si>
    <t>Mitologii istorice și contemporane: incursiuni în texte și contexte</t>
  </si>
  <si>
    <t>Cultura europeană: mentalităţi, credinţe şi practici populare</t>
  </si>
  <si>
    <t>**</t>
  </si>
  <si>
    <r>
      <t xml:space="preserve">Domeniul: </t>
    </r>
    <r>
      <rPr>
        <b/>
        <sz val="10"/>
        <color indexed="8"/>
        <rFont val="Times New Roman"/>
        <family val="1"/>
        <charset val="238"/>
      </rPr>
      <t>STUDII CULTURALE</t>
    </r>
  </si>
  <si>
    <r>
      <t xml:space="preserve">Specializarea/Programul de studiu: </t>
    </r>
    <r>
      <rPr>
        <b/>
        <sz val="10"/>
        <color indexed="8"/>
        <rFont val="Times New Roman"/>
        <family val="1"/>
        <charset val="238"/>
      </rPr>
      <t>Studii culturale</t>
    </r>
  </si>
  <si>
    <r>
      <t xml:space="preserve">Limba de predare: </t>
    </r>
    <r>
      <rPr>
        <b/>
        <sz val="10"/>
        <color indexed="8"/>
        <rFont val="Times New Roman"/>
        <family val="1"/>
        <charset val="238"/>
      </rPr>
      <t>MAGHIARĂ</t>
    </r>
  </si>
  <si>
    <r>
      <t xml:space="preserve">Titlul absolventului: </t>
    </r>
    <r>
      <rPr>
        <b/>
        <sz val="10"/>
        <color indexed="8"/>
        <rFont val="Times New Roman"/>
        <family val="1"/>
        <charset val="238"/>
      </rPr>
      <t>licenţiat în studii culturale</t>
    </r>
  </si>
  <si>
    <r>
      <rPr>
        <b/>
        <sz val="10"/>
        <rFont val="Times New Roman"/>
        <family val="1"/>
      </rPr>
      <t xml:space="preserve">   6</t>
    </r>
    <r>
      <rPr>
        <sz val="10"/>
        <rFont val="Times New Roman"/>
        <family val="1"/>
      </rPr>
      <t xml:space="preserve"> credite pentru o limbă străină (2 semestre)</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</si>
  <si>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</si>
  <si>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   20 </t>
    </r>
    <r>
      <rPr>
        <sz val="10"/>
        <color indexed="8"/>
        <rFont val="Times New Roman"/>
        <family val="1"/>
      </rPr>
      <t xml:space="preserve">de credite la examenul de licenţă </t>
    </r>
  </si>
  <si>
    <r>
      <rPr>
        <b/>
        <sz val="10"/>
        <color indexed="8"/>
        <rFont val="Times New Roman"/>
        <family val="1"/>
      </rPr>
      <t xml:space="preserve">VI.  UNIVERSITĂŢI EUROPENE DE REFERINŢĂ: 
</t>
    </r>
    <r>
      <rPr>
        <sz val="10"/>
        <color indexed="8"/>
        <rFont val="Times New Roman"/>
        <family val="1"/>
        <charset val="238"/>
      </rPr>
      <t xml:space="preserve">University of Arts London, University of Leeds, University of Piittsburg, Trent University
</t>
    </r>
  </si>
  <si>
    <t>0</t>
  </si>
  <si>
    <t>Modul de alegere al optionalelor nu corespundea cu realitatea din tabele. Va rog sa completati dupa modelul scris de mine in semestrul 2</t>
  </si>
  <si>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</si>
  <si>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</si>
  <si>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Codurile DLSS sunt unice pe UBB, nu se pot schimba. Va rog sa lasati toate cele 6 discipline din oferta DLSS si codurile date acestora</t>
  </si>
  <si>
    <t>Vă rog să introduceți codurile pachetelor in celula dedicata, asa cum era in macheta 2018 si cum am introdus, ca exemplu, pentru primele doua pachete</t>
  </si>
  <si>
    <t xml:space="preserve">Cam multe discipline din oferta facultatii. "În contul a cel mult 3 discipline opţionale generale, studentul are dreptul să aleagă 3 discipline de la alte specializări ale facultăţilor din Universitatea Babeş-Bolyai", cum scrie si pe pagian de garda. Si disciplinele de la aceeasi facultate intra tot in aceasta prevedere. </t>
  </si>
  <si>
    <t>LLX1201</t>
  </si>
  <si>
    <t>LLX1202</t>
  </si>
  <si>
    <t>LLX2103</t>
  </si>
  <si>
    <t>LLX2104</t>
  </si>
  <si>
    <t>LLX2205</t>
  </si>
  <si>
    <t>LLX3106</t>
  </si>
  <si>
    <t>LLX3107</t>
  </si>
  <si>
    <t>LLX3208</t>
  </si>
  <si>
    <t>LLD1227</t>
  </si>
  <si>
    <t>Sem. 2: Se alege câte o disciplină (1 și 2) din pachetul opțional 1 (LLX1201) și 2 (LLX1202)</t>
  </si>
  <si>
    <t>Sem. 3: Se alege câte o disciplină (3 și 4) din pachetul opțional 3 (LLX2103) și 4 (LLX2104)</t>
  </si>
  <si>
    <t>Sem. 4: Se alege o disciplină din pachetul opţional 5 (LLX2205)</t>
  </si>
  <si>
    <t>Sem. 5: Se alege câte o disciplină (6 și 7) din pachetul opțional 6 (LLX3106) și 7 (LLX3107)</t>
  </si>
  <si>
    <t xml:space="preserve">Sem. 6: Se alege o disciplină (8) din pachetul opțional 8 (LLX3208) </t>
  </si>
</sst>
</file>

<file path=xl/styles.xml><?xml version="1.0" encoding="utf-8"?>
<styleSheet xmlns="http://schemas.openxmlformats.org/spreadsheetml/2006/main">
  <numFmts count="1">
    <numFmt numFmtId="164" formatCode="0;\-0;;@"/>
  </numFmts>
  <fonts count="25">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1"/>
      <name val="Tahoma"/>
      <family val="2"/>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family val="2"/>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name val="Times New Roman"/>
      <family val="1"/>
    </font>
    <font>
      <b/>
      <sz val="10"/>
      <name val="Times New Roman"/>
      <family val="1"/>
    </font>
    <font>
      <sz val="10"/>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8"/>
      </right>
      <top style="thin">
        <color indexed="64"/>
      </top>
      <bottom style="thin">
        <color indexed="64"/>
      </bottom>
      <diagonal/>
    </border>
  </borders>
  <cellStyleXfs count="1">
    <xf numFmtId="0" fontId="0" fillId="0" borderId="0"/>
  </cellStyleXfs>
  <cellXfs count="31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1" fillId="0"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21" fillId="0" borderId="0" xfId="0" applyFont="1" applyBorder="1" applyAlignment="1" applyProtection="1">
      <alignment vertical="center" wrapText="1"/>
      <protection locked="0"/>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Protection="1">
      <protection locked="0"/>
    </xf>
    <xf numFmtId="0" fontId="1" fillId="9" borderId="1" xfId="0" applyFont="1" applyFill="1" applyBorder="1" applyAlignment="1" applyProtection="1">
      <alignment horizontal="center" vertical="center" wrapText="1"/>
      <protection locked="0"/>
    </xf>
    <xf numFmtId="49" fontId="1" fillId="9" borderId="1" xfId="0" applyNumberFormat="1" applyFont="1" applyFill="1" applyBorder="1" applyAlignment="1" applyProtection="1">
      <alignment horizontal="center" vertical="center" wrapText="1"/>
      <protection locked="0"/>
    </xf>
    <xf numFmtId="0" fontId="22"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6" xfId="0" applyFont="1" applyFill="1" applyBorder="1" applyAlignment="1">
      <alignment horizontal="center" vertical="center" wrapText="1"/>
    </xf>
    <xf numFmtId="2" fontId="1" fillId="9" borderId="1" xfId="0" applyNumberFormat="1" applyFont="1" applyFill="1" applyBorder="1" applyAlignment="1" applyProtection="1">
      <alignment horizontal="center" vertical="center"/>
      <protection locked="0"/>
    </xf>
    <xf numFmtId="0" fontId="1" fillId="9" borderId="1" xfId="0" applyFont="1" applyFill="1" applyBorder="1" applyAlignment="1" applyProtection="1">
      <alignment horizontal="center" vertical="center"/>
      <protection locked="0"/>
    </xf>
    <xf numFmtId="0" fontId="10" fillId="9" borderId="6" xfId="0" applyFont="1" applyFill="1" applyBorder="1" applyAlignment="1" applyProtection="1">
      <alignment horizontal="center" vertical="center"/>
      <protection locked="0"/>
    </xf>
    <xf numFmtId="0" fontId="10" fillId="9" borderId="1" xfId="0" applyFont="1" applyFill="1" applyBorder="1" applyAlignment="1">
      <alignment horizontal="center" vertical="center"/>
    </xf>
    <xf numFmtId="0" fontId="22" fillId="9" borderId="1" xfId="0" applyFont="1" applyFill="1" applyBorder="1" applyAlignment="1" applyProtection="1">
      <alignment horizontal="center" vertical="center"/>
      <protection locked="0"/>
    </xf>
    <xf numFmtId="1" fontId="10" fillId="9" borderId="1" xfId="0" applyNumberFormat="1" applyFont="1" applyFill="1" applyBorder="1" applyAlignment="1" applyProtection="1">
      <alignment horizontal="center" vertical="center"/>
      <protection locked="0"/>
    </xf>
    <xf numFmtId="1" fontId="1" fillId="9" borderId="1" xfId="0" applyNumberFormat="1" applyFont="1" applyFill="1" applyBorder="1" applyAlignment="1" applyProtection="1">
      <alignment horizontal="center" vertical="center"/>
      <protection locked="0"/>
    </xf>
    <xf numFmtId="0" fontId="1" fillId="9" borderId="1" xfId="0" applyFont="1" applyFill="1" applyBorder="1" applyAlignment="1" applyProtection="1">
      <alignment horizontal="left" vertical="center"/>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wrapText="1"/>
    </xf>
    <xf numFmtId="0" fontId="24" fillId="0" borderId="0" xfId="0" applyFont="1" applyBorder="1" applyAlignment="1" applyProtection="1">
      <alignment horizontal="left" vertical="top" wrapText="1"/>
    </xf>
    <xf numFmtId="0" fontId="24" fillId="3" borderId="1" xfId="0" applyFont="1" applyFill="1" applyBorder="1" applyAlignment="1" applyProtection="1">
      <alignment horizontal="center" vertical="center"/>
      <protection locked="0"/>
    </xf>
    <xf numFmtId="10" fontId="1" fillId="0" borderId="0" xfId="0" applyNumberFormat="1" applyFont="1" applyProtection="1">
      <protection locked="0"/>
    </xf>
    <xf numFmtId="0" fontId="2" fillId="4" borderId="1" xfId="0" applyFont="1" applyFill="1" applyBorder="1" applyAlignment="1" applyProtection="1">
      <alignment horizontal="center" vertical="center"/>
      <protection locked="0"/>
    </xf>
    <xf numFmtId="0" fontId="23" fillId="0" borderId="1" xfId="0" applyNumberFormat="1" applyFont="1" applyFill="1" applyBorder="1" applyAlignment="1" applyProtection="1">
      <alignment horizontal="left" vertical="center"/>
      <protection locked="0"/>
    </xf>
    <xf numFmtId="1" fontId="10" fillId="9" borderId="1" xfId="0" applyNumberFormat="1" applyFont="1" applyFill="1" applyBorder="1" applyAlignment="1" applyProtection="1">
      <alignment horizontal="left" vertical="center"/>
      <protection locked="0"/>
    </xf>
    <xf numFmtId="1" fontId="23" fillId="9" borderId="2" xfId="0" applyNumberFormat="1" applyFont="1" applyFill="1" applyBorder="1" applyAlignment="1" applyProtection="1">
      <alignment vertical="center"/>
      <protection locked="0"/>
    </xf>
    <xf numFmtId="0" fontId="23" fillId="3" borderId="1" xfId="0" applyNumberFormat="1" applyFont="1" applyFill="1" applyBorder="1" applyAlignment="1" applyProtection="1">
      <alignment horizontal="center" vertical="center"/>
      <protection locked="0"/>
    </xf>
    <xf numFmtId="1" fontId="23" fillId="3" borderId="1" xfId="0" applyNumberFormat="1" applyFont="1" applyFill="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protection locked="0"/>
    </xf>
    <xf numFmtId="1" fontId="1" fillId="9" borderId="1" xfId="0" applyNumberFormat="1" applyFont="1" applyFill="1" applyBorder="1" applyAlignment="1" applyProtection="1">
      <alignment horizontal="left" vertical="center"/>
      <protection locked="0"/>
    </xf>
    <xf numFmtId="1" fontId="1" fillId="9" borderId="2" xfId="0" applyNumberFormat="1" applyFont="1" applyFill="1" applyBorder="1" applyAlignment="1" applyProtection="1">
      <alignment horizontal="left" vertical="center"/>
      <protection locked="0"/>
    </xf>
    <xf numFmtId="1" fontId="1" fillId="9" borderId="5" xfId="0" applyNumberFormat="1" applyFont="1" applyFill="1" applyBorder="1" applyAlignment="1" applyProtection="1">
      <alignment horizontal="left" vertical="center"/>
      <protection locked="0"/>
    </xf>
    <xf numFmtId="1" fontId="1" fillId="9" borderId="6" xfId="0" applyNumberFormat="1" applyFont="1" applyFill="1" applyBorder="1" applyAlignment="1" applyProtection="1">
      <alignment horizontal="left" vertical="center"/>
      <protection locked="0"/>
    </xf>
    <xf numFmtId="0" fontId="1" fillId="9" borderId="1"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0" fillId="9" borderId="1" xfId="0" applyFont="1" applyFill="1" applyBorder="1" applyAlignment="1" applyProtection="1">
      <alignment horizontal="left" vertical="center" wrapText="1"/>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9"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0" fillId="9" borderId="2" xfId="0" applyFont="1" applyFill="1" applyBorder="1" applyAlignment="1" applyProtection="1">
      <alignment horizontal="left" vertical="center" wrapText="1"/>
      <protection locked="0"/>
    </xf>
    <xf numFmtId="0" fontId="10" fillId="9" borderId="5" xfId="0" applyFont="1" applyFill="1" applyBorder="1" applyAlignment="1" applyProtection="1">
      <alignment horizontal="left" vertical="center" wrapText="1"/>
      <protection locked="0"/>
    </xf>
    <xf numFmtId="0" fontId="10" fillId="9" borderId="6" xfId="0" applyFont="1" applyFill="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0" fillId="0" borderId="0" xfId="0" applyFont="1" applyFill="1" applyBorder="1" applyAlignment="1" applyProtection="1">
      <alignment horizontal="left" vertical="top" wrapText="1"/>
      <protection locked="0"/>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3" fillId="0" borderId="0" xfId="0" applyFont="1" applyAlignment="1" applyProtection="1">
      <alignment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2" fillId="0" borderId="0" xfId="0" applyFont="1" applyAlignment="1" applyProtection="1">
      <alignment vertical="center"/>
      <protection locked="0"/>
    </xf>
    <xf numFmtId="1" fontId="10" fillId="9" borderId="2" xfId="0" applyNumberFormat="1" applyFont="1" applyFill="1" applyBorder="1" applyAlignment="1" applyProtection="1">
      <alignment horizontal="left" vertical="center"/>
      <protection locked="0"/>
    </xf>
    <xf numFmtId="1" fontId="10" fillId="9" borderId="5" xfId="0" applyNumberFormat="1" applyFont="1" applyFill="1" applyBorder="1" applyAlignment="1" applyProtection="1">
      <alignment horizontal="left" vertical="center"/>
      <protection locked="0"/>
    </xf>
    <xf numFmtId="1" fontId="10" fillId="9" borderId="6" xfId="0" applyNumberFormat="1" applyFont="1" applyFill="1" applyBorder="1" applyAlignment="1" applyProtection="1">
      <alignment horizontal="left" vertical="center"/>
      <protection locked="0"/>
    </xf>
    <xf numFmtId="0" fontId="10" fillId="9" borderId="2" xfId="0" applyFont="1" applyFill="1" applyBorder="1" applyAlignment="1" applyProtection="1">
      <alignment horizontal="left" vertical="center"/>
      <protection locked="0"/>
    </xf>
    <xf numFmtId="0" fontId="10" fillId="9" borderId="5" xfId="0" applyFont="1" applyFill="1" applyBorder="1" applyAlignment="1" applyProtection="1">
      <alignment horizontal="left" vertical="center"/>
      <protection locked="0"/>
    </xf>
    <xf numFmtId="0" fontId="10" fillId="9"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0" fontId="10" fillId="9" borderId="15"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xf>
    <xf numFmtId="0" fontId="10" fillId="9" borderId="15" xfId="0" applyFont="1" applyFill="1" applyBorder="1" applyAlignment="1" applyProtection="1">
      <alignment horizontal="left" vertical="center"/>
      <protection locked="0"/>
    </xf>
    <xf numFmtId="0" fontId="10" fillId="9" borderId="1" xfId="0" applyFont="1" applyFill="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0" borderId="14"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2" fontId="1" fillId="0" borderId="1" xfId="0" applyNumberFormat="1" applyFont="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9" fillId="7" borderId="14" xfId="0" applyFont="1" applyFill="1" applyBorder="1" applyAlignment="1" applyProtection="1">
      <alignment horizontal="left" vertical="center" wrapText="1"/>
      <protection locked="0"/>
    </xf>
    <xf numFmtId="0" fontId="19" fillId="7" borderId="0" xfId="0" applyFont="1" applyFill="1" applyBorder="1" applyAlignment="1" applyProtection="1">
      <alignment horizontal="left" vertical="center" wrapText="1"/>
      <protection locked="0"/>
    </xf>
    <xf numFmtId="0" fontId="19" fillId="7" borderId="14" xfId="0" applyFont="1" applyFill="1" applyBorder="1" applyAlignment="1" applyProtection="1">
      <alignment horizontal="left" vertical="top" wrapText="1"/>
      <protection locked="0"/>
    </xf>
    <xf numFmtId="0" fontId="19" fillId="7"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24" fillId="0" borderId="4"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19" fillId="7" borderId="0" xfId="0" applyFont="1" applyFill="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6"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2" fontId="1"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16" fillId="8" borderId="1" xfId="0" applyFont="1" applyFill="1" applyBorder="1" applyAlignment="1" applyProtection="1">
      <alignment horizontal="left" vertical="top" wrapText="1"/>
      <protection locked="0"/>
    </xf>
    <xf numFmtId="0" fontId="19" fillId="7" borderId="1" xfId="0" applyFont="1" applyFill="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1" fillId="0" borderId="0" xfId="0" applyFont="1" applyAlignment="1" applyProtection="1">
      <alignment wrapText="1"/>
      <protection locked="0"/>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protection locked="0"/>
    </xf>
    <xf numFmtId="1" fontId="1" fillId="4" borderId="6" xfId="0" applyNumberFormat="1" applyFont="1" applyFill="1" applyBorder="1" applyAlignment="1" applyProtection="1">
      <alignment horizontal="left" vertical="top"/>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285"/>
  <sheetViews>
    <sheetView tabSelected="1" showRuler="0" view="pageLayout" topLeftCell="A125" zoomScaleNormal="100" workbookViewId="0">
      <selection activeCell="A125" sqref="A125:A126"/>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c r="A1" s="183" t="s">
        <v>122</v>
      </c>
      <c r="B1" s="183"/>
      <c r="C1" s="183"/>
      <c r="D1" s="183"/>
      <c r="E1" s="183"/>
      <c r="F1" s="183"/>
      <c r="G1" s="183"/>
      <c r="H1" s="183"/>
      <c r="I1" s="183"/>
      <c r="J1" s="183"/>
      <c r="K1" s="183"/>
      <c r="M1" s="188" t="s">
        <v>21</v>
      </c>
      <c r="N1" s="188"/>
      <c r="O1" s="188"/>
      <c r="P1" s="188"/>
      <c r="Q1" s="188"/>
      <c r="R1" s="188"/>
      <c r="S1" s="188"/>
      <c r="T1" s="188"/>
      <c r="Y1" s="42"/>
      <c r="Z1" s="42"/>
    </row>
    <row r="2" spans="1:28" ht="6.75" customHeight="1">
      <c r="A2" s="183"/>
      <c r="B2" s="183"/>
      <c r="C2" s="183"/>
      <c r="D2" s="183"/>
      <c r="E2" s="183"/>
      <c r="F2" s="183"/>
      <c r="G2" s="183"/>
      <c r="H2" s="183"/>
      <c r="I2" s="183"/>
      <c r="J2" s="183"/>
      <c r="K2" s="183"/>
      <c r="Y2" s="55"/>
      <c r="Z2" s="56"/>
      <c r="AA2" s="42"/>
      <c r="AB2" s="42"/>
    </row>
    <row r="3" spans="1:28" ht="18" customHeight="1">
      <c r="A3" s="184" t="s">
        <v>106</v>
      </c>
      <c r="B3" s="184"/>
      <c r="C3" s="184"/>
      <c r="D3" s="184"/>
      <c r="E3" s="184"/>
      <c r="F3" s="184"/>
      <c r="G3" s="184"/>
      <c r="H3" s="184"/>
      <c r="I3" s="184"/>
      <c r="J3" s="184"/>
      <c r="K3" s="184"/>
      <c r="M3" s="192"/>
      <c r="N3" s="193"/>
      <c r="O3" s="194" t="s">
        <v>37</v>
      </c>
      <c r="P3" s="195"/>
      <c r="Q3" s="196"/>
      <c r="R3" s="194" t="s">
        <v>38</v>
      </c>
      <c r="S3" s="195"/>
      <c r="T3" s="196"/>
      <c r="U3" s="149" t="str">
        <f>IF(O4&gt;=22,"Corect","Trebuie alocate cel puțin 22 de ore pe săptămână")</f>
        <v>Corect</v>
      </c>
      <c r="V3" s="150"/>
      <c r="W3" s="150"/>
      <c r="X3" s="150"/>
      <c r="Y3" s="56"/>
      <c r="Z3" s="56"/>
      <c r="AA3" s="42"/>
    </row>
    <row r="4" spans="1:28" ht="17.25" customHeight="1">
      <c r="A4" s="184" t="s">
        <v>124</v>
      </c>
      <c r="B4" s="184"/>
      <c r="C4" s="184"/>
      <c r="D4" s="184"/>
      <c r="E4" s="184"/>
      <c r="F4" s="184"/>
      <c r="G4" s="184"/>
      <c r="H4" s="184"/>
      <c r="I4" s="184"/>
      <c r="J4" s="184"/>
      <c r="K4" s="184"/>
      <c r="M4" s="151" t="s">
        <v>14</v>
      </c>
      <c r="N4" s="153"/>
      <c r="O4" s="211">
        <f>N48</f>
        <v>22</v>
      </c>
      <c r="P4" s="212"/>
      <c r="Q4" s="213"/>
      <c r="R4" s="211">
        <f>N65</f>
        <v>24</v>
      </c>
      <c r="S4" s="212"/>
      <c r="T4" s="213"/>
      <c r="U4" s="149" t="str">
        <f>IF(R4&gt;=22,"Corect","Trebuie alocate cel puțin 22 de ore pe săptămână")</f>
        <v>Corect</v>
      </c>
      <c r="V4" s="150"/>
      <c r="W4" s="150"/>
      <c r="X4" s="150"/>
      <c r="Y4" s="56"/>
      <c r="Z4" s="56"/>
      <c r="AA4" s="42"/>
      <c r="AB4" s="42"/>
    </row>
    <row r="5" spans="1:28" ht="16.5" customHeight="1">
      <c r="A5" s="184"/>
      <c r="B5" s="184"/>
      <c r="C5" s="184"/>
      <c r="D5" s="184"/>
      <c r="E5" s="184"/>
      <c r="F5" s="184"/>
      <c r="G5" s="184"/>
      <c r="H5" s="184"/>
      <c r="I5" s="184"/>
      <c r="J5" s="184"/>
      <c r="K5" s="184"/>
      <c r="M5" s="151" t="s">
        <v>15</v>
      </c>
      <c r="N5" s="153"/>
      <c r="O5" s="211">
        <f>N85</f>
        <v>22</v>
      </c>
      <c r="P5" s="212"/>
      <c r="Q5" s="213"/>
      <c r="R5" s="211">
        <f>N97</f>
        <v>24</v>
      </c>
      <c r="S5" s="212"/>
      <c r="T5" s="213"/>
      <c r="U5" s="149" t="str">
        <f>IF(O5&gt;=22,"Corect","Trebuie alocate cel puțin 22 de ore pe săptămână")</f>
        <v>Corect</v>
      </c>
      <c r="V5" s="150"/>
      <c r="W5" s="150"/>
      <c r="X5" s="150"/>
      <c r="Y5" s="56"/>
      <c r="Z5" s="56"/>
      <c r="AA5" s="42"/>
    </row>
    <row r="6" spans="1:28" ht="15" customHeight="1">
      <c r="A6" s="210" t="s">
        <v>214</v>
      </c>
      <c r="B6" s="210"/>
      <c r="C6" s="210"/>
      <c r="D6" s="210"/>
      <c r="E6" s="210"/>
      <c r="F6" s="210"/>
      <c r="G6" s="210"/>
      <c r="H6" s="210"/>
      <c r="I6" s="210"/>
      <c r="J6" s="210"/>
      <c r="K6" s="210"/>
      <c r="M6" s="151" t="s">
        <v>16</v>
      </c>
      <c r="N6" s="153"/>
      <c r="O6" s="211">
        <f>N109</f>
        <v>22</v>
      </c>
      <c r="P6" s="212"/>
      <c r="Q6" s="213"/>
      <c r="R6" s="211">
        <f>N122</f>
        <v>22</v>
      </c>
      <c r="S6" s="212"/>
      <c r="T6" s="213"/>
      <c r="U6" s="149" t="str">
        <f>IF(R5&gt;=22,"Corect","Trebuie alocate cel puțin 22 de ore pe săptămână")</f>
        <v>Corect</v>
      </c>
      <c r="V6" s="150"/>
      <c r="W6" s="150"/>
      <c r="X6" s="150"/>
      <c r="Y6" s="56"/>
      <c r="Z6" s="56"/>
      <c r="AA6" s="42"/>
    </row>
    <row r="7" spans="1:28" ht="15">
      <c r="A7" s="219" t="s">
        <v>215</v>
      </c>
      <c r="B7" s="219"/>
      <c r="C7" s="219"/>
      <c r="D7" s="219"/>
      <c r="E7" s="219"/>
      <c r="F7" s="219"/>
      <c r="G7" s="219"/>
      <c r="H7" s="219"/>
      <c r="I7" s="219"/>
      <c r="J7" s="219"/>
      <c r="K7" s="219"/>
      <c r="U7" s="149" t="str">
        <f>IF(O6&gt;=22,"Corect","Trebuie alocate cel puțin 22 de ore pe săptămână")</f>
        <v>Corect</v>
      </c>
      <c r="V7" s="150"/>
      <c r="W7" s="150"/>
      <c r="X7" s="150"/>
      <c r="Y7" s="56"/>
      <c r="Z7" s="56"/>
      <c r="AA7" s="42"/>
    </row>
    <row r="8" spans="1:28" ht="15">
      <c r="A8" s="190" t="s">
        <v>216</v>
      </c>
      <c r="B8" s="190"/>
      <c r="C8" s="190"/>
      <c r="D8" s="190"/>
      <c r="E8" s="190"/>
      <c r="F8" s="190"/>
      <c r="G8" s="190"/>
      <c r="H8" s="190"/>
      <c r="I8" s="190"/>
      <c r="J8" s="190"/>
      <c r="K8" s="190"/>
      <c r="M8" s="220" t="s">
        <v>96</v>
      </c>
      <c r="N8" s="220"/>
      <c r="O8" s="220"/>
      <c r="P8" s="220"/>
      <c r="Q8" s="220"/>
      <c r="R8" s="220"/>
      <c r="S8" s="220"/>
      <c r="T8" s="220"/>
      <c r="U8" s="149" t="str">
        <f>IF(R6&gt;=22,"Corect","Trebuie alocate cel puțin 22 de ore pe săptămână")</f>
        <v>Corect</v>
      </c>
      <c r="V8" s="150"/>
      <c r="W8" s="150"/>
      <c r="X8" s="150"/>
      <c r="Y8" s="56"/>
      <c r="Z8" s="56"/>
      <c r="AA8" s="42"/>
    </row>
    <row r="9" spans="1:28" ht="15">
      <c r="A9" s="190" t="s">
        <v>217</v>
      </c>
      <c r="B9" s="190"/>
      <c r="C9" s="190"/>
      <c r="D9" s="190"/>
      <c r="E9" s="190"/>
      <c r="F9" s="190"/>
      <c r="G9" s="190"/>
      <c r="H9" s="190"/>
      <c r="I9" s="190"/>
      <c r="J9" s="190"/>
      <c r="K9" s="190"/>
      <c r="M9" s="220"/>
      <c r="N9" s="220"/>
      <c r="O9" s="220"/>
      <c r="P9" s="220"/>
      <c r="Q9" s="220"/>
      <c r="R9" s="220"/>
      <c r="S9" s="220"/>
      <c r="T9" s="220"/>
      <c r="Y9" s="56"/>
      <c r="Z9" s="56"/>
    </row>
    <row r="10" spans="1:28" ht="15">
      <c r="A10" s="190" t="s">
        <v>18</v>
      </c>
      <c r="B10" s="190"/>
      <c r="C10" s="190"/>
      <c r="D10" s="190"/>
      <c r="E10" s="190"/>
      <c r="F10" s="190"/>
      <c r="G10" s="190"/>
      <c r="H10" s="190"/>
      <c r="I10" s="190"/>
      <c r="J10" s="190"/>
      <c r="K10" s="190"/>
      <c r="M10" s="220"/>
      <c r="N10" s="220"/>
      <c r="O10" s="220"/>
      <c r="P10" s="220"/>
      <c r="Q10" s="220"/>
      <c r="R10" s="220"/>
      <c r="S10" s="220"/>
      <c r="T10" s="220"/>
      <c r="U10" s="118" t="s">
        <v>121</v>
      </c>
      <c r="V10" s="118"/>
      <c r="W10" s="118"/>
      <c r="X10" s="118"/>
      <c r="Y10" s="56"/>
      <c r="Z10" s="56"/>
    </row>
    <row r="11" spans="1:28" ht="15">
      <c r="A11" s="190" t="s">
        <v>19</v>
      </c>
      <c r="B11" s="190"/>
      <c r="C11" s="190"/>
      <c r="D11" s="190"/>
      <c r="E11" s="190"/>
      <c r="F11" s="190"/>
      <c r="G11" s="190"/>
      <c r="H11" s="190"/>
      <c r="I11" s="190"/>
      <c r="J11" s="190"/>
      <c r="K11" s="190"/>
      <c r="M11" s="220"/>
      <c r="N11" s="220"/>
      <c r="O11" s="220"/>
      <c r="P11" s="220"/>
      <c r="Q11" s="220"/>
      <c r="R11" s="220"/>
      <c r="S11" s="220"/>
      <c r="T11" s="220"/>
      <c r="U11" s="118"/>
      <c r="V11" s="118"/>
      <c r="W11" s="118"/>
      <c r="X11" s="118"/>
      <c r="Y11" s="56"/>
      <c r="Z11" s="56"/>
    </row>
    <row r="12" spans="1:28" ht="17.25" customHeight="1">
      <c r="A12" s="190"/>
      <c r="B12" s="190"/>
      <c r="C12" s="190"/>
      <c r="D12" s="190"/>
      <c r="E12" s="190"/>
      <c r="F12" s="190"/>
      <c r="G12" s="190"/>
      <c r="H12" s="190"/>
      <c r="I12" s="190"/>
      <c r="J12" s="190"/>
      <c r="K12" s="190"/>
      <c r="M12" s="269" t="s">
        <v>22</v>
      </c>
      <c r="N12" s="269"/>
      <c r="O12" s="269"/>
      <c r="P12" s="269"/>
      <c r="Q12" s="269"/>
      <c r="R12" s="269"/>
      <c r="S12" s="269"/>
      <c r="T12" s="269"/>
      <c r="U12" s="118"/>
      <c r="V12" s="118"/>
      <c r="W12" s="118"/>
      <c r="X12" s="118"/>
      <c r="Y12" s="56"/>
      <c r="Z12" s="56"/>
    </row>
    <row r="13" spans="1:28" ht="15" customHeight="1">
      <c r="A13" s="225" t="s">
        <v>0</v>
      </c>
      <c r="B13" s="225"/>
      <c r="C13" s="225"/>
      <c r="D13" s="225"/>
      <c r="E13" s="225"/>
      <c r="F13" s="225"/>
      <c r="G13" s="225"/>
      <c r="H13" s="225"/>
      <c r="I13" s="225"/>
      <c r="J13" s="225"/>
      <c r="K13" s="225"/>
      <c r="M13" s="270" t="s">
        <v>238</v>
      </c>
      <c r="N13" s="270"/>
      <c r="O13" s="270"/>
      <c r="P13" s="270"/>
      <c r="Q13" s="270"/>
      <c r="R13" s="270"/>
      <c r="S13" s="270"/>
      <c r="T13" s="270"/>
      <c r="U13" s="118"/>
      <c r="V13" s="118"/>
      <c r="W13" s="118"/>
      <c r="X13" s="118"/>
      <c r="Y13" s="56"/>
      <c r="Z13" s="56"/>
    </row>
    <row r="14" spans="1:28" ht="15" customHeight="1">
      <c r="A14" s="221" t="s">
        <v>1</v>
      </c>
      <c r="B14" s="221"/>
      <c r="C14" s="221"/>
      <c r="D14" s="221"/>
      <c r="E14" s="221"/>
      <c r="F14" s="221"/>
      <c r="G14" s="221"/>
      <c r="H14" s="221"/>
      <c r="I14" s="221"/>
      <c r="J14" s="221"/>
      <c r="K14" s="221"/>
      <c r="M14" s="270"/>
      <c r="N14" s="270"/>
      <c r="O14" s="270"/>
      <c r="P14" s="270"/>
      <c r="Q14" s="270"/>
      <c r="R14" s="270"/>
      <c r="S14" s="270"/>
      <c r="T14" s="270"/>
      <c r="U14" s="118"/>
      <c r="V14" s="118"/>
      <c r="W14" s="118"/>
      <c r="X14" s="118"/>
      <c r="Y14" s="56"/>
      <c r="Z14" s="56"/>
    </row>
    <row r="15" spans="1:28" ht="15" customHeight="1">
      <c r="A15" s="191" t="s">
        <v>136</v>
      </c>
      <c r="B15" s="191"/>
      <c r="C15" s="191"/>
      <c r="D15" s="191"/>
      <c r="E15" s="191"/>
      <c r="F15" s="191"/>
      <c r="G15" s="191"/>
      <c r="H15" s="191"/>
      <c r="I15" s="191"/>
      <c r="J15" s="191"/>
      <c r="K15" s="191"/>
      <c r="M15" s="271" t="s">
        <v>239</v>
      </c>
      <c r="N15" s="271"/>
      <c r="O15" s="271"/>
      <c r="P15" s="271"/>
      <c r="Q15" s="271"/>
      <c r="R15" s="271"/>
      <c r="S15" s="271"/>
      <c r="T15" s="271"/>
      <c r="U15" s="118"/>
      <c r="V15" s="118"/>
      <c r="W15" s="118"/>
      <c r="X15" s="118"/>
      <c r="Y15" s="43"/>
      <c r="Z15" s="43"/>
    </row>
    <row r="16" spans="1:28" ht="15" customHeight="1">
      <c r="A16" s="221" t="s">
        <v>137</v>
      </c>
      <c r="B16" s="191"/>
      <c r="C16" s="191"/>
      <c r="D16" s="191"/>
      <c r="E16" s="191"/>
      <c r="F16" s="191"/>
      <c r="G16" s="191"/>
      <c r="H16" s="191"/>
      <c r="I16" s="191"/>
      <c r="J16" s="191"/>
      <c r="K16" s="191"/>
      <c r="M16" s="271"/>
      <c r="N16" s="271"/>
      <c r="O16" s="271"/>
      <c r="P16" s="271"/>
      <c r="Q16" s="271"/>
      <c r="R16" s="271"/>
      <c r="S16" s="271"/>
      <c r="T16" s="271"/>
      <c r="U16" s="43"/>
      <c r="V16" s="43"/>
      <c r="W16" s="43"/>
      <c r="X16" s="43"/>
      <c r="Y16" s="43"/>
      <c r="Z16" s="43"/>
    </row>
    <row r="17" spans="1:26" ht="15" customHeight="1">
      <c r="A17" s="191" t="s">
        <v>138</v>
      </c>
      <c r="B17" s="191"/>
      <c r="C17" s="191"/>
      <c r="D17" s="191"/>
      <c r="E17" s="191"/>
      <c r="F17" s="191"/>
      <c r="G17" s="191"/>
      <c r="H17" s="191"/>
      <c r="I17" s="191"/>
      <c r="J17" s="191"/>
      <c r="K17" s="191"/>
      <c r="M17" s="271" t="s">
        <v>240</v>
      </c>
      <c r="N17" s="271"/>
      <c r="O17" s="271"/>
      <c r="P17" s="271"/>
      <c r="Q17" s="271"/>
      <c r="R17" s="271"/>
      <c r="S17" s="271"/>
      <c r="T17" s="271"/>
      <c r="U17" s="43"/>
      <c r="V17" s="43"/>
      <c r="W17" s="43"/>
      <c r="X17" s="43"/>
      <c r="Y17" s="43"/>
      <c r="Z17" s="43"/>
    </row>
    <row r="18" spans="1:26" ht="15" customHeight="1">
      <c r="A18" s="191" t="s">
        <v>218</v>
      </c>
      <c r="B18" s="191"/>
      <c r="C18" s="191"/>
      <c r="D18" s="191"/>
      <c r="E18" s="191"/>
      <c r="F18" s="191"/>
      <c r="G18" s="191"/>
      <c r="H18" s="191"/>
      <c r="I18" s="191"/>
      <c r="J18" s="191"/>
      <c r="K18" s="191"/>
      <c r="M18" s="271"/>
      <c r="N18" s="271"/>
      <c r="O18" s="271"/>
      <c r="P18" s="271"/>
      <c r="Q18" s="271"/>
      <c r="R18" s="271"/>
      <c r="S18" s="271"/>
      <c r="T18" s="271"/>
      <c r="U18" s="266" t="s">
        <v>223</v>
      </c>
      <c r="V18" s="266"/>
      <c r="W18" s="266"/>
      <c r="X18" s="266"/>
      <c r="Y18" s="43"/>
      <c r="Z18" s="43"/>
    </row>
    <row r="19" spans="1:26" ht="15" customHeight="1">
      <c r="A19" s="190" t="s">
        <v>219</v>
      </c>
      <c r="B19" s="190"/>
      <c r="C19" s="190"/>
      <c r="D19" s="190"/>
      <c r="E19" s="190"/>
      <c r="F19" s="190"/>
      <c r="G19" s="190"/>
      <c r="H19" s="190"/>
      <c r="I19" s="190"/>
      <c r="J19" s="190"/>
      <c r="K19" s="190"/>
      <c r="M19" s="271" t="s">
        <v>241</v>
      </c>
      <c r="N19" s="271"/>
      <c r="O19" s="271"/>
      <c r="P19" s="271"/>
      <c r="Q19" s="271"/>
      <c r="R19" s="271"/>
      <c r="S19" s="271"/>
      <c r="T19" s="271"/>
      <c r="U19" s="266"/>
      <c r="V19" s="266"/>
      <c r="W19" s="266"/>
      <c r="X19" s="266"/>
      <c r="Y19" s="43"/>
      <c r="Z19" s="43"/>
    </row>
    <row r="20" spans="1:26" s="38" customFormat="1" ht="15" customHeight="1">
      <c r="A20" s="190" t="s">
        <v>220</v>
      </c>
      <c r="B20" s="190"/>
      <c r="C20" s="190"/>
      <c r="D20" s="190"/>
      <c r="E20" s="190"/>
      <c r="F20" s="190"/>
      <c r="G20" s="190"/>
      <c r="H20" s="190"/>
      <c r="I20" s="190"/>
      <c r="J20" s="190"/>
      <c r="K20" s="190"/>
      <c r="M20" s="271"/>
      <c r="N20" s="271"/>
      <c r="O20" s="271"/>
      <c r="P20" s="271"/>
      <c r="Q20" s="271"/>
      <c r="R20" s="271"/>
      <c r="S20" s="271"/>
      <c r="T20" s="271"/>
      <c r="U20" s="266"/>
      <c r="V20" s="266"/>
      <c r="W20" s="266"/>
      <c r="X20" s="266"/>
      <c r="Y20" s="43"/>
      <c r="Z20" s="43"/>
    </row>
    <row r="21" spans="1:26" s="106" customFormat="1" ht="15" customHeight="1">
      <c r="A21" s="104"/>
      <c r="B21" s="104"/>
      <c r="C21" s="104"/>
      <c r="D21" s="104"/>
      <c r="E21" s="104"/>
      <c r="F21" s="104"/>
      <c r="G21" s="104"/>
      <c r="H21" s="104"/>
      <c r="I21" s="104"/>
      <c r="J21" s="104"/>
      <c r="K21" s="104"/>
      <c r="M21" s="215" t="s">
        <v>242</v>
      </c>
      <c r="N21" s="215"/>
      <c r="O21" s="215"/>
      <c r="P21" s="215"/>
      <c r="Q21" s="215"/>
      <c r="R21" s="215"/>
      <c r="S21" s="215"/>
      <c r="T21" s="215"/>
      <c r="U21" s="266"/>
      <c r="V21" s="266"/>
      <c r="W21" s="266"/>
      <c r="X21" s="266"/>
      <c r="Y21" s="43"/>
      <c r="Z21" s="43"/>
    </row>
    <row r="22" spans="1:26" s="24" customFormat="1" ht="15" customHeight="1">
      <c r="A22" s="23"/>
      <c r="B22" s="23"/>
      <c r="C22" s="23"/>
      <c r="D22" s="23"/>
      <c r="E22" s="23"/>
      <c r="F22" s="23"/>
      <c r="G22" s="23"/>
      <c r="H22" s="23"/>
      <c r="I22" s="23"/>
      <c r="J22" s="23"/>
      <c r="K22" s="23"/>
      <c r="M22" s="215"/>
      <c r="N22" s="215"/>
      <c r="O22" s="215"/>
      <c r="P22" s="215"/>
      <c r="Q22" s="215"/>
      <c r="R22" s="215"/>
      <c r="S22" s="215"/>
      <c r="T22" s="215"/>
      <c r="U22" s="266"/>
      <c r="V22" s="266"/>
      <c r="W22" s="266"/>
      <c r="X22" s="266"/>
      <c r="Y22" s="43"/>
      <c r="Z22" s="43"/>
    </row>
    <row r="23" spans="1:26" ht="12.75" customHeight="1">
      <c r="A23" s="219" t="s">
        <v>78</v>
      </c>
      <c r="B23" s="219"/>
      <c r="C23" s="219"/>
      <c r="D23" s="219"/>
      <c r="E23" s="219"/>
      <c r="F23" s="219"/>
      <c r="G23" s="219"/>
      <c r="H23" s="219"/>
      <c r="I23" s="219"/>
      <c r="J23" s="219"/>
      <c r="K23" s="219"/>
      <c r="M23" s="210" t="s">
        <v>123</v>
      </c>
      <c r="N23" s="210"/>
      <c r="O23" s="210"/>
      <c r="P23" s="210"/>
      <c r="Q23" s="210"/>
      <c r="R23" s="210"/>
      <c r="S23" s="210"/>
      <c r="T23" s="210"/>
      <c r="U23" s="43"/>
      <c r="V23" s="43"/>
      <c r="W23" s="43"/>
      <c r="X23" s="43"/>
      <c r="Y23" s="43"/>
      <c r="Z23" s="43"/>
    </row>
    <row r="24" spans="1:26" ht="15" customHeight="1">
      <c r="A24" s="219"/>
      <c r="B24" s="219"/>
      <c r="C24" s="219"/>
      <c r="D24" s="219"/>
      <c r="E24" s="219"/>
      <c r="F24" s="219"/>
      <c r="G24" s="219"/>
      <c r="H24" s="219"/>
      <c r="I24" s="219"/>
      <c r="J24" s="219"/>
      <c r="K24" s="219"/>
      <c r="M24" s="210"/>
      <c r="N24" s="210"/>
      <c r="O24" s="210"/>
      <c r="P24" s="210"/>
      <c r="Q24" s="210"/>
      <c r="R24" s="210"/>
      <c r="S24" s="210"/>
      <c r="T24" s="210"/>
      <c r="U24" s="43"/>
      <c r="V24" s="43"/>
      <c r="W24" s="43"/>
      <c r="X24" s="43"/>
      <c r="Y24" s="43"/>
      <c r="Z24" s="43"/>
    </row>
    <row r="25" spans="1:26" ht="15" customHeight="1">
      <c r="A25" s="219"/>
      <c r="B25" s="219"/>
      <c r="C25" s="219"/>
      <c r="D25" s="219"/>
      <c r="E25" s="219"/>
      <c r="F25" s="219"/>
      <c r="G25" s="219"/>
      <c r="H25" s="219"/>
      <c r="I25" s="219"/>
      <c r="J25" s="219"/>
      <c r="K25" s="219"/>
      <c r="M25" s="210"/>
      <c r="N25" s="210"/>
      <c r="O25" s="210"/>
      <c r="P25" s="210"/>
      <c r="Q25" s="210"/>
      <c r="R25" s="210"/>
      <c r="S25" s="210"/>
      <c r="T25" s="210"/>
      <c r="U25" s="43"/>
      <c r="V25" s="43"/>
      <c r="W25" s="43"/>
      <c r="X25" s="43"/>
      <c r="Y25" s="43"/>
      <c r="Z25" s="43"/>
    </row>
    <row r="26" spans="1:26" ht="17.25" customHeight="1">
      <c r="A26" s="219"/>
      <c r="B26" s="219"/>
      <c r="C26" s="219"/>
      <c r="D26" s="219"/>
      <c r="E26" s="219"/>
      <c r="F26" s="219"/>
      <c r="G26" s="219"/>
      <c r="H26" s="219"/>
      <c r="I26" s="219"/>
      <c r="J26" s="219"/>
      <c r="K26" s="219"/>
      <c r="M26" s="210"/>
      <c r="N26" s="210"/>
      <c r="O26" s="210"/>
      <c r="P26" s="210"/>
      <c r="Q26" s="210"/>
      <c r="R26" s="210"/>
      <c r="S26" s="210"/>
      <c r="T26" s="210"/>
      <c r="U26" s="43"/>
      <c r="V26" s="43"/>
      <c r="W26" s="43"/>
      <c r="X26" s="43"/>
      <c r="Y26" s="43"/>
      <c r="Z26" s="43"/>
    </row>
    <row r="27" spans="1:26" ht="6" customHeight="1">
      <c r="A27" s="2"/>
      <c r="B27" s="2"/>
      <c r="C27" s="2"/>
      <c r="D27" s="2"/>
      <c r="E27" s="2"/>
      <c r="F27" s="2"/>
      <c r="G27" s="2"/>
      <c r="H27" s="2"/>
      <c r="I27" s="2"/>
      <c r="J27" s="2"/>
      <c r="K27" s="2"/>
      <c r="M27" s="210"/>
      <c r="N27" s="210"/>
      <c r="O27" s="210"/>
      <c r="P27" s="210"/>
      <c r="Q27" s="210"/>
      <c r="R27" s="210"/>
      <c r="S27" s="210"/>
      <c r="T27" s="210"/>
      <c r="U27" s="43"/>
      <c r="V27" s="43"/>
      <c r="W27" s="43"/>
      <c r="X27" s="43"/>
      <c r="Y27" s="43"/>
      <c r="Z27" s="43"/>
    </row>
    <row r="28" spans="1:26" ht="12.75" customHeight="1">
      <c r="A28" s="128" t="s">
        <v>17</v>
      </c>
      <c r="B28" s="128"/>
      <c r="C28" s="128"/>
      <c r="D28" s="128"/>
      <c r="E28" s="128"/>
      <c r="F28" s="128"/>
      <c r="G28" s="128"/>
      <c r="M28" s="107"/>
      <c r="N28" s="101"/>
      <c r="O28" s="101"/>
      <c r="P28" s="101"/>
      <c r="Q28" s="101"/>
      <c r="R28" s="101"/>
      <c r="S28" s="101"/>
      <c r="T28" s="101"/>
      <c r="U28" s="43"/>
      <c r="V28" s="43"/>
      <c r="W28" s="43"/>
      <c r="X28" s="43"/>
      <c r="Y28" s="43"/>
      <c r="Z28" s="43"/>
    </row>
    <row r="29" spans="1:26" ht="26.25" customHeight="1">
      <c r="A29" s="3"/>
      <c r="B29" s="194" t="s">
        <v>2</v>
      </c>
      <c r="C29" s="196"/>
      <c r="D29" s="194" t="s">
        <v>3</v>
      </c>
      <c r="E29" s="195"/>
      <c r="F29" s="196"/>
      <c r="G29" s="216" t="s">
        <v>20</v>
      </c>
      <c r="H29" s="216" t="s">
        <v>10</v>
      </c>
      <c r="I29" s="194" t="s">
        <v>4</v>
      </c>
      <c r="J29" s="195"/>
      <c r="K29" s="196"/>
      <c r="M29" s="210" t="s">
        <v>221</v>
      </c>
      <c r="N29" s="210"/>
      <c r="O29" s="210"/>
      <c r="P29" s="210"/>
      <c r="Q29" s="210"/>
      <c r="R29" s="210"/>
      <c r="S29" s="210"/>
      <c r="T29" s="210"/>
    </row>
    <row r="30" spans="1:26" ht="14.25" customHeight="1">
      <c r="A30" s="3"/>
      <c r="B30" s="34" t="s">
        <v>5</v>
      </c>
      <c r="C30" s="34" t="s">
        <v>6</v>
      </c>
      <c r="D30" s="34" t="s">
        <v>7</v>
      </c>
      <c r="E30" s="34" t="s">
        <v>8</v>
      </c>
      <c r="F30" s="34" t="s">
        <v>9</v>
      </c>
      <c r="G30" s="200"/>
      <c r="H30" s="200"/>
      <c r="I30" s="34" t="s">
        <v>11</v>
      </c>
      <c r="J30" s="34" t="s">
        <v>12</v>
      </c>
      <c r="K30" s="34" t="s">
        <v>13</v>
      </c>
      <c r="M30" s="210"/>
      <c r="N30" s="210"/>
      <c r="O30" s="210"/>
      <c r="P30" s="210"/>
      <c r="Q30" s="210"/>
      <c r="R30" s="210"/>
      <c r="S30" s="210"/>
      <c r="T30" s="210"/>
    </row>
    <row r="31" spans="1:26" ht="17.25" customHeight="1">
      <c r="A31" s="36" t="s">
        <v>14</v>
      </c>
      <c r="B31" s="35">
        <v>14</v>
      </c>
      <c r="C31" s="35">
        <v>14</v>
      </c>
      <c r="D31" s="88">
        <v>3</v>
      </c>
      <c r="E31" s="88">
        <v>3</v>
      </c>
      <c r="F31" s="88">
        <v>2</v>
      </c>
      <c r="G31" s="88"/>
      <c r="H31" s="89" t="s">
        <v>125</v>
      </c>
      <c r="I31" s="88">
        <v>3</v>
      </c>
      <c r="J31" s="88">
        <v>1</v>
      </c>
      <c r="K31" s="88">
        <v>12</v>
      </c>
      <c r="L31" s="20"/>
      <c r="M31" s="210"/>
      <c r="N31" s="210"/>
      <c r="O31" s="210"/>
      <c r="P31" s="210"/>
      <c r="Q31" s="210"/>
      <c r="R31" s="210"/>
      <c r="S31" s="210"/>
      <c r="T31" s="210"/>
      <c r="U31" s="162" t="str">
        <f>IF(SUM(B31:K31)=52,"Corect","Suma trebuie să fie 52")</f>
        <v>Corect</v>
      </c>
      <c r="V31" s="162"/>
    </row>
    <row r="32" spans="1:26" ht="15" customHeight="1">
      <c r="A32" s="36" t="s">
        <v>15</v>
      </c>
      <c r="B32" s="35">
        <v>14</v>
      </c>
      <c r="C32" s="35">
        <v>14</v>
      </c>
      <c r="D32" s="88">
        <v>3</v>
      </c>
      <c r="E32" s="88">
        <v>3</v>
      </c>
      <c r="F32" s="88">
        <v>2</v>
      </c>
      <c r="G32" s="88"/>
      <c r="H32" s="89" t="s">
        <v>125</v>
      </c>
      <c r="I32" s="88">
        <v>3</v>
      </c>
      <c r="J32" s="88">
        <v>1</v>
      </c>
      <c r="K32" s="88">
        <v>12</v>
      </c>
      <c r="M32" s="210"/>
      <c r="N32" s="210"/>
      <c r="O32" s="210"/>
      <c r="P32" s="210"/>
      <c r="Q32" s="210"/>
      <c r="R32" s="210"/>
      <c r="S32" s="210"/>
      <c r="T32" s="210"/>
      <c r="U32" s="162" t="str">
        <f>IF(SUM(B32:K32)=52,"Corect","Suma trebuie să fie 52")</f>
        <v>Corect</v>
      </c>
      <c r="V32" s="162"/>
    </row>
    <row r="33" spans="1:25" ht="15.75" customHeight="1">
      <c r="A33" s="37" t="s">
        <v>16</v>
      </c>
      <c r="B33" s="35">
        <v>14</v>
      </c>
      <c r="C33" s="35">
        <v>12</v>
      </c>
      <c r="D33" s="88">
        <v>3</v>
      </c>
      <c r="E33" s="88">
        <v>3</v>
      </c>
      <c r="F33" s="88">
        <v>2</v>
      </c>
      <c r="G33" s="88"/>
      <c r="H33" s="89" t="s">
        <v>222</v>
      </c>
      <c r="I33" s="88">
        <v>3</v>
      </c>
      <c r="J33" s="88">
        <v>1</v>
      </c>
      <c r="K33" s="88">
        <v>14</v>
      </c>
      <c r="M33" s="210"/>
      <c r="N33" s="210"/>
      <c r="O33" s="210"/>
      <c r="P33" s="210"/>
      <c r="Q33" s="210"/>
      <c r="R33" s="210"/>
      <c r="S33" s="210"/>
      <c r="T33" s="210"/>
      <c r="U33" s="162" t="str">
        <f>IF(SUM(B33:K33)=52,"Corect","Suma trebuie să fie 52")</f>
        <v>Corect</v>
      </c>
      <c r="V33" s="162"/>
    </row>
    <row r="34" spans="1:25" s="106" customFormat="1" ht="15.75" customHeight="1">
      <c r="B34" s="102"/>
      <c r="C34" s="102"/>
      <c r="D34" s="102"/>
      <c r="E34" s="102"/>
      <c r="F34" s="102"/>
      <c r="G34" s="102"/>
      <c r="M34" s="103"/>
      <c r="N34" s="103"/>
      <c r="O34" s="103"/>
      <c r="P34" s="103"/>
      <c r="Q34" s="103"/>
      <c r="R34" s="103"/>
      <c r="S34" s="103"/>
      <c r="T34" s="103"/>
      <c r="U34" s="108"/>
      <c r="V34" s="108"/>
    </row>
    <row r="35" spans="1:25" s="106" customFormat="1" ht="15.75" customHeight="1">
      <c r="B35" s="102"/>
      <c r="C35" s="102"/>
      <c r="D35" s="102"/>
      <c r="E35" s="102"/>
      <c r="F35" s="102"/>
      <c r="G35" s="102"/>
      <c r="M35" s="103"/>
      <c r="N35" s="103"/>
      <c r="O35" s="103"/>
      <c r="P35" s="103"/>
      <c r="Q35" s="103"/>
      <c r="R35" s="103"/>
      <c r="S35" s="103"/>
      <c r="T35" s="103"/>
      <c r="U35" s="108"/>
      <c r="V35" s="108"/>
    </row>
    <row r="36" spans="1:25" ht="17.25" customHeight="1">
      <c r="A36" s="189" t="s">
        <v>23</v>
      </c>
      <c r="B36" s="146"/>
      <c r="C36" s="146"/>
      <c r="D36" s="146"/>
      <c r="E36" s="146"/>
      <c r="F36" s="146"/>
      <c r="G36" s="146"/>
      <c r="H36" s="146"/>
      <c r="I36" s="146"/>
      <c r="J36" s="146"/>
      <c r="K36" s="146"/>
      <c r="L36" s="146"/>
      <c r="M36" s="146"/>
      <c r="N36" s="146"/>
      <c r="O36" s="146"/>
      <c r="P36" s="146"/>
      <c r="Q36" s="146"/>
      <c r="R36" s="146"/>
      <c r="S36" s="146"/>
      <c r="T36" s="146"/>
    </row>
    <row r="37" spans="1:25" ht="2.25" hidden="1" customHeight="1">
      <c r="N37" s="6"/>
      <c r="O37" s="7" t="s">
        <v>39</v>
      </c>
      <c r="P37" s="7" t="s">
        <v>111</v>
      </c>
      <c r="Q37" s="7" t="s">
        <v>40</v>
      </c>
      <c r="R37" s="7" t="s">
        <v>41</v>
      </c>
      <c r="S37" s="7"/>
      <c r="T37" s="7"/>
    </row>
    <row r="38" spans="1:25" ht="17.25" customHeight="1">
      <c r="A38" s="214" t="s">
        <v>44</v>
      </c>
      <c r="B38" s="214"/>
      <c r="C38" s="214"/>
      <c r="D38" s="214"/>
      <c r="E38" s="214"/>
      <c r="F38" s="214"/>
      <c r="G38" s="214"/>
      <c r="H38" s="214"/>
      <c r="I38" s="214"/>
      <c r="J38" s="214"/>
      <c r="K38" s="214"/>
      <c r="L38" s="214"/>
      <c r="M38" s="214"/>
      <c r="N38" s="214"/>
      <c r="O38" s="214"/>
      <c r="P38" s="214"/>
      <c r="Q38" s="214"/>
      <c r="R38" s="214"/>
      <c r="S38" s="214"/>
      <c r="T38" s="214"/>
    </row>
    <row r="39" spans="1:25" ht="25.5" customHeight="1">
      <c r="A39" s="217" t="s">
        <v>29</v>
      </c>
      <c r="B39" s="204" t="s">
        <v>28</v>
      </c>
      <c r="C39" s="205"/>
      <c r="D39" s="205"/>
      <c r="E39" s="205"/>
      <c r="F39" s="205"/>
      <c r="G39" s="205"/>
      <c r="H39" s="205"/>
      <c r="I39" s="206"/>
      <c r="J39" s="216" t="s">
        <v>42</v>
      </c>
      <c r="K39" s="185" t="s">
        <v>26</v>
      </c>
      <c r="L39" s="186"/>
      <c r="M39" s="187"/>
      <c r="N39" s="185" t="s">
        <v>43</v>
      </c>
      <c r="O39" s="197"/>
      <c r="P39" s="198"/>
      <c r="Q39" s="185" t="s">
        <v>25</v>
      </c>
      <c r="R39" s="186"/>
      <c r="S39" s="187"/>
      <c r="T39" s="199" t="s">
        <v>24</v>
      </c>
      <c r="U39" s="265" t="s">
        <v>226</v>
      </c>
      <c r="V39" s="274"/>
      <c r="W39" s="274"/>
    </row>
    <row r="40" spans="1:25" ht="13.5" customHeight="1">
      <c r="A40" s="218"/>
      <c r="B40" s="207"/>
      <c r="C40" s="208"/>
      <c r="D40" s="208"/>
      <c r="E40" s="208"/>
      <c r="F40" s="208"/>
      <c r="G40" s="208"/>
      <c r="H40" s="208"/>
      <c r="I40" s="209"/>
      <c r="J40" s="200"/>
      <c r="K40" s="4" t="s">
        <v>30</v>
      </c>
      <c r="L40" s="4" t="s">
        <v>31</v>
      </c>
      <c r="M40" s="4" t="s">
        <v>32</v>
      </c>
      <c r="N40" s="4" t="s">
        <v>36</v>
      </c>
      <c r="O40" s="4" t="s">
        <v>7</v>
      </c>
      <c r="P40" s="4" t="s">
        <v>33</v>
      </c>
      <c r="Q40" s="4" t="s">
        <v>34</v>
      </c>
      <c r="R40" s="4" t="s">
        <v>30</v>
      </c>
      <c r="S40" s="4" t="s">
        <v>35</v>
      </c>
      <c r="T40" s="200"/>
      <c r="U40" s="265"/>
      <c r="V40" s="274"/>
      <c r="W40" s="274"/>
    </row>
    <row r="41" spans="1:25" ht="12.75" customHeight="1">
      <c r="A41" s="90" t="s">
        <v>126</v>
      </c>
      <c r="B41" s="201" t="s">
        <v>127</v>
      </c>
      <c r="C41" s="202"/>
      <c r="D41" s="202"/>
      <c r="E41" s="202"/>
      <c r="F41" s="202"/>
      <c r="G41" s="202"/>
      <c r="H41" s="202"/>
      <c r="I41" s="203"/>
      <c r="J41" s="91">
        <v>8</v>
      </c>
      <c r="K41" s="92">
        <v>2</v>
      </c>
      <c r="L41" s="92">
        <v>2</v>
      </c>
      <c r="M41" s="92">
        <v>2</v>
      </c>
      <c r="N41" s="10">
        <f t="shared" ref="N41:N47" si="0">K41+L41+M41</f>
        <v>6</v>
      </c>
      <c r="O41" s="11">
        <f t="shared" ref="O41:O47" si="1">P41-N41</f>
        <v>8</v>
      </c>
      <c r="P41" s="11">
        <f t="shared" ref="P41:P47" si="2">ROUND(PRODUCT(J41,25)/14,0)</f>
        <v>14</v>
      </c>
      <c r="Q41" s="93" t="s">
        <v>34</v>
      </c>
      <c r="R41" s="94"/>
      <c r="S41" s="88"/>
      <c r="T41" s="94" t="s">
        <v>39</v>
      </c>
      <c r="U41" s="265"/>
      <c r="V41" s="274"/>
      <c r="W41" s="274"/>
    </row>
    <row r="42" spans="1:25" ht="12.75" customHeight="1">
      <c r="A42" s="90" t="s">
        <v>128</v>
      </c>
      <c r="B42" s="201" t="s">
        <v>129</v>
      </c>
      <c r="C42" s="202"/>
      <c r="D42" s="202"/>
      <c r="E42" s="202"/>
      <c r="F42" s="202"/>
      <c r="G42" s="202"/>
      <c r="H42" s="202"/>
      <c r="I42" s="203"/>
      <c r="J42" s="91">
        <v>6</v>
      </c>
      <c r="K42" s="92">
        <v>2</v>
      </c>
      <c r="L42" s="92">
        <v>1</v>
      </c>
      <c r="M42" s="92">
        <v>0</v>
      </c>
      <c r="N42" s="10">
        <f t="shared" si="0"/>
        <v>3</v>
      </c>
      <c r="O42" s="11">
        <f t="shared" si="1"/>
        <v>8</v>
      </c>
      <c r="P42" s="11">
        <f t="shared" si="2"/>
        <v>11</v>
      </c>
      <c r="Q42" s="93" t="s">
        <v>34</v>
      </c>
      <c r="R42" s="94"/>
      <c r="S42" s="88"/>
      <c r="T42" s="94" t="s">
        <v>40</v>
      </c>
      <c r="U42" s="265"/>
      <c r="V42" s="274"/>
      <c r="W42" s="274"/>
    </row>
    <row r="43" spans="1:25" ht="12.75" customHeight="1">
      <c r="A43" s="90" t="s">
        <v>130</v>
      </c>
      <c r="B43" s="201" t="s">
        <v>131</v>
      </c>
      <c r="C43" s="202"/>
      <c r="D43" s="202"/>
      <c r="E43" s="202"/>
      <c r="F43" s="202"/>
      <c r="G43" s="202"/>
      <c r="H43" s="202"/>
      <c r="I43" s="203"/>
      <c r="J43" s="91">
        <v>7</v>
      </c>
      <c r="K43" s="92">
        <v>2</v>
      </c>
      <c r="L43" s="92">
        <v>2</v>
      </c>
      <c r="M43" s="92">
        <v>0</v>
      </c>
      <c r="N43" s="10">
        <f t="shared" si="0"/>
        <v>4</v>
      </c>
      <c r="O43" s="11">
        <f t="shared" si="1"/>
        <v>9</v>
      </c>
      <c r="P43" s="11">
        <f t="shared" si="2"/>
        <v>13</v>
      </c>
      <c r="Q43" s="93" t="s">
        <v>34</v>
      </c>
      <c r="R43" s="94"/>
      <c r="S43" s="88"/>
      <c r="T43" s="94" t="s">
        <v>39</v>
      </c>
      <c r="U43" s="265"/>
      <c r="V43" s="274"/>
      <c r="W43" s="274"/>
    </row>
    <row r="44" spans="1:25" ht="12.75" customHeight="1">
      <c r="A44" s="90" t="s">
        <v>132</v>
      </c>
      <c r="B44" s="201" t="s">
        <v>133</v>
      </c>
      <c r="C44" s="202"/>
      <c r="D44" s="202"/>
      <c r="E44" s="202"/>
      <c r="F44" s="202"/>
      <c r="G44" s="202"/>
      <c r="H44" s="202"/>
      <c r="I44" s="203"/>
      <c r="J44" s="91">
        <v>3</v>
      </c>
      <c r="K44" s="92">
        <v>0</v>
      </c>
      <c r="L44" s="92">
        <v>2</v>
      </c>
      <c r="M44" s="92">
        <v>0</v>
      </c>
      <c r="N44" s="10">
        <f t="shared" si="0"/>
        <v>2</v>
      </c>
      <c r="O44" s="11">
        <f t="shared" si="1"/>
        <v>3</v>
      </c>
      <c r="P44" s="11">
        <f t="shared" si="2"/>
        <v>5</v>
      </c>
      <c r="Q44" s="93"/>
      <c r="R44" s="94" t="s">
        <v>30</v>
      </c>
      <c r="S44" s="88"/>
      <c r="T44" s="94" t="s">
        <v>39</v>
      </c>
      <c r="U44" s="265"/>
      <c r="V44" s="274"/>
      <c r="W44" s="274"/>
      <c r="X44" s="1" t="s">
        <v>113</v>
      </c>
    </row>
    <row r="45" spans="1:25" ht="12.75" customHeight="1">
      <c r="A45" s="90" t="s">
        <v>134</v>
      </c>
      <c r="B45" s="201" t="s">
        <v>135</v>
      </c>
      <c r="C45" s="202"/>
      <c r="D45" s="202"/>
      <c r="E45" s="202"/>
      <c r="F45" s="202"/>
      <c r="G45" s="202"/>
      <c r="H45" s="202"/>
      <c r="I45" s="203"/>
      <c r="J45" s="91">
        <v>6</v>
      </c>
      <c r="K45" s="92">
        <v>2</v>
      </c>
      <c r="L45" s="92">
        <v>1</v>
      </c>
      <c r="M45" s="92">
        <v>0</v>
      </c>
      <c r="N45" s="10">
        <f t="shared" si="0"/>
        <v>3</v>
      </c>
      <c r="O45" s="11">
        <f t="shared" si="1"/>
        <v>8</v>
      </c>
      <c r="P45" s="11">
        <f t="shared" si="2"/>
        <v>11</v>
      </c>
      <c r="Q45" s="93" t="s">
        <v>34</v>
      </c>
      <c r="R45" s="94"/>
      <c r="S45" s="88"/>
      <c r="T45" s="94" t="s">
        <v>39</v>
      </c>
      <c r="U45" s="265"/>
      <c r="V45" s="274"/>
      <c r="W45" s="274"/>
    </row>
    <row r="46" spans="1:25" ht="15" customHeight="1">
      <c r="A46" s="50" t="s">
        <v>112</v>
      </c>
      <c r="B46" s="222" t="s">
        <v>102</v>
      </c>
      <c r="C46" s="223"/>
      <c r="D46" s="223"/>
      <c r="E46" s="223"/>
      <c r="F46" s="223"/>
      <c r="G46" s="223"/>
      <c r="H46" s="223"/>
      <c r="I46" s="224"/>
      <c r="J46" s="46">
        <v>3</v>
      </c>
      <c r="K46" s="46">
        <v>0</v>
      </c>
      <c r="L46" s="46">
        <v>2</v>
      </c>
      <c r="M46" s="46">
        <v>0</v>
      </c>
      <c r="N46" s="32">
        <f t="shared" si="0"/>
        <v>2</v>
      </c>
      <c r="O46" s="11">
        <f t="shared" si="1"/>
        <v>3</v>
      </c>
      <c r="P46" s="11">
        <f t="shared" si="2"/>
        <v>5</v>
      </c>
      <c r="Q46" s="93"/>
      <c r="R46" s="94"/>
      <c r="S46" s="88" t="s">
        <v>35</v>
      </c>
      <c r="T46" s="94" t="s">
        <v>41</v>
      </c>
      <c r="U46" s="265"/>
      <c r="V46" s="274"/>
      <c r="W46" s="274"/>
      <c r="X46" s="49"/>
      <c r="Y46" s="49"/>
    </row>
    <row r="47" spans="1:25">
      <c r="A47" s="40" t="s">
        <v>100</v>
      </c>
      <c r="B47" s="254" t="s">
        <v>76</v>
      </c>
      <c r="C47" s="255"/>
      <c r="D47" s="255"/>
      <c r="E47" s="255"/>
      <c r="F47" s="255"/>
      <c r="G47" s="255"/>
      <c r="H47" s="255"/>
      <c r="I47" s="256"/>
      <c r="J47" s="40">
        <v>2</v>
      </c>
      <c r="K47" s="40">
        <v>0</v>
      </c>
      <c r="L47" s="40">
        <v>2</v>
      </c>
      <c r="M47" s="40">
        <v>0</v>
      </c>
      <c r="N47" s="40">
        <f t="shared" si="0"/>
        <v>2</v>
      </c>
      <c r="O47" s="41">
        <f t="shared" si="1"/>
        <v>2</v>
      </c>
      <c r="P47" s="41">
        <f t="shared" si="2"/>
        <v>4</v>
      </c>
      <c r="Q47" s="93"/>
      <c r="R47" s="94"/>
      <c r="S47" s="88" t="s">
        <v>35</v>
      </c>
      <c r="T47" s="94" t="s">
        <v>41</v>
      </c>
      <c r="U47" s="49"/>
      <c r="V47" s="49"/>
      <c r="W47" s="49"/>
      <c r="X47" s="49"/>
      <c r="Y47" s="49"/>
    </row>
    <row r="48" spans="1:25">
      <c r="A48" s="12" t="s">
        <v>27</v>
      </c>
      <c r="B48" s="163"/>
      <c r="C48" s="236"/>
      <c r="D48" s="236"/>
      <c r="E48" s="236"/>
      <c r="F48" s="236"/>
      <c r="G48" s="236"/>
      <c r="H48" s="236"/>
      <c r="I48" s="164"/>
      <c r="J48" s="12">
        <f t="shared" ref="J48:P48" si="3">SUM(J41:J47)</f>
        <v>35</v>
      </c>
      <c r="K48" s="12">
        <f t="shared" si="3"/>
        <v>8</v>
      </c>
      <c r="L48" s="12">
        <f t="shared" si="3"/>
        <v>12</v>
      </c>
      <c r="M48" s="12">
        <f t="shared" si="3"/>
        <v>2</v>
      </c>
      <c r="N48" s="12">
        <f t="shared" si="3"/>
        <v>22</v>
      </c>
      <c r="O48" s="12">
        <f t="shared" si="3"/>
        <v>41</v>
      </c>
      <c r="P48" s="12">
        <f t="shared" si="3"/>
        <v>63</v>
      </c>
      <c r="Q48" s="21">
        <f>COUNTIF(Q41:Q47,"E")</f>
        <v>4</v>
      </c>
      <c r="R48" s="75">
        <f>COUNTIF(R41:R47,"C")</f>
        <v>1</v>
      </c>
      <c r="S48" s="75">
        <f>COUNTIF(S41:S47,"VP")</f>
        <v>2</v>
      </c>
      <c r="T48" s="76">
        <f>COUNTA(T41:T47)</f>
        <v>7</v>
      </c>
      <c r="U48" s="253" t="str">
        <f>IF(Q48&gt;=SUM(R48:S48),"Corect","E trebuie să fie cel puțin egal cu C+VP")</f>
        <v>Corect</v>
      </c>
      <c r="V48" s="252"/>
      <c r="W48" s="252"/>
    </row>
    <row r="49" spans="1:25" s="44" customFormat="1">
      <c r="A49" s="272" t="s">
        <v>224</v>
      </c>
      <c r="B49" s="272"/>
      <c r="C49" s="272"/>
      <c r="D49" s="272"/>
      <c r="E49" s="272"/>
      <c r="F49" s="272"/>
      <c r="G49" s="272"/>
      <c r="H49" s="272"/>
      <c r="I49" s="272"/>
      <c r="J49" s="272"/>
      <c r="K49" s="272"/>
      <c r="L49" s="272"/>
      <c r="M49" s="272"/>
      <c r="N49" s="272"/>
      <c r="O49" s="272"/>
      <c r="P49" s="272"/>
      <c r="Q49" s="272"/>
      <c r="R49" s="272"/>
      <c r="S49" s="272"/>
      <c r="T49" s="272"/>
      <c r="U49" s="42"/>
    </row>
    <row r="50" spans="1:25" s="106" customFormat="1">
      <c r="A50" s="273"/>
      <c r="B50" s="273"/>
      <c r="C50" s="273"/>
      <c r="D50" s="273"/>
      <c r="E50" s="273"/>
      <c r="F50" s="273"/>
      <c r="G50" s="273"/>
      <c r="H50" s="273"/>
      <c r="I50" s="273"/>
      <c r="J50" s="273"/>
      <c r="K50" s="273"/>
      <c r="L50" s="273"/>
      <c r="M50" s="273"/>
      <c r="N50" s="273"/>
      <c r="O50" s="273"/>
      <c r="P50" s="273"/>
      <c r="Q50" s="273"/>
      <c r="R50" s="273"/>
      <c r="S50" s="273"/>
      <c r="T50" s="273"/>
      <c r="U50" s="105"/>
    </row>
    <row r="51" spans="1:25" s="106" customFormat="1">
      <c r="A51" s="109"/>
      <c r="B51" s="109"/>
      <c r="C51" s="109"/>
      <c r="D51" s="109"/>
      <c r="E51" s="109"/>
      <c r="F51" s="109"/>
      <c r="G51" s="109"/>
      <c r="H51" s="109"/>
      <c r="I51" s="109"/>
      <c r="J51" s="109"/>
      <c r="K51" s="109"/>
      <c r="L51" s="109"/>
      <c r="M51" s="109"/>
      <c r="N51" s="109"/>
      <c r="O51" s="109"/>
      <c r="P51" s="109"/>
      <c r="Q51" s="109"/>
      <c r="R51" s="109"/>
      <c r="S51" s="109"/>
      <c r="T51" s="109"/>
      <c r="U51" s="105"/>
    </row>
    <row r="52" spans="1:25" s="106" customFormat="1">
      <c r="A52" s="109"/>
      <c r="B52" s="109"/>
      <c r="C52" s="109"/>
      <c r="D52" s="109"/>
      <c r="E52" s="109"/>
      <c r="F52" s="109"/>
      <c r="G52" s="109"/>
      <c r="H52" s="109"/>
      <c r="I52" s="109"/>
      <c r="J52" s="109"/>
      <c r="K52" s="109"/>
      <c r="L52" s="109"/>
      <c r="M52" s="109"/>
      <c r="N52" s="109"/>
      <c r="O52" s="109"/>
      <c r="P52" s="109"/>
      <c r="Q52" s="109"/>
      <c r="R52" s="109"/>
      <c r="S52" s="109"/>
      <c r="T52" s="109"/>
      <c r="U52" s="105"/>
    </row>
    <row r="53" spans="1:25" ht="14.25" customHeight="1"/>
    <row r="54" spans="1:25" ht="16.5" customHeight="1">
      <c r="A54" s="214" t="s">
        <v>45</v>
      </c>
      <c r="B54" s="214"/>
      <c r="C54" s="214"/>
      <c r="D54" s="214"/>
      <c r="E54" s="214"/>
      <c r="F54" s="214"/>
      <c r="G54" s="214"/>
      <c r="H54" s="214"/>
      <c r="I54" s="214"/>
      <c r="J54" s="214"/>
      <c r="K54" s="214"/>
      <c r="L54" s="214"/>
      <c r="M54" s="214"/>
      <c r="N54" s="214"/>
      <c r="O54" s="214"/>
      <c r="P54" s="214"/>
      <c r="Q54" s="214"/>
      <c r="R54" s="214"/>
      <c r="S54" s="214"/>
      <c r="T54" s="214"/>
    </row>
    <row r="55" spans="1:25" ht="26.25" customHeight="1">
      <c r="A55" s="217" t="s">
        <v>29</v>
      </c>
      <c r="B55" s="204" t="s">
        <v>28</v>
      </c>
      <c r="C55" s="205"/>
      <c r="D55" s="205"/>
      <c r="E55" s="205"/>
      <c r="F55" s="205"/>
      <c r="G55" s="205"/>
      <c r="H55" s="205"/>
      <c r="I55" s="206"/>
      <c r="J55" s="216" t="s">
        <v>42</v>
      </c>
      <c r="K55" s="185" t="s">
        <v>26</v>
      </c>
      <c r="L55" s="186"/>
      <c r="M55" s="187"/>
      <c r="N55" s="185" t="s">
        <v>43</v>
      </c>
      <c r="O55" s="197"/>
      <c r="P55" s="198"/>
      <c r="Q55" s="185" t="s">
        <v>25</v>
      </c>
      <c r="R55" s="186"/>
      <c r="S55" s="187"/>
      <c r="T55" s="199" t="s">
        <v>24</v>
      </c>
    </row>
    <row r="56" spans="1:25" ht="12.75" customHeight="1">
      <c r="A56" s="218"/>
      <c r="B56" s="207"/>
      <c r="C56" s="208"/>
      <c r="D56" s="208"/>
      <c r="E56" s="208"/>
      <c r="F56" s="208"/>
      <c r="G56" s="208"/>
      <c r="H56" s="208"/>
      <c r="I56" s="209"/>
      <c r="J56" s="200"/>
      <c r="K56" s="4" t="s">
        <v>30</v>
      </c>
      <c r="L56" s="4" t="s">
        <v>31</v>
      </c>
      <c r="M56" s="4" t="s">
        <v>32</v>
      </c>
      <c r="N56" s="51" t="s">
        <v>36</v>
      </c>
      <c r="O56" s="51" t="s">
        <v>7</v>
      </c>
      <c r="P56" s="51" t="s">
        <v>33</v>
      </c>
      <c r="Q56" s="51" t="s">
        <v>34</v>
      </c>
      <c r="R56" s="51" t="s">
        <v>30</v>
      </c>
      <c r="S56" s="51" t="s">
        <v>35</v>
      </c>
      <c r="T56" s="200"/>
    </row>
    <row r="57" spans="1:25">
      <c r="A57" s="90" t="s">
        <v>139</v>
      </c>
      <c r="B57" s="148" t="s">
        <v>140</v>
      </c>
      <c r="C57" s="148"/>
      <c r="D57" s="148"/>
      <c r="E57" s="148"/>
      <c r="F57" s="148"/>
      <c r="G57" s="148"/>
      <c r="H57" s="148"/>
      <c r="I57" s="148"/>
      <c r="J57" s="92">
        <v>7</v>
      </c>
      <c r="K57" s="92">
        <v>2</v>
      </c>
      <c r="L57" s="92">
        <v>2</v>
      </c>
      <c r="M57" s="92">
        <v>1</v>
      </c>
      <c r="N57" s="10">
        <f t="shared" ref="N57:N64" si="4">K57+L57+M57</f>
        <v>5</v>
      </c>
      <c r="O57" s="11">
        <f t="shared" ref="O57:O64" si="5">P57-N57</f>
        <v>8</v>
      </c>
      <c r="P57" s="11">
        <f t="shared" ref="P57:P64" si="6">ROUND(PRODUCT(J57,25)/14,0)</f>
        <v>13</v>
      </c>
      <c r="Q57" s="93" t="s">
        <v>34</v>
      </c>
      <c r="R57" s="94"/>
      <c r="S57" s="88"/>
      <c r="T57" s="94" t="s">
        <v>39</v>
      </c>
    </row>
    <row r="58" spans="1:25">
      <c r="A58" s="90" t="s">
        <v>141</v>
      </c>
      <c r="B58" s="201" t="s">
        <v>142</v>
      </c>
      <c r="C58" s="202"/>
      <c r="D58" s="202"/>
      <c r="E58" s="202"/>
      <c r="F58" s="202"/>
      <c r="G58" s="202"/>
      <c r="H58" s="202"/>
      <c r="I58" s="235"/>
      <c r="J58" s="91">
        <v>7</v>
      </c>
      <c r="K58" s="92">
        <v>2</v>
      </c>
      <c r="L58" s="92">
        <v>2</v>
      </c>
      <c r="M58" s="92">
        <v>0</v>
      </c>
      <c r="N58" s="10">
        <f t="shared" si="4"/>
        <v>4</v>
      </c>
      <c r="O58" s="11">
        <f t="shared" si="5"/>
        <v>9</v>
      </c>
      <c r="P58" s="11">
        <f t="shared" si="6"/>
        <v>13</v>
      </c>
      <c r="Q58" s="93" t="s">
        <v>34</v>
      </c>
      <c r="R58" s="94"/>
      <c r="S58" s="88"/>
      <c r="T58" s="94" t="s">
        <v>39</v>
      </c>
    </row>
    <row r="59" spans="1:25">
      <c r="A59" s="90" t="s">
        <v>143</v>
      </c>
      <c r="B59" s="148" t="s">
        <v>144</v>
      </c>
      <c r="C59" s="148"/>
      <c r="D59" s="148"/>
      <c r="E59" s="148"/>
      <c r="F59" s="148"/>
      <c r="G59" s="148"/>
      <c r="H59" s="148"/>
      <c r="I59" s="148"/>
      <c r="J59" s="92">
        <v>6</v>
      </c>
      <c r="K59" s="92">
        <v>2</v>
      </c>
      <c r="L59" s="92">
        <v>1</v>
      </c>
      <c r="M59" s="92">
        <v>0</v>
      </c>
      <c r="N59" s="10">
        <f t="shared" si="4"/>
        <v>3</v>
      </c>
      <c r="O59" s="11">
        <f t="shared" si="5"/>
        <v>8</v>
      </c>
      <c r="P59" s="11">
        <f t="shared" si="6"/>
        <v>11</v>
      </c>
      <c r="Q59" s="93" t="s">
        <v>34</v>
      </c>
      <c r="R59" s="94"/>
      <c r="S59" s="88"/>
      <c r="T59" s="94" t="s">
        <v>39</v>
      </c>
    </row>
    <row r="60" spans="1:25">
      <c r="A60" s="90" t="s">
        <v>145</v>
      </c>
      <c r="B60" s="148" t="s">
        <v>146</v>
      </c>
      <c r="C60" s="148"/>
      <c r="D60" s="148"/>
      <c r="E60" s="148"/>
      <c r="F60" s="148"/>
      <c r="G60" s="148"/>
      <c r="H60" s="148"/>
      <c r="I60" s="148"/>
      <c r="J60" s="92">
        <v>4</v>
      </c>
      <c r="K60" s="92">
        <v>0</v>
      </c>
      <c r="L60" s="92">
        <v>0</v>
      </c>
      <c r="M60" s="92">
        <v>2</v>
      </c>
      <c r="N60" s="10">
        <f t="shared" si="4"/>
        <v>2</v>
      </c>
      <c r="O60" s="11">
        <f t="shared" si="5"/>
        <v>5</v>
      </c>
      <c r="P60" s="11">
        <f t="shared" si="6"/>
        <v>7</v>
      </c>
      <c r="Q60" s="93"/>
      <c r="R60" s="94"/>
      <c r="S60" s="88" t="s">
        <v>35</v>
      </c>
      <c r="T60" s="94" t="s">
        <v>40</v>
      </c>
    </row>
    <row r="61" spans="1:25">
      <c r="A61" s="90" t="s">
        <v>229</v>
      </c>
      <c r="B61" s="148" t="s">
        <v>147</v>
      </c>
      <c r="C61" s="148"/>
      <c r="D61" s="148"/>
      <c r="E61" s="148"/>
      <c r="F61" s="148"/>
      <c r="G61" s="148"/>
      <c r="H61" s="148"/>
      <c r="I61" s="148"/>
      <c r="J61" s="92">
        <v>3</v>
      </c>
      <c r="K61" s="92">
        <v>2</v>
      </c>
      <c r="L61" s="92">
        <v>1</v>
      </c>
      <c r="M61" s="92">
        <v>0</v>
      </c>
      <c r="N61" s="10">
        <f t="shared" si="4"/>
        <v>3</v>
      </c>
      <c r="O61" s="11">
        <f t="shared" si="5"/>
        <v>2</v>
      </c>
      <c r="P61" s="11">
        <f t="shared" si="6"/>
        <v>5</v>
      </c>
      <c r="Q61" s="93" t="s">
        <v>34</v>
      </c>
      <c r="R61" s="94"/>
      <c r="S61" s="88"/>
      <c r="T61" s="94" t="s">
        <v>40</v>
      </c>
    </row>
    <row r="62" spans="1:25">
      <c r="A62" s="90" t="s">
        <v>230</v>
      </c>
      <c r="B62" s="148" t="s">
        <v>148</v>
      </c>
      <c r="C62" s="148"/>
      <c r="D62" s="148"/>
      <c r="E62" s="148"/>
      <c r="F62" s="148"/>
      <c r="G62" s="148"/>
      <c r="H62" s="148"/>
      <c r="I62" s="148"/>
      <c r="J62" s="92">
        <v>3</v>
      </c>
      <c r="K62" s="92">
        <v>2</v>
      </c>
      <c r="L62" s="92">
        <v>1</v>
      </c>
      <c r="M62" s="92">
        <v>0</v>
      </c>
      <c r="N62" s="10">
        <f t="shared" si="4"/>
        <v>3</v>
      </c>
      <c r="O62" s="11">
        <f t="shared" si="5"/>
        <v>2</v>
      </c>
      <c r="P62" s="11">
        <f t="shared" si="6"/>
        <v>5</v>
      </c>
      <c r="Q62" s="93" t="s">
        <v>34</v>
      </c>
      <c r="R62" s="94"/>
      <c r="S62" s="88"/>
      <c r="T62" s="94" t="s">
        <v>40</v>
      </c>
    </row>
    <row r="63" spans="1:25">
      <c r="A63" s="50" t="s">
        <v>213</v>
      </c>
      <c r="B63" s="222" t="s">
        <v>103</v>
      </c>
      <c r="C63" s="223"/>
      <c r="D63" s="223"/>
      <c r="E63" s="223"/>
      <c r="F63" s="223"/>
      <c r="G63" s="223"/>
      <c r="H63" s="223"/>
      <c r="I63" s="224"/>
      <c r="J63" s="46">
        <v>3</v>
      </c>
      <c r="K63" s="46">
        <v>0</v>
      </c>
      <c r="L63" s="46">
        <v>2</v>
      </c>
      <c r="M63" s="46">
        <v>0</v>
      </c>
      <c r="N63" s="45">
        <f t="shared" si="4"/>
        <v>2</v>
      </c>
      <c r="O63" s="11">
        <f t="shared" si="5"/>
        <v>3</v>
      </c>
      <c r="P63" s="11">
        <f t="shared" si="6"/>
        <v>5</v>
      </c>
      <c r="Q63" s="93"/>
      <c r="R63" s="94"/>
      <c r="S63" s="88" t="s">
        <v>35</v>
      </c>
      <c r="T63" s="94" t="s">
        <v>41</v>
      </c>
      <c r="U63" s="49"/>
      <c r="V63" s="49"/>
      <c r="W63" s="49"/>
      <c r="X63" s="49"/>
      <c r="Y63" s="49"/>
    </row>
    <row r="64" spans="1:25">
      <c r="A64" s="40" t="s">
        <v>101</v>
      </c>
      <c r="B64" s="254" t="s">
        <v>77</v>
      </c>
      <c r="C64" s="255"/>
      <c r="D64" s="255"/>
      <c r="E64" s="255"/>
      <c r="F64" s="255"/>
      <c r="G64" s="255"/>
      <c r="H64" s="255"/>
      <c r="I64" s="256"/>
      <c r="J64" s="40">
        <v>2</v>
      </c>
      <c r="K64" s="40">
        <v>0</v>
      </c>
      <c r="L64" s="40">
        <v>2</v>
      </c>
      <c r="M64" s="40">
        <v>0</v>
      </c>
      <c r="N64" s="40">
        <f t="shared" si="4"/>
        <v>2</v>
      </c>
      <c r="O64" s="41">
        <f t="shared" si="5"/>
        <v>2</v>
      </c>
      <c r="P64" s="41">
        <f t="shared" si="6"/>
        <v>4</v>
      </c>
      <c r="Q64" s="93"/>
      <c r="R64" s="94"/>
      <c r="S64" s="88" t="s">
        <v>35</v>
      </c>
      <c r="T64" s="94" t="s">
        <v>41</v>
      </c>
      <c r="U64" s="49"/>
      <c r="V64" s="49"/>
      <c r="W64" s="49"/>
      <c r="X64" s="49"/>
      <c r="Y64" s="49"/>
    </row>
    <row r="65" spans="1:23">
      <c r="A65" s="12" t="s">
        <v>27</v>
      </c>
      <c r="B65" s="163"/>
      <c r="C65" s="236"/>
      <c r="D65" s="236"/>
      <c r="E65" s="236"/>
      <c r="F65" s="236"/>
      <c r="G65" s="236"/>
      <c r="H65" s="236"/>
      <c r="I65" s="164"/>
      <c r="J65" s="12">
        <f t="shared" ref="J65:P65" si="7">SUM(J57:J64)</f>
        <v>35</v>
      </c>
      <c r="K65" s="12">
        <f t="shared" si="7"/>
        <v>10</v>
      </c>
      <c r="L65" s="12">
        <f t="shared" si="7"/>
        <v>11</v>
      </c>
      <c r="M65" s="12">
        <f t="shared" si="7"/>
        <v>3</v>
      </c>
      <c r="N65" s="12">
        <f t="shared" si="7"/>
        <v>24</v>
      </c>
      <c r="O65" s="12">
        <f t="shared" si="7"/>
        <v>39</v>
      </c>
      <c r="P65" s="12">
        <f t="shared" si="7"/>
        <v>63</v>
      </c>
      <c r="Q65" s="21">
        <f>COUNTIF(Q57:Q64,"E")</f>
        <v>5</v>
      </c>
      <c r="R65" s="21">
        <f>COUNTIF(R57:R64,"C")</f>
        <v>0</v>
      </c>
      <c r="S65" s="21">
        <f>COUNTIF(S57:S64,"VP")</f>
        <v>3</v>
      </c>
      <c r="T65" s="32">
        <f>COUNTA(T57:T64)</f>
        <v>8</v>
      </c>
      <c r="U65" s="251" t="str">
        <f>IF(Q65&gt;=SUM(R65:S65),"Corect","E trebuie să fie cel puțin egal cu C+VP")</f>
        <v>Corect</v>
      </c>
      <c r="V65" s="252"/>
      <c r="W65" s="252"/>
    </row>
    <row r="66" spans="1:23" ht="11.25" customHeight="1">
      <c r="A66" s="272" t="s">
        <v>225</v>
      </c>
      <c r="B66" s="272"/>
      <c r="C66" s="272"/>
      <c r="D66" s="272"/>
      <c r="E66" s="272"/>
      <c r="F66" s="272"/>
      <c r="G66" s="272"/>
      <c r="H66" s="272"/>
      <c r="I66" s="272"/>
      <c r="J66" s="272"/>
      <c r="K66" s="272"/>
      <c r="L66" s="272"/>
      <c r="M66" s="272"/>
      <c r="N66" s="272"/>
      <c r="O66" s="272"/>
      <c r="P66" s="272"/>
      <c r="Q66" s="272"/>
      <c r="R66" s="272"/>
      <c r="S66" s="272"/>
      <c r="T66" s="272"/>
    </row>
    <row r="67" spans="1:23">
      <c r="A67" s="273"/>
      <c r="B67" s="273"/>
      <c r="C67" s="273"/>
      <c r="D67" s="273"/>
      <c r="E67" s="273"/>
      <c r="F67" s="273"/>
      <c r="G67" s="273"/>
      <c r="H67" s="273"/>
      <c r="I67" s="273"/>
      <c r="J67" s="273"/>
      <c r="K67" s="273"/>
      <c r="L67" s="273"/>
      <c r="M67" s="273"/>
      <c r="N67" s="273"/>
      <c r="O67" s="273"/>
      <c r="P67" s="273"/>
      <c r="Q67" s="273"/>
      <c r="R67" s="273"/>
      <c r="S67" s="273"/>
      <c r="T67" s="273"/>
    </row>
    <row r="68" spans="1:23" s="106" customFormat="1">
      <c r="A68" s="109"/>
      <c r="B68" s="109"/>
      <c r="C68" s="109"/>
      <c r="D68" s="109"/>
      <c r="E68" s="109"/>
      <c r="F68" s="109"/>
      <c r="G68" s="109"/>
      <c r="H68" s="109"/>
      <c r="I68" s="109"/>
      <c r="J68" s="109"/>
      <c r="K68" s="109"/>
      <c r="L68" s="109"/>
      <c r="M68" s="109"/>
      <c r="N68" s="109"/>
      <c r="O68" s="109"/>
      <c r="P68" s="109"/>
      <c r="Q68" s="109"/>
      <c r="R68" s="109"/>
      <c r="S68" s="109"/>
      <c r="T68" s="109"/>
    </row>
    <row r="69" spans="1:23" s="106" customFormat="1">
      <c r="A69" s="109"/>
      <c r="B69" s="109"/>
      <c r="C69" s="109"/>
      <c r="D69" s="109"/>
      <c r="E69" s="109"/>
      <c r="F69" s="109"/>
      <c r="G69" s="109"/>
      <c r="H69" s="109"/>
      <c r="I69" s="109"/>
      <c r="J69" s="109"/>
      <c r="K69" s="109"/>
      <c r="L69" s="109"/>
      <c r="M69" s="109"/>
      <c r="N69" s="109"/>
      <c r="O69" s="109"/>
      <c r="P69" s="109"/>
      <c r="Q69" s="109"/>
      <c r="R69" s="109"/>
      <c r="S69" s="109"/>
      <c r="T69" s="109"/>
    </row>
    <row r="70" spans="1:23" s="106" customFormat="1">
      <c r="A70" s="109"/>
      <c r="B70" s="109"/>
      <c r="C70" s="109"/>
      <c r="D70" s="109"/>
      <c r="E70" s="109"/>
      <c r="F70" s="109"/>
      <c r="G70" s="109"/>
      <c r="H70" s="109"/>
      <c r="I70" s="109"/>
      <c r="J70" s="109"/>
      <c r="K70" s="109"/>
      <c r="L70" s="109"/>
      <c r="M70" s="109"/>
      <c r="N70" s="109"/>
      <c r="O70" s="109"/>
      <c r="P70" s="109"/>
      <c r="Q70" s="109"/>
      <c r="R70" s="109"/>
      <c r="S70" s="109"/>
      <c r="T70" s="109"/>
    </row>
    <row r="71" spans="1:23" s="106" customFormat="1">
      <c r="A71" s="109"/>
      <c r="B71" s="109"/>
      <c r="C71" s="109"/>
      <c r="D71" s="109"/>
      <c r="E71" s="109"/>
      <c r="F71" s="109"/>
      <c r="G71" s="109"/>
      <c r="H71" s="109"/>
      <c r="I71" s="109"/>
      <c r="J71" s="109"/>
      <c r="K71" s="109"/>
      <c r="L71" s="109"/>
      <c r="M71" s="109"/>
      <c r="N71" s="109"/>
      <c r="O71" s="109"/>
      <c r="P71" s="109"/>
      <c r="Q71" s="109"/>
      <c r="R71" s="109"/>
      <c r="S71" s="109"/>
      <c r="T71" s="109"/>
    </row>
    <row r="72" spans="1:23" s="106" customFormat="1">
      <c r="A72" s="109"/>
      <c r="B72" s="109"/>
      <c r="C72" s="109"/>
      <c r="D72" s="109"/>
      <c r="E72" s="109"/>
      <c r="F72" s="109"/>
      <c r="G72" s="109"/>
      <c r="H72" s="109"/>
      <c r="I72" s="109"/>
      <c r="J72" s="109"/>
      <c r="K72" s="109"/>
      <c r="L72" s="109"/>
      <c r="M72" s="109"/>
      <c r="N72" s="109"/>
      <c r="O72" s="109"/>
      <c r="P72" s="109"/>
      <c r="Q72" s="109"/>
      <c r="R72" s="109"/>
      <c r="S72" s="109"/>
      <c r="T72" s="109"/>
    </row>
    <row r="73" spans="1:23" s="106" customFormat="1">
      <c r="A73" s="109"/>
      <c r="B73" s="109"/>
      <c r="C73" s="109"/>
      <c r="D73" s="109"/>
      <c r="E73" s="109"/>
      <c r="F73" s="109"/>
      <c r="G73" s="109"/>
      <c r="H73" s="109"/>
      <c r="I73" s="109"/>
      <c r="J73" s="109"/>
      <c r="K73" s="109"/>
      <c r="L73" s="109"/>
      <c r="M73" s="109"/>
      <c r="N73" s="109"/>
      <c r="O73" s="109"/>
      <c r="P73" s="109"/>
      <c r="Q73" s="109"/>
      <c r="R73" s="109"/>
      <c r="S73" s="109"/>
      <c r="T73" s="109"/>
    </row>
    <row r="74" spans="1:23" s="106" customFormat="1">
      <c r="A74" s="109"/>
      <c r="B74" s="109"/>
      <c r="C74" s="109"/>
      <c r="D74" s="109"/>
      <c r="E74" s="109"/>
      <c r="F74" s="109"/>
      <c r="G74" s="109"/>
      <c r="H74" s="109"/>
      <c r="I74" s="109"/>
      <c r="J74" s="109"/>
      <c r="K74" s="109"/>
      <c r="L74" s="109"/>
      <c r="M74" s="109"/>
      <c r="N74" s="109"/>
      <c r="O74" s="109"/>
      <c r="P74" s="109"/>
      <c r="Q74" s="109"/>
      <c r="R74" s="109"/>
      <c r="S74" s="109"/>
      <c r="T74" s="109"/>
    </row>
    <row r="75" spans="1:23" ht="18" customHeight="1">
      <c r="A75" s="214" t="s">
        <v>46</v>
      </c>
      <c r="B75" s="214"/>
      <c r="C75" s="214"/>
      <c r="D75" s="214"/>
      <c r="E75" s="214"/>
      <c r="F75" s="214"/>
      <c r="G75" s="214"/>
      <c r="H75" s="214"/>
      <c r="I75" s="214"/>
      <c r="J75" s="214"/>
      <c r="K75" s="214"/>
      <c r="L75" s="214"/>
      <c r="M75" s="214"/>
      <c r="N75" s="214"/>
      <c r="O75" s="214"/>
      <c r="P75" s="214"/>
      <c r="Q75" s="214"/>
      <c r="R75" s="214"/>
      <c r="S75" s="214"/>
      <c r="T75" s="214"/>
    </row>
    <row r="76" spans="1:23" ht="25.5" customHeight="1">
      <c r="A76" s="217" t="s">
        <v>29</v>
      </c>
      <c r="B76" s="204" t="s">
        <v>28</v>
      </c>
      <c r="C76" s="205"/>
      <c r="D76" s="205"/>
      <c r="E76" s="205"/>
      <c r="F76" s="205"/>
      <c r="G76" s="205"/>
      <c r="H76" s="205"/>
      <c r="I76" s="206"/>
      <c r="J76" s="216" t="s">
        <v>42</v>
      </c>
      <c r="K76" s="185" t="s">
        <v>26</v>
      </c>
      <c r="L76" s="186"/>
      <c r="M76" s="187"/>
      <c r="N76" s="185" t="s">
        <v>43</v>
      </c>
      <c r="O76" s="197"/>
      <c r="P76" s="198"/>
      <c r="Q76" s="185" t="s">
        <v>25</v>
      </c>
      <c r="R76" s="186"/>
      <c r="S76" s="187"/>
      <c r="T76" s="199" t="s">
        <v>24</v>
      </c>
    </row>
    <row r="77" spans="1:23" ht="16.5" customHeight="1">
      <c r="A77" s="218"/>
      <c r="B77" s="207"/>
      <c r="C77" s="208"/>
      <c r="D77" s="208"/>
      <c r="E77" s="208"/>
      <c r="F77" s="208"/>
      <c r="G77" s="208"/>
      <c r="H77" s="208"/>
      <c r="I77" s="209"/>
      <c r="J77" s="200"/>
      <c r="K77" s="4" t="s">
        <v>30</v>
      </c>
      <c r="L77" s="4" t="s">
        <v>31</v>
      </c>
      <c r="M77" s="4" t="s">
        <v>32</v>
      </c>
      <c r="N77" s="51" t="s">
        <v>36</v>
      </c>
      <c r="O77" s="51" t="s">
        <v>7</v>
      </c>
      <c r="P77" s="51" t="s">
        <v>33</v>
      </c>
      <c r="Q77" s="51" t="s">
        <v>34</v>
      </c>
      <c r="R77" s="51" t="s">
        <v>30</v>
      </c>
      <c r="S77" s="51" t="s">
        <v>35</v>
      </c>
      <c r="T77" s="200"/>
    </row>
    <row r="78" spans="1:23">
      <c r="A78" s="90" t="s">
        <v>149</v>
      </c>
      <c r="B78" s="201" t="s">
        <v>150</v>
      </c>
      <c r="C78" s="202"/>
      <c r="D78" s="202"/>
      <c r="E78" s="202"/>
      <c r="F78" s="202"/>
      <c r="G78" s="202"/>
      <c r="H78" s="202"/>
      <c r="I78" s="203"/>
      <c r="J78" s="91">
        <v>6</v>
      </c>
      <c r="K78" s="92">
        <v>2</v>
      </c>
      <c r="L78" s="92">
        <v>2</v>
      </c>
      <c r="M78" s="92">
        <v>0</v>
      </c>
      <c r="N78" s="10">
        <f t="shared" ref="N78:N84" si="8">K78+L78+M78</f>
        <v>4</v>
      </c>
      <c r="O78" s="11">
        <f t="shared" ref="O78:O84" si="9">P78-N78</f>
        <v>7</v>
      </c>
      <c r="P78" s="11">
        <f t="shared" ref="P78:P84" si="10">ROUND(PRODUCT(J78,25)/14,0)</f>
        <v>11</v>
      </c>
      <c r="Q78" s="93" t="s">
        <v>34</v>
      </c>
      <c r="R78" s="94"/>
      <c r="S78" s="88"/>
      <c r="T78" s="94" t="s">
        <v>40</v>
      </c>
    </row>
    <row r="79" spans="1:23">
      <c r="A79" s="90" t="s">
        <v>151</v>
      </c>
      <c r="B79" s="201" t="s">
        <v>152</v>
      </c>
      <c r="C79" s="202"/>
      <c r="D79" s="202"/>
      <c r="E79" s="202"/>
      <c r="F79" s="202"/>
      <c r="G79" s="202"/>
      <c r="H79" s="202"/>
      <c r="I79" s="235"/>
      <c r="J79" s="92">
        <v>5</v>
      </c>
      <c r="K79" s="92">
        <v>2</v>
      </c>
      <c r="L79" s="92">
        <v>1</v>
      </c>
      <c r="M79" s="92">
        <v>0</v>
      </c>
      <c r="N79" s="10">
        <f t="shared" si="8"/>
        <v>3</v>
      </c>
      <c r="O79" s="11">
        <f t="shared" si="9"/>
        <v>6</v>
      </c>
      <c r="P79" s="11">
        <f t="shared" si="10"/>
        <v>9</v>
      </c>
      <c r="Q79" s="93" t="s">
        <v>34</v>
      </c>
      <c r="R79" s="94"/>
      <c r="S79" s="88"/>
      <c r="T79" s="94" t="s">
        <v>39</v>
      </c>
    </row>
    <row r="80" spans="1:23">
      <c r="A80" s="90" t="s">
        <v>153</v>
      </c>
      <c r="B80" s="229" t="s">
        <v>154</v>
      </c>
      <c r="C80" s="230"/>
      <c r="D80" s="230"/>
      <c r="E80" s="230"/>
      <c r="F80" s="230"/>
      <c r="G80" s="230"/>
      <c r="H80" s="230"/>
      <c r="I80" s="237"/>
      <c r="J80" s="92">
        <v>5</v>
      </c>
      <c r="K80" s="92">
        <v>1</v>
      </c>
      <c r="L80" s="92">
        <v>1</v>
      </c>
      <c r="M80" s="92">
        <v>1</v>
      </c>
      <c r="N80" s="10">
        <f t="shared" si="8"/>
        <v>3</v>
      </c>
      <c r="O80" s="11">
        <f t="shared" si="9"/>
        <v>6</v>
      </c>
      <c r="P80" s="11">
        <f t="shared" si="10"/>
        <v>9</v>
      </c>
      <c r="Q80" s="93" t="s">
        <v>34</v>
      </c>
      <c r="R80" s="94"/>
      <c r="S80" s="88"/>
      <c r="T80" s="94" t="s">
        <v>40</v>
      </c>
    </row>
    <row r="81" spans="1:23">
      <c r="A81" s="90" t="s">
        <v>155</v>
      </c>
      <c r="B81" s="229" t="s">
        <v>156</v>
      </c>
      <c r="C81" s="230"/>
      <c r="D81" s="230"/>
      <c r="E81" s="230"/>
      <c r="F81" s="230"/>
      <c r="G81" s="230"/>
      <c r="H81" s="230"/>
      <c r="I81" s="231"/>
      <c r="J81" s="92">
        <v>4</v>
      </c>
      <c r="K81" s="92">
        <v>2</v>
      </c>
      <c r="L81" s="92">
        <v>1</v>
      </c>
      <c r="M81" s="92">
        <v>0</v>
      </c>
      <c r="N81" s="10">
        <f t="shared" si="8"/>
        <v>3</v>
      </c>
      <c r="O81" s="11">
        <f t="shared" si="9"/>
        <v>4</v>
      </c>
      <c r="P81" s="11">
        <f t="shared" si="10"/>
        <v>7</v>
      </c>
      <c r="Q81" s="93" t="s">
        <v>34</v>
      </c>
      <c r="R81" s="94"/>
      <c r="S81" s="88"/>
      <c r="T81" s="94" t="s">
        <v>39</v>
      </c>
    </row>
    <row r="82" spans="1:23">
      <c r="A82" s="90" t="s">
        <v>157</v>
      </c>
      <c r="B82" s="229" t="s">
        <v>158</v>
      </c>
      <c r="C82" s="230"/>
      <c r="D82" s="230"/>
      <c r="E82" s="230"/>
      <c r="F82" s="230"/>
      <c r="G82" s="230"/>
      <c r="H82" s="230"/>
      <c r="I82" s="237"/>
      <c r="J82" s="91">
        <v>4</v>
      </c>
      <c r="K82" s="92">
        <v>2</v>
      </c>
      <c r="L82" s="92">
        <v>1</v>
      </c>
      <c r="M82" s="95">
        <v>0</v>
      </c>
      <c r="N82" s="10">
        <f t="shared" si="8"/>
        <v>3</v>
      </c>
      <c r="O82" s="11">
        <f t="shared" si="9"/>
        <v>4</v>
      </c>
      <c r="P82" s="11">
        <f t="shared" si="10"/>
        <v>7</v>
      </c>
      <c r="Q82" s="93" t="s">
        <v>34</v>
      </c>
      <c r="R82" s="94"/>
      <c r="S82" s="88"/>
      <c r="T82" s="94" t="s">
        <v>39</v>
      </c>
    </row>
    <row r="83" spans="1:23">
      <c r="A83" s="90" t="s">
        <v>231</v>
      </c>
      <c r="B83" s="238" t="s">
        <v>159</v>
      </c>
      <c r="C83" s="238"/>
      <c r="D83" s="238"/>
      <c r="E83" s="238"/>
      <c r="F83" s="238"/>
      <c r="G83" s="238"/>
      <c r="H83" s="238"/>
      <c r="I83" s="238"/>
      <c r="J83" s="91">
        <v>3</v>
      </c>
      <c r="K83" s="91">
        <v>2</v>
      </c>
      <c r="L83" s="91">
        <v>1</v>
      </c>
      <c r="M83" s="91">
        <v>0</v>
      </c>
      <c r="N83" s="10">
        <f t="shared" si="8"/>
        <v>3</v>
      </c>
      <c r="O83" s="11">
        <f t="shared" si="9"/>
        <v>2</v>
      </c>
      <c r="P83" s="11">
        <f t="shared" si="10"/>
        <v>5</v>
      </c>
      <c r="Q83" s="93"/>
      <c r="R83" s="94" t="s">
        <v>30</v>
      </c>
      <c r="S83" s="88"/>
      <c r="T83" s="94" t="s">
        <v>40</v>
      </c>
    </row>
    <row r="84" spans="1:23">
      <c r="A84" s="90" t="s">
        <v>232</v>
      </c>
      <c r="B84" s="229" t="s">
        <v>160</v>
      </c>
      <c r="C84" s="230"/>
      <c r="D84" s="230"/>
      <c r="E84" s="230"/>
      <c r="F84" s="230"/>
      <c r="G84" s="230"/>
      <c r="H84" s="230"/>
      <c r="I84" s="231"/>
      <c r="J84" s="91">
        <v>3</v>
      </c>
      <c r="K84" s="91">
        <v>2</v>
      </c>
      <c r="L84" s="91">
        <v>1</v>
      </c>
      <c r="M84" s="91">
        <v>0</v>
      </c>
      <c r="N84" s="10">
        <f t="shared" si="8"/>
        <v>3</v>
      </c>
      <c r="O84" s="11">
        <f t="shared" si="9"/>
        <v>2</v>
      </c>
      <c r="P84" s="11">
        <f t="shared" si="10"/>
        <v>5</v>
      </c>
      <c r="Q84" s="93"/>
      <c r="R84" s="94" t="s">
        <v>30</v>
      </c>
      <c r="S84" s="88"/>
      <c r="T84" s="94" t="s">
        <v>40</v>
      </c>
    </row>
    <row r="85" spans="1:23">
      <c r="A85" s="12" t="s">
        <v>27</v>
      </c>
      <c r="B85" s="163"/>
      <c r="C85" s="236"/>
      <c r="D85" s="236"/>
      <c r="E85" s="236"/>
      <c r="F85" s="236"/>
      <c r="G85" s="236"/>
      <c r="H85" s="236"/>
      <c r="I85" s="164"/>
      <c r="J85" s="12">
        <f t="shared" ref="J85:P85" si="11">SUM(J78:J84)</f>
        <v>30</v>
      </c>
      <c r="K85" s="12">
        <f t="shared" si="11"/>
        <v>13</v>
      </c>
      <c r="L85" s="12">
        <f t="shared" si="11"/>
        <v>8</v>
      </c>
      <c r="M85" s="12">
        <f t="shared" si="11"/>
        <v>1</v>
      </c>
      <c r="N85" s="12">
        <f t="shared" si="11"/>
        <v>22</v>
      </c>
      <c r="O85" s="12">
        <f t="shared" si="11"/>
        <v>31</v>
      </c>
      <c r="P85" s="12">
        <f t="shared" si="11"/>
        <v>53</v>
      </c>
      <c r="Q85" s="12">
        <f>COUNTIF(Q78:Q84,"E")</f>
        <v>5</v>
      </c>
      <c r="R85" s="12">
        <f>COUNTIF(R78:R84,"C")</f>
        <v>2</v>
      </c>
      <c r="S85" s="12">
        <f>COUNTIF(S78:S84,"VP")</f>
        <v>0</v>
      </c>
      <c r="T85" s="32">
        <f>COUNTA(T78:T84)</f>
        <v>7</v>
      </c>
      <c r="U85" s="251" t="str">
        <f>IF(Q85&gt;=SUM(R85:S85),"Corect","E trebuie să fie cel puțin egal cu C+VP")</f>
        <v>Corect</v>
      </c>
      <c r="V85" s="252"/>
      <c r="W85" s="252"/>
    </row>
    <row r="87" spans="1:23" ht="18.75" customHeight="1">
      <c r="A87" s="214" t="s">
        <v>47</v>
      </c>
      <c r="B87" s="214"/>
      <c r="C87" s="214"/>
      <c r="D87" s="214"/>
      <c r="E87" s="214"/>
      <c r="F87" s="214"/>
      <c r="G87" s="214"/>
      <c r="H87" s="214"/>
      <c r="I87" s="214"/>
      <c r="J87" s="214"/>
      <c r="K87" s="214"/>
      <c r="L87" s="214"/>
      <c r="M87" s="214"/>
      <c r="N87" s="214"/>
      <c r="O87" s="214"/>
      <c r="P87" s="214"/>
      <c r="Q87" s="214"/>
      <c r="R87" s="214"/>
      <c r="S87" s="214"/>
      <c r="T87" s="214"/>
    </row>
    <row r="88" spans="1:23" ht="24.75" customHeight="1">
      <c r="A88" s="217" t="s">
        <v>29</v>
      </c>
      <c r="B88" s="204" t="s">
        <v>28</v>
      </c>
      <c r="C88" s="205"/>
      <c r="D88" s="205"/>
      <c r="E88" s="205"/>
      <c r="F88" s="205"/>
      <c r="G88" s="205"/>
      <c r="H88" s="205"/>
      <c r="I88" s="206"/>
      <c r="J88" s="216" t="s">
        <v>42</v>
      </c>
      <c r="K88" s="185" t="s">
        <v>26</v>
      </c>
      <c r="L88" s="186"/>
      <c r="M88" s="187"/>
      <c r="N88" s="185" t="s">
        <v>43</v>
      </c>
      <c r="O88" s="197"/>
      <c r="P88" s="198"/>
      <c r="Q88" s="185" t="s">
        <v>25</v>
      </c>
      <c r="R88" s="186"/>
      <c r="S88" s="187"/>
      <c r="T88" s="199" t="s">
        <v>24</v>
      </c>
    </row>
    <row r="89" spans="1:23">
      <c r="A89" s="218"/>
      <c r="B89" s="207"/>
      <c r="C89" s="208"/>
      <c r="D89" s="208"/>
      <c r="E89" s="208"/>
      <c r="F89" s="208"/>
      <c r="G89" s="208"/>
      <c r="H89" s="208"/>
      <c r="I89" s="209"/>
      <c r="J89" s="200"/>
      <c r="K89" s="4" t="s">
        <v>30</v>
      </c>
      <c r="L89" s="4" t="s">
        <v>31</v>
      </c>
      <c r="M89" s="4" t="s">
        <v>32</v>
      </c>
      <c r="N89" s="51" t="s">
        <v>36</v>
      </c>
      <c r="O89" s="51" t="s">
        <v>7</v>
      </c>
      <c r="P89" s="51" t="s">
        <v>33</v>
      </c>
      <c r="Q89" s="51" t="s">
        <v>34</v>
      </c>
      <c r="R89" s="51" t="s">
        <v>30</v>
      </c>
      <c r="S89" s="51" t="s">
        <v>35</v>
      </c>
      <c r="T89" s="200"/>
    </row>
    <row r="90" spans="1:23">
      <c r="A90" s="90" t="s">
        <v>161</v>
      </c>
      <c r="B90" s="229" t="s">
        <v>162</v>
      </c>
      <c r="C90" s="230"/>
      <c r="D90" s="230"/>
      <c r="E90" s="230"/>
      <c r="F90" s="230"/>
      <c r="G90" s="230"/>
      <c r="H90" s="230"/>
      <c r="I90" s="231"/>
      <c r="J90" s="91">
        <v>4</v>
      </c>
      <c r="K90" s="92">
        <v>2</v>
      </c>
      <c r="L90" s="92">
        <v>1</v>
      </c>
      <c r="M90" s="92">
        <v>0</v>
      </c>
      <c r="N90" s="10">
        <f t="shared" ref="N90:N96" si="12">K90+L90+M90</f>
        <v>3</v>
      </c>
      <c r="O90" s="11">
        <f t="shared" ref="O90:O96" si="13">P90-N90</f>
        <v>4</v>
      </c>
      <c r="P90" s="11">
        <f t="shared" ref="P90:P96" si="14">ROUND(PRODUCT(J90,25)/14,0)</f>
        <v>7</v>
      </c>
      <c r="Q90" s="93" t="s">
        <v>34</v>
      </c>
      <c r="R90" s="94"/>
      <c r="S90" s="88"/>
      <c r="T90" s="94" t="s">
        <v>39</v>
      </c>
    </row>
    <row r="91" spans="1:23">
      <c r="A91" s="90" t="s">
        <v>163</v>
      </c>
      <c r="B91" s="229" t="s">
        <v>164</v>
      </c>
      <c r="C91" s="230"/>
      <c r="D91" s="230"/>
      <c r="E91" s="230"/>
      <c r="F91" s="230"/>
      <c r="G91" s="230"/>
      <c r="H91" s="230"/>
      <c r="I91" s="231"/>
      <c r="J91" s="91">
        <v>6</v>
      </c>
      <c r="K91" s="92">
        <v>2</v>
      </c>
      <c r="L91" s="92">
        <v>2</v>
      </c>
      <c r="M91" s="92">
        <v>0</v>
      </c>
      <c r="N91" s="10">
        <f t="shared" si="12"/>
        <v>4</v>
      </c>
      <c r="O91" s="11">
        <f t="shared" si="13"/>
        <v>7</v>
      </c>
      <c r="P91" s="11">
        <f t="shared" si="14"/>
        <v>11</v>
      </c>
      <c r="Q91" s="93" t="s">
        <v>34</v>
      </c>
      <c r="R91" s="94"/>
      <c r="S91" s="88"/>
      <c r="T91" s="94" t="s">
        <v>39</v>
      </c>
    </row>
    <row r="92" spans="1:23">
      <c r="A92" s="90" t="s">
        <v>165</v>
      </c>
      <c r="B92" s="229" t="s">
        <v>166</v>
      </c>
      <c r="C92" s="230"/>
      <c r="D92" s="230"/>
      <c r="E92" s="230"/>
      <c r="F92" s="230"/>
      <c r="G92" s="230"/>
      <c r="H92" s="230"/>
      <c r="I92" s="237"/>
      <c r="J92" s="92">
        <v>4</v>
      </c>
      <c r="K92" s="92">
        <v>2</v>
      </c>
      <c r="L92" s="92">
        <v>1</v>
      </c>
      <c r="M92" s="92">
        <v>0</v>
      </c>
      <c r="N92" s="10">
        <f t="shared" si="12"/>
        <v>3</v>
      </c>
      <c r="O92" s="11">
        <f t="shared" si="13"/>
        <v>4</v>
      </c>
      <c r="P92" s="11">
        <f t="shared" si="14"/>
        <v>7</v>
      </c>
      <c r="Q92" s="93"/>
      <c r="R92" s="94" t="s">
        <v>30</v>
      </c>
      <c r="S92" s="88"/>
      <c r="T92" s="94" t="s">
        <v>40</v>
      </c>
    </row>
    <row r="93" spans="1:23">
      <c r="A93" s="90" t="s">
        <v>167</v>
      </c>
      <c r="B93" s="229" t="s">
        <v>212</v>
      </c>
      <c r="C93" s="230"/>
      <c r="D93" s="230"/>
      <c r="E93" s="230"/>
      <c r="F93" s="230"/>
      <c r="G93" s="230"/>
      <c r="H93" s="230"/>
      <c r="I93" s="231"/>
      <c r="J93" s="92">
        <v>6</v>
      </c>
      <c r="K93" s="92">
        <v>2</v>
      </c>
      <c r="L93" s="92">
        <v>2</v>
      </c>
      <c r="M93" s="92">
        <v>0</v>
      </c>
      <c r="N93" s="10">
        <f t="shared" si="12"/>
        <v>4</v>
      </c>
      <c r="O93" s="11">
        <f t="shared" si="13"/>
        <v>7</v>
      </c>
      <c r="P93" s="11">
        <f t="shared" si="14"/>
        <v>11</v>
      </c>
      <c r="Q93" s="93" t="s">
        <v>34</v>
      </c>
      <c r="R93" s="94"/>
      <c r="S93" s="88"/>
      <c r="T93" s="94" t="s">
        <v>40</v>
      </c>
    </row>
    <row r="94" spans="1:23">
      <c r="A94" s="90" t="s">
        <v>168</v>
      </c>
      <c r="B94" s="229" t="s">
        <v>169</v>
      </c>
      <c r="C94" s="230"/>
      <c r="D94" s="230"/>
      <c r="E94" s="230"/>
      <c r="F94" s="230"/>
      <c r="G94" s="230"/>
      <c r="H94" s="230"/>
      <c r="I94" s="231"/>
      <c r="J94" s="91">
        <v>4</v>
      </c>
      <c r="K94" s="92">
        <v>2</v>
      </c>
      <c r="L94" s="92">
        <v>1</v>
      </c>
      <c r="M94" s="92">
        <v>2</v>
      </c>
      <c r="N94" s="10">
        <f t="shared" si="12"/>
        <v>5</v>
      </c>
      <c r="O94" s="11">
        <f t="shared" si="13"/>
        <v>2</v>
      </c>
      <c r="P94" s="11">
        <f t="shared" si="14"/>
        <v>7</v>
      </c>
      <c r="Q94" s="93" t="s">
        <v>34</v>
      </c>
      <c r="R94" s="94"/>
      <c r="S94" s="88"/>
      <c r="T94" s="94" t="s">
        <v>39</v>
      </c>
    </row>
    <row r="95" spans="1:23">
      <c r="A95" s="90" t="s">
        <v>170</v>
      </c>
      <c r="B95" s="229" t="s">
        <v>171</v>
      </c>
      <c r="C95" s="230"/>
      <c r="D95" s="230"/>
      <c r="E95" s="230"/>
      <c r="F95" s="230"/>
      <c r="G95" s="230"/>
      <c r="H95" s="230"/>
      <c r="I95" s="231"/>
      <c r="J95" s="91">
        <v>3</v>
      </c>
      <c r="K95" s="92">
        <v>0</v>
      </c>
      <c r="L95" s="92">
        <v>0</v>
      </c>
      <c r="M95" s="92">
        <v>2</v>
      </c>
      <c r="N95" s="10">
        <f t="shared" si="12"/>
        <v>2</v>
      </c>
      <c r="O95" s="11">
        <f t="shared" si="13"/>
        <v>3</v>
      </c>
      <c r="P95" s="11">
        <f t="shared" si="14"/>
        <v>5</v>
      </c>
      <c r="Q95" s="93"/>
      <c r="R95" s="94"/>
      <c r="S95" s="88" t="s">
        <v>35</v>
      </c>
      <c r="T95" s="94" t="s">
        <v>40</v>
      </c>
    </row>
    <row r="96" spans="1:23">
      <c r="A96" s="90" t="s">
        <v>233</v>
      </c>
      <c r="B96" s="229" t="s">
        <v>172</v>
      </c>
      <c r="C96" s="230"/>
      <c r="D96" s="230"/>
      <c r="E96" s="230"/>
      <c r="F96" s="230"/>
      <c r="G96" s="230"/>
      <c r="H96" s="230"/>
      <c r="I96" s="231"/>
      <c r="J96" s="91">
        <v>3</v>
      </c>
      <c r="K96" s="92">
        <v>2</v>
      </c>
      <c r="L96" s="92">
        <v>1</v>
      </c>
      <c r="M96" s="92">
        <v>0</v>
      </c>
      <c r="N96" s="10">
        <f t="shared" si="12"/>
        <v>3</v>
      </c>
      <c r="O96" s="11">
        <f t="shared" si="13"/>
        <v>2</v>
      </c>
      <c r="P96" s="11">
        <f t="shared" si="14"/>
        <v>5</v>
      </c>
      <c r="Q96" s="93" t="s">
        <v>34</v>
      </c>
      <c r="R96" s="94"/>
      <c r="S96" s="88"/>
      <c r="T96" s="94" t="s">
        <v>40</v>
      </c>
    </row>
    <row r="97" spans="1:23">
      <c r="A97" s="12" t="s">
        <v>27</v>
      </c>
      <c r="B97" s="163"/>
      <c r="C97" s="236"/>
      <c r="D97" s="236"/>
      <c r="E97" s="236"/>
      <c r="F97" s="236"/>
      <c r="G97" s="236"/>
      <c r="H97" s="236"/>
      <c r="I97" s="164"/>
      <c r="J97" s="12">
        <f t="shared" ref="J97:P97" si="15">SUM(J90:J96)</f>
        <v>30</v>
      </c>
      <c r="K97" s="12">
        <f t="shared" si="15"/>
        <v>12</v>
      </c>
      <c r="L97" s="12">
        <f t="shared" si="15"/>
        <v>8</v>
      </c>
      <c r="M97" s="12">
        <f t="shared" si="15"/>
        <v>4</v>
      </c>
      <c r="N97" s="12">
        <f t="shared" si="15"/>
        <v>24</v>
      </c>
      <c r="O97" s="12">
        <f t="shared" si="15"/>
        <v>29</v>
      </c>
      <c r="P97" s="12">
        <f t="shared" si="15"/>
        <v>53</v>
      </c>
      <c r="Q97" s="12">
        <f>COUNTIF(Q90:Q96,"E")</f>
        <v>5</v>
      </c>
      <c r="R97" s="12">
        <f>COUNTIF(R90:R96,"C")</f>
        <v>1</v>
      </c>
      <c r="S97" s="12">
        <f>COUNTIF(S90:S96,"VP")</f>
        <v>1</v>
      </c>
      <c r="T97" s="32">
        <f>COUNTA(T90:T96)</f>
        <v>7</v>
      </c>
      <c r="U97" s="251" t="str">
        <f>IF(Q97&gt;=SUM(R97:S97),"Corect","E trebuie să fie cel puțin egal cu C+VP")</f>
        <v>Corect</v>
      </c>
      <c r="V97" s="252"/>
      <c r="W97" s="252"/>
    </row>
    <row r="99" spans="1:23" ht="18" customHeight="1">
      <c r="A99" s="248" t="s">
        <v>48</v>
      </c>
      <c r="B99" s="249"/>
      <c r="C99" s="249"/>
      <c r="D99" s="249"/>
      <c r="E99" s="249"/>
      <c r="F99" s="249"/>
      <c r="G99" s="249"/>
      <c r="H99" s="249"/>
      <c r="I99" s="249"/>
      <c r="J99" s="249"/>
      <c r="K99" s="249"/>
      <c r="L99" s="249"/>
      <c r="M99" s="249"/>
      <c r="N99" s="249"/>
      <c r="O99" s="249"/>
      <c r="P99" s="249"/>
      <c r="Q99" s="249"/>
      <c r="R99" s="249"/>
      <c r="S99" s="249"/>
      <c r="T99" s="250"/>
    </row>
    <row r="100" spans="1:23" ht="25.5" customHeight="1">
      <c r="A100" s="217" t="s">
        <v>29</v>
      </c>
      <c r="B100" s="204" t="s">
        <v>28</v>
      </c>
      <c r="C100" s="205"/>
      <c r="D100" s="205"/>
      <c r="E100" s="205"/>
      <c r="F100" s="205"/>
      <c r="G100" s="205"/>
      <c r="H100" s="205"/>
      <c r="I100" s="206"/>
      <c r="J100" s="216" t="s">
        <v>42</v>
      </c>
      <c r="K100" s="194" t="s">
        <v>26</v>
      </c>
      <c r="L100" s="195"/>
      <c r="M100" s="196"/>
      <c r="N100" s="185" t="s">
        <v>43</v>
      </c>
      <c r="O100" s="197"/>
      <c r="P100" s="198"/>
      <c r="Q100" s="185" t="s">
        <v>25</v>
      </c>
      <c r="R100" s="186"/>
      <c r="S100" s="187"/>
      <c r="T100" s="199" t="s">
        <v>24</v>
      </c>
    </row>
    <row r="101" spans="1:23">
      <c r="A101" s="218"/>
      <c r="B101" s="207"/>
      <c r="C101" s="208"/>
      <c r="D101" s="208"/>
      <c r="E101" s="208"/>
      <c r="F101" s="208"/>
      <c r="G101" s="208"/>
      <c r="H101" s="208"/>
      <c r="I101" s="209"/>
      <c r="J101" s="200"/>
      <c r="K101" s="4" t="s">
        <v>30</v>
      </c>
      <c r="L101" s="4" t="s">
        <v>31</v>
      </c>
      <c r="M101" s="4" t="s">
        <v>32</v>
      </c>
      <c r="N101" s="51" t="s">
        <v>36</v>
      </c>
      <c r="O101" s="51" t="s">
        <v>7</v>
      </c>
      <c r="P101" s="51" t="s">
        <v>33</v>
      </c>
      <c r="Q101" s="51" t="s">
        <v>34</v>
      </c>
      <c r="R101" s="51" t="s">
        <v>30</v>
      </c>
      <c r="S101" s="51" t="s">
        <v>35</v>
      </c>
      <c r="T101" s="200"/>
    </row>
    <row r="102" spans="1:23">
      <c r="A102" s="90" t="s">
        <v>173</v>
      </c>
      <c r="B102" s="229" t="s">
        <v>174</v>
      </c>
      <c r="C102" s="230"/>
      <c r="D102" s="230"/>
      <c r="E102" s="230"/>
      <c r="F102" s="230"/>
      <c r="G102" s="230"/>
      <c r="H102" s="230"/>
      <c r="I102" s="231"/>
      <c r="J102" s="91">
        <v>5</v>
      </c>
      <c r="K102" s="92">
        <v>2</v>
      </c>
      <c r="L102" s="92">
        <v>1</v>
      </c>
      <c r="M102" s="92">
        <v>0</v>
      </c>
      <c r="N102" s="10">
        <f t="shared" ref="N102:N108" si="16">K102+L102+M102</f>
        <v>3</v>
      </c>
      <c r="O102" s="11">
        <f t="shared" ref="O102:O108" si="17">P102-N102</f>
        <v>6</v>
      </c>
      <c r="P102" s="11">
        <f t="shared" ref="P102:P108" si="18">ROUND(PRODUCT(J102,25)/14,0)</f>
        <v>9</v>
      </c>
      <c r="Q102" s="93" t="s">
        <v>34</v>
      </c>
      <c r="R102" s="94"/>
      <c r="S102" s="88"/>
      <c r="T102" s="94" t="s">
        <v>39</v>
      </c>
    </row>
    <row r="103" spans="1:23">
      <c r="A103" s="90" t="s">
        <v>175</v>
      </c>
      <c r="B103" s="229" t="s">
        <v>176</v>
      </c>
      <c r="C103" s="230"/>
      <c r="D103" s="230"/>
      <c r="E103" s="230"/>
      <c r="F103" s="230"/>
      <c r="G103" s="230"/>
      <c r="H103" s="230"/>
      <c r="I103" s="231"/>
      <c r="J103" s="91">
        <v>6</v>
      </c>
      <c r="K103" s="92">
        <v>2</v>
      </c>
      <c r="L103" s="92">
        <v>2</v>
      </c>
      <c r="M103" s="92">
        <v>0</v>
      </c>
      <c r="N103" s="10">
        <f t="shared" si="16"/>
        <v>4</v>
      </c>
      <c r="O103" s="11">
        <f t="shared" si="17"/>
        <v>7</v>
      </c>
      <c r="P103" s="11">
        <f t="shared" si="18"/>
        <v>11</v>
      </c>
      <c r="Q103" s="93" t="s">
        <v>34</v>
      </c>
      <c r="R103" s="94"/>
      <c r="S103" s="88"/>
      <c r="T103" s="94" t="s">
        <v>39</v>
      </c>
    </row>
    <row r="104" spans="1:23">
      <c r="A104" s="90" t="s">
        <v>177</v>
      </c>
      <c r="B104" s="229" t="s">
        <v>178</v>
      </c>
      <c r="C104" s="230"/>
      <c r="D104" s="230"/>
      <c r="E104" s="230"/>
      <c r="F104" s="230"/>
      <c r="G104" s="230"/>
      <c r="H104" s="230"/>
      <c r="I104" s="231"/>
      <c r="J104" s="91">
        <v>4</v>
      </c>
      <c r="K104" s="92">
        <v>2</v>
      </c>
      <c r="L104" s="92">
        <v>1</v>
      </c>
      <c r="M104" s="92">
        <v>0</v>
      </c>
      <c r="N104" s="10">
        <f t="shared" si="16"/>
        <v>3</v>
      </c>
      <c r="O104" s="11">
        <f t="shared" si="17"/>
        <v>4</v>
      </c>
      <c r="P104" s="11">
        <f t="shared" si="18"/>
        <v>7</v>
      </c>
      <c r="Q104" s="93" t="s">
        <v>34</v>
      </c>
      <c r="R104" s="94"/>
      <c r="S104" s="88"/>
      <c r="T104" s="94" t="s">
        <v>39</v>
      </c>
    </row>
    <row r="105" spans="1:23">
      <c r="A105" s="90" t="s">
        <v>179</v>
      </c>
      <c r="B105" s="229" t="s">
        <v>180</v>
      </c>
      <c r="C105" s="230"/>
      <c r="D105" s="230"/>
      <c r="E105" s="230"/>
      <c r="F105" s="230"/>
      <c r="G105" s="230"/>
      <c r="H105" s="230"/>
      <c r="I105" s="231"/>
      <c r="J105" s="91">
        <v>4</v>
      </c>
      <c r="K105" s="92">
        <v>2</v>
      </c>
      <c r="L105" s="92">
        <v>1</v>
      </c>
      <c r="M105" s="92">
        <v>0</v>
      </c>
      <c r="N105" s="10">
        <f t="shared" si="16"/>
        <v>3</v>
      </c>
      <c r="O105" s="11">
        <f t="shared" si="17"/>
        <v>4</v>
      </c>
      <c r="P105" s="11">
        <f t="shared" si="18"/>
        <v>7</v>
      </c>
      <c r="Q105" s="93"/>
      <c r="R105" s="94" t="s">
        <v>30</v>
      </c>
      <c r="S105" s="88"/>
      <c r="T105" s="94" t="s">
        <v>39</v>
      </c>
    </row>
    <row r="106" spans="1:23">
      <c r="A106" s="96" t="s">
        <v>181</v>
      </c>
      <c r="B106" s="229" t="s">
        <v>182</v>
      </c>
      <c r="C106" s="230"/>
      <c r="D106" s="230"/>
      <c r="E106" s="230"/>
      <c r="F106" s="230"/>
      <c r="G106" s="230"/>
      <c r="H106" s="230"/>
      <c r="I106" s="231"/>
      <c r="J106" s="91">
        <v>5</v>
      </c>
      <c r="K106" s="92">
        <v>2</v>
      </c>
      <c r="L106" s="92">
        <v>1</v>
      </c>
      <c r="M106" s="92">
        <v>0</v>
      </c>
      <c r="N106" s="10">
        <f t="shared" si="16"/>
        <v>3</v>
      </c>
      <c r="O106" s="11">
        <f t="shared" si="17"/>
        <v>6</v>
      </c>
      <c r="P106" s="11">
        <f t="shared" si="18"/>
        <v>9</v>
      </c>
      <c r="Q106" s="93" t="s">
        <v>34</v>
      </c>
      <c r="R106" s="94"/>
      <c r="S106" s="88"/>
      <c r="T106" s="94" t="s">
        <v>39</v>
      </c>
    </row>
    <row r="107" spans="1:23">
      <c r="A107" s="97" t="s">
        <v>234</v>
      </c>
      <c r="B107" s="229" t="s">
        <v>183</v>
      </c>
      <c r="C107" s="230"/>
      <c r="D107" s="230"/>
      <c r="E107" s="230"/>
      <c r="F107" s="230"/>
      <c r="G107" s="230"/>
      <c r="H107" s="230"/>
      <c r="I107" s="237"/>
      <c r="J107" s="95">
        <v>3</v>
      </c>
      <c r="K107" s="95">
        <v>2</v>
      </c>
      <c r="L107" s="95">
        <v>1</v>
      </c>
      <c r="M107" s="92">
        <v>0</v>
      </c>
      <c r="N107" s="10">
        <f t="shared" si="16"/>
        <v>3</v>
      </c>
      <c r="O107" s="11">
        <f t="shared" si="17"/>
        <v>2</v>
      </c>
      <c r="P107" s="11">
        <f t="shared" si="18"/>
        <v>5</v>
      </c>
      <c r="Q107" s="93"/>
      <c r="R107" s="94" t="s">
        <v>30</v>
      </c>
      <c r="S107" s="88"/>
      <c r="T107" s="94" t="s">
        <v>40</v>
      </c>
    </row>
    <row r="108" spans="1:23">
      <c r="A108" s="97" t="s">
        <v>235</v>
      </c>
      <c r="B108" s="229" t="s">
        <v>184</v>
      </c>
      <c r="C108" s="230"/>
      <c r="D108" s="230"/>
      <c r="E108" s="230"/>
      <c r="F108" s="230"/>
      <c r="G108" s="230"/>
      <c r="H108" s="230"/>
      <c r="I108" s="237"/>
      <c r="J108" s="95">
        <v>3</v>
      </c>
      <c r="K108" s="95">
        <v>2</v>
      </c>
      <c r="L108" s="95">
        <v>1</v>
      </c>
      <c r="M108" s="92">
        <v>0</v>
      </c>
      <c r="N108" s="10">
        <f t="shared" si="16"/>
        <v>3</v>
      </c>
      <c r="O108" s="11">
        <f t="shared" si="17"/>
        <v>2</v>
      </c>
      <c r="P108" s="11">
        <f t="shared" si="18"/>
        <v>5</v>
      </c>
      <c r="Q108" s="93"/>
      <c r="R108" s="94" t="s">
        <v>30</v>
      </c>
      <c r="S108" s="88"/>
      <c r="T108" s="94" t="s">
        <v>40</v>
      </c>
    </row>
    <row r="109" spans="1:23">
      <c r="A109" s="12" t="s">
        <v>27</v>
      </c>
      <c r="B109" s="163"/>
      <c r="C109" s="236"/>
      <c r="D109" s="236"/>
      <c r="E109" s="236"/>
      <c r="F109" s="236"/>
      <c r="G109" s="236"/>
      <c r="H109" s="236"/>
      <c r="I109" s="164"/>
      <c r="J109" s="12">
        <f t="shared" ref="J109:P109" si="19">SUM(J102:J108)</f>
        <v>30</v>
      </c>
      <c r="K109" s="12">
        <f t="shared" si="19"/>
        <v>14</v>
      </c>
      <c r="L109" s="12">
        <f t="shared" si="19"/>
        <v>8</v>
      </c>
      <c r="M109" s="12">
        <f t="shared" si="19"/>
        <v>0</v>
      </c>
      <c r="N109" s="12">
        <f t="shared" si="19"/>
        <v>22</v>
      </c>
      <c r="O109" s="12">
        <f t="shared" si="19"/>
        <v>31</v>
      </c>
      <c r="P109" s="12">
        <f t="shared" si="19"/>
        <v>53</v>
      </c>
      <c r="Q109" s="12">
        <f>COUNTIF(Q102:Q108,"E")</f>
        <v>4</v>
      </c>
      <c r="R109" s="12">
        <f>COUNTIF(R102:R108,"C")</f>
        <v>3</v>
      </c>
      <c r="S109" s="12">
        <f>COUNTIF(S102:S108,"VP")</f>
        <v>0</v>
      </c>
      <c r="T109" s="32">
        <f>COUNTA(T102:T108)</f>
        <v>7</v>
      </c>
      <c r="U109" s="251" t="str">
        <f>IF(Q109&gt;=SUM(R109:S109),"Corect","E trebuie să fie cel puțin egal cu C+VP")</f>
        <v>Corect</v>
      </c>
      <c r="V109" s="252"/>
      <c r="W109" s="252"/>
    </row>
    <row r="110" spans="1:23" s="106" customFormat="1">
      <c r="A110" s="47"/>
      <c r="B110" s="47"/>
      <c r="C110" s="47"/>
      <c r="D110" s="47"/>
      <c r="E110" s="47"/>
      <c r="F110" s="47"/>
      <c r="G110" s="47"/>
      <c r="H110" s="47"/>
      <c r="I110" s="47"/>
      <c r="J110" s="47"/>
      <c r="K110" s="47"/>
      <c r="L110" s="47"/>
      <c r="M110" s="47"/>
      <c r="N110" s="47"/>
      <c r="O110" s="47"/>
      <c r="P110" s="47"/>
      <c r="Q110" s="47"/>
      <c r="R110" s="47"/>
      <c r="S110" s="47"/>
      <c r="T110" s="48"/>
      <c r="U110" s="105"/>
    </row>
    <row r="112" spans="1:23" ht="19.5" customHeight="1">
      <c r="A112" s="248" t="s">
        <v>49</v>
      </c>
      <c r="B112" s="249"/>
      <c r="C112" s="249"/>
      <c r="D112" s="249"/>
      <c r="E112" s="249"/>
      <c r="F112" s="249"/>
      <c r="G112" s="249"/>
      <c r="H112" s="249"/>
      <c r="I112" s="249"/>
      <c r="J112" s="249"/>
      <c r="K112" s="249"/>
      <c r="L112" s="249"/>
      <c r="M112" s="249"/>
      <c r="N112" s="249"/>
      <c r="O112" s="249"/>
      <c r="P112" s="249"/>
      <c r="Q112" s="249"/>
      <c r="R112" s="249"/>
      <c r="S112" s="249"/>
      <c r="T112" s="250"/>
    </row>
    <row r="113" spans="1:25" ht="25.5" customHeight="1">
      <c r="A113" s="217" t="s">
        <v>29</v>
      </c>
      <c r="B113" s="204" t="s">
        <v>28</v>
      </c>
      <c r="C113" s="205"/>
      <c r="D113" s="205"/>
      <c r="E113" s="205"/>
      <c r="F113" s="205"/>
      <c r="G113" s="205"/>
      <c r="H113" s="205"/>
      <c r="I113" s="206"/>
      <c r="J113" s="216" t="s">
        <v>42</v>
      </c>
      <c r="K113" s="194" t="s">
        <v>26</v>
      </c>
      <c r="L113" s="195"/>
      <c r="M113" s="196"/>
      <c r="N113" s="185" t="s">
        <v>43</v>
      </c>
      <c r="O113" s="197"/>
      <c r="P113" s="198"/>
      <c r="Q113" s="185" t="s">
        <v>25</v>
      </c>
      <c r="R113" s="186"/>
      <c r="S113" s="187"/>
      <c r="T113" s="199" t="s">
        <v>24</v>
      </c>
    </row>
    <row r="114" spans="1:25">
      <c r="A114" s="218"/>
      <c r="B114" s="207"/>
      <c r="C114" s="208"/>
      <c r="D114" s="208"/>
      <c r="E114" s="208"/>
      <c r="F114" s="208"/>
      <c r="G114" s="208"/>
      <c r="H114" s="208"/>
      <c r="I114" s="209"/>
      <c r="J114" s="200"/>
      <c r="K114" s="4" t="s">
        <v>30</v>
      </c>
      <c r="L114" s="4" t="s">
        <v>31</v>
      </c>
      <c r="M114" s="4" t="s">
        <v>32</v>
      </c>
      <c r="N114" s="51" t="s">
        <v>36</v>
      </c>
      <c r="O114" s="51" t="s">
        <v>7</v>
      </c>
      <c r="P114" s="51" t="s">
        <v>33</v>
      </c>
      <c r="Q114" s="51" t="s">
        <v>34</v>
      </c>
      <c r="R114" s="51" t="s">
        <v>30</v>
      </c>
      <c r="S114" s="51" t="s">
        <v>35</v>
      </c>
      <c r="T114" s="200"/>
    </row>
    <row r="115" spans="1:25">
      <c r="A115" s="90" t="s">
        <v>185</v>
      </c>
      <c r="B115" s="229" t="s">
        <v>186</v>
      </c>
      <c r="C115" s="230"/>
      <c r="D115" s="230"/>
      <c r="E115" s="230"/>
      <c r="F115" s="230"/>
      <c r="G115" s="230"/>
      <c r="H115" s="230"/>
      <c r="I115" s="231"/>
      <c r="J115" s="91">
        <v>6</v>
      </c>
      <c r="K115" s="92">
        <v>2</v>
      </c>
      <c r="L115" s="92">
        <v>2</v>
      </c>
      <c r="M115" s="92">
        <v>0</v>
      </c>
      <c r="N115" s="10">
        <f t="shared" ref="N115:N121" si="20">K115+L115+M115</f>
        <v>4</v>
      </c>
      <c r="O115" s="11">
        <f t="shared" ref="O115:O121" si="21">P115-N115</f>
        <v>9</v>
      </c>
      <c r="P115" s="11">
        <f t="shared" ref="P115:P121" si="22">ROUND(PRODUCT(J115,25)/12,0)</f>
        <v>13</v>
      </c>
      <c r="Q115" s="93" t="s">
        <v>34</v>
      </c>
      <c r="R115" s="94"/>
      <c r="S115" s="88"/>
      <c r="T115" s="94" t="s">
        <v>39</v>
      </c>
    </row>
    <row r="116" spans="1:25">
      <c r="A116" s="90" t="s">
        <v>187</v>
      </c>
      <c r="B116" s="229" t="s">
        <v>188</v>
      </c>
      <c r="C116" s="230"/>
      <c r="D116" s="230"/>
      <c r="E116" s="230"/>
      <c r="F116" s="230"/>
      <c r="G116" s="230"/>
      <c r="H116" s="230"/>
      <c r="I116" s="231"/>
      <c r="J116" s="91">
        <v>4</v>
      </c>
      <c r="K116" s="92">
        <v>1</v>
      </c>
      <c r="L116" s="92">
        <v>2</v>
      </c>
      <c r="M116" s="92">
        <v>0</v>
      </c>
      <c r="N116" s="10">
        <f t="shared" si="20"/>
        <v>3</v>
      </c>
      <c r="O116" s="11">
        <f t="shared" si="21"/>
        <v>5</v>
      </c>
      <c r="P116" s="11">
        <f t="shared" si="22"/>
        <v>8</v>
      </c>
      <c r="Q116" s="93"/>
      <c r="R116" s="94" t="s">
        <v>30</v>
      </c>
      <c r="S116" s="88"/>
      <c r="T116" s="94" t="s">
        <v>39</v>
      </c>
    </row>
    <row r="117" spans="1:25">
      <c r="A117" s="90" t="s">
        <v>189</v>
      </c>
      <c r="B117" s="229" t="s">
        <v>190</v>
      </c>
      <c r="C117" s="230"/>
      <c r="D117" s="230"/>
      <c r="E117" s="230"/>
      <c r="F117" s="230"/>
      <c r="G117" s="230"/>
      <c r="H117" s="230"/>
      <c r="I117" s="231"/>
      <c r="J117" s="91">
        <v>5</v>
      </c>
      <c r="K117" s="92">
        <v>2</v>
      </c>
      <c r="L117" s="92">
        <v>1</v>
      </c>
      <c r="M117" s="92">
        <v>0</v>
      </c>
      <c r="N117" s="10">
        <f t="shared" si="20"/>
        <v>3</v>
      </c>
      <c r="O117" s="11">
        <f t="shared" si="21"/>
        <v>7</v>
      </c>
      <c r="P117" s="11">
        <f t="shared" si="22"/>
        <v>10</v>
      </c>
      <c r="Q117" s="93" t="s">
        <v>34</v>
      </c>
      <c r="R117" s="94"/>
      <c r="S117" s="88"/>
      <c r="T117" s="94" t="s">
        <v>39</v>
      </c>
    </row>
    <row r="118" spans="1:25">
      <c r="A118" s="90" t="s">
        <v>167</v>
      </c>
      <c r="B118" s="229" t="s">
        <v>191</v>
      </c>
      <c r="C118" s="230"/>
      <c r="D118" s="230"/>
      <c r="E118" s="230"/>
      <c r="F118" s="230"/>
      <c r="G118" s="230"/>
      <c r="H118" s="230"/>
      <c r="I118" s="231"/>
      <c r="J118" s="91">
        <v>4</v>
      </c>
      <c r="K118" s="92">
        <v>2</v>
      </c>
      <c r="L118" s="92">
        <v>0</v>
      </c>
      <c r="M118" s="92">
        <v>2</v>
      </c>
      <c r="N118" s="10">
        <f t="shared" si="20"/>
        <v>4</v>
      </c>
      <c r="O118" s="11">
        <f t="shared" si="21"/>
        <v>4</v>
      </c>
      <c r="P118" s="11">
        <f t="shared" si="22"/>
        <v>8</v>
      </c>
      <c r="Q118" s="93" t="s">
        <v>34</v>
      </c>
      <c r="R118" s="94"/>
      <c r="S118" s="88"/>
      <c r="T118" s="94" t="s">
        <v>39</v>
      </c>
    </row>
    <row r="119" spans="1:25">
      <c r="A119" s="90" t="s">
        <v>192</v>
      </c>
      <c r="B119" s="229" t="s">
        <v>193</v>
      </c>
      <c r="C119" s="230"/>
      <c r="D119" s="230"/>
      <c r="E119" s="230"/>
      <c r="F119" s="230"/>
      <c r="G119" s="230"/>
      <c r="H119" s="230"/>
      <c r="I119" s="231"/>
      <c r="J119" s="91">
        <v>4</v>
      </c>
      <c r="K119" s="92">
        <v>2</v>
      </c>
      <c r="L119" s="92">
        <v>1</v>
      </c>
      <c r="M119" s="92">
        <v>0</v>
      </c>
      <c r="N119" s="10">
        <f t="shared" si="20"/>
        <v>3</v>
      </c>
      <c r="O119" s="11">
        <f t="shared" si="21"/>
        <v>5</v>
      </c>
      <c r="P119" s="11">
        <f t="shared" si="22"/>
        <v>8</v>
      </c>
      <c r="Q119" s="93" t="s">
        <v>34</v>
      </c>
      <c r="R119" s="94"/>
      <c r="S119" s="88"/>
      <c r="T119" s="94" t="s">
        <v>40</v>
      </c>
    </row>
    <row r="120" spans="1:25">
      <c r="A120" s="90" t="s">
        <v>194</v>
      </c>
      <c r="B120" s="229" t="s">
        <v>195</v>
      </c>
      <c r="C120" s="230"/>
      <c r="D120" s="230"/>
      <c r="E120" s="230"/>
      <c r="F120" s="230"/>
      <c r="G120" s="230"/>
      <c r="H120" s="230"/>
      <c r="I120" s="231"/>
      <c r="J120" s="91">
        <v>4</v>
      </c>
      <c r="K120" s="92">
        <v>0</v>
      </c>
      <c r="L120" s="92">
        <v>0</v>
      </c>
      <c r="M120" s="92">
        <v>2</v>
      </c>
      <c r="N120" s="10">
        <f t="shared" si="20"/>
        <v>2</v>
      </c>
      <c r="O120" s="11">
        <f t="shared" si="21"/>
        <v>6</v>
      </c>
      <c r="P120" s="11">
        <f t="shared" si="22"/>
        <v>8</v>
      </c>
      <c r="Q120" s="93"/>
      <c r="R120" s="94"/>
      <c r="S120" s="88" t="s">
        <v>35</v>
      </c>
      <c r="T120" s="94" t="s">
        <v>40</v>
      </c>
    </row>
    <row r="121" spans="1:25">
      <c r="A121" s="90" t="s">
        <v>236</v>
      </c>
      <c r="B121" s="229" t="s">
        <v>196</v>
      </c>
      <c r="C121" s="230"/>
      <c r="D121" s="230"/>
      <c r="E121" s="230"/>
      <c r="F121" s="230"/>
      <c r="G121" s="230"/>
      <c r="H121" s="230"/>
      <c r="I121" s="231"/>
      <c r="J121" s="91">
        <v>3</v>
      </c>
      <c r="K121" s="92">
        <v>2</v>
      </c>
      <c r="L121" s="92">
        <v>1</v>
      </c>
      <c r="M121" s="92">
        <v>0</v>
      </c>
      <c r="N121" s="10">
        <f t="shared" si="20"/>
        <v>3</v>
      </c>
      <c r="O121" s="11">
        <f t="shared" si="21"/>
        <v>3</v>
      </c>
      <c r="P121" s="11">
        <f t="shared" si="22"/>
        <v>6</v>
      </c>
      <c r="Q121" s="93" t="s">
        <v>34</v>
      </c>
      <c r="R121" s="94"/>
      <c r="S121" s="88"/>
      <c r="T121" s="94" t="s">
        <v>40</v>
      </c>
    </row>
    <row r="122" spans="1:25">
      <c r="A122" s="12" t="s">
        <v>27</v>
      </c>
      <c r="B122" s="163"/>
      <c r="C122" s="236"/>
      <c r="D122" s="236"/>
      <c r="E122" s="236"/>
      <c r="F122" s="236"/>
      <c r="G122" s="236"/>
      <c r="H122" s="236"/>
      <c r="I122" s="164"/>
      <c r="J122" s="12">
        <f t="shared" ref="J122:P122" si="23">SUM(J115:J121)</f>
        <v>30</v>
      </c>
      <c r="K122" s="12">
        <f t="shared" si="23"/>
        <v>11</v>
      </c>
      <c r="L122" s="12">
        <f t="shared" si="23"/>
        <v>7</v>
      </c>
      <c r="M122" s="12">
        <f t="shared" si="23"/>
        <v>4</v>
      </c>
      <c r="N122" s="12">
        <f t="shared" si="23"/>
        <v>22</v>
      </c>
      <c r="O122" s="12">
        <f t="shared" si="23"/>
        <v>39</v>
      </c>
      <c r="P122" s="12">
        <f t="shared" si="23"/>
        <v>61</v>
      </c>
      <c r="Q122" s="12">
        <f>COUNTIF(Q115:Q121,"E")</f>
        <v>5</v>
      </c>
      <c r="R122" s="12">
        <f>COUNTIF(R115:R121,"C")</f>
        <v>1</v>
      </c>
      <c r="S122" s="12">
        <f>COUNTIF(S115:S121,"VP")</f>
        <v>1</v>
      </c>
      <c r="T122" s="32">
        <f>COUNTA(T115:T121)</f>
        <v>7</v>
      </c>
      <c r="U122" s="251" t="str">
        <f>IF(Q122&gt;=SUM(R122:S122),"Corect","E trebuie să fie cel puțin egal cu C+VP")</f>
        <v>Corect</v>
      </c>
      <c r="V122" s="252"/>
      <c r="W122" s="252"/>
    </row>
    <row r="124" spans="1:25" ht="18" customHeight="1">
      <c r="A124" s="214" t="s">
        <v>50</v>
      </c>
      <c r="B124" s="214"/>
      <c r="C124" s="214"/>
      <c r="D124" s="214"/>
      <c r="E124" s="214"/>
      <c r="F124" s="214"/>
      <c r="G124" s="214"/>
      <c r="H124" s="214"/>
      <c r="I124" s="214"/>
      <c r="J124" s="214"/>
      <c r="K124" s="214"/>
      <c r="L124" s="214"/>
      <c r="M124" s="214"/>
      <c r="N124" s="214"/>
      <c r="O124" s="214"/>
      <c r="P124" s="214"/>
      <c r="Q124" s="214"/>
      <c r="R124" s="214"/>
      <c r="S124" s="214"/>
      <c r="T124" s="214"/>
      <c r="U124" s="79"/>
      <c r="V124" s="52"/>
      <c r="W124" s="52"/>
      <c r="X124" s="52"/>
      <c r="Y124" s="52"/>
    </row>
    <row r="125" spans="1:25" ht="27.75" customHeight="1">
      <c r="A125" s="214" t="s">
        <v>29</v>
      </c>
      <c r="B125" s="214" t="s">
        <v>28</v>
      </c>
      <c r="C125" s="214"/>
      <c r="D125" s="214"/>
      <c r="E125" s="214"/>
      <c r="F125" s="214"/>
      <c r="G125" s="214"/>
      <c r="H125" s="214"/>
      <c r="I125" s="214"/>
      <c r="J125" s="232" t="s">
        <v>42</v>
      </c>
      <c r="K125" s="232" t="s">
        <v>26</v>
      </c>
      <c r="L125" s="232"/>
      <c r="M125" s="232"/>
      <c r="N125" s="232" t="s">
        <v>43</v>
      </c>
      <c r="O125" s="233"/>
      <c r="P125" s="233"/>
      <c r="Q125" s="232" t="s">
        <v>25</v>
      </c>
      <c r="R125" s="232"/>
      <c r="S125" s="232"/>
      <c r="T125" s="232" t="s">
        <v>24</v>
      </c>
      <c r="U125" s="265" t="s">
        <v>227</v>
      </c>
      <c r="V125" s="266"/>
      <c r="W125" s="266"/>
      <c r="X125" s="52"/>
      <c r="Y125" s="52"/>
    </row>
    <row r="126" spans="1:25" ht="12.75" customHeight="1">
      <c r="A126" s="214"/>
      <c r="B126" s="214"/>
      <c r="C126" s="214"/>
      <c r="D126" s="214"/>
      <c r="E126" s="214"/>
      <c r="F126" s="214"/>
      <c r="G126" s="214"/>
      <c r="H126" s="214"/>
      <c r="I126" s="214"/>
      <c r="J126" s="232"/>
      <c r="K126" s="78" t="s">
        <v>30</v>
      </c>
      <c r="L126" s="78" t="s">
        <v>31</v>
      </c>
      <c r="M126" s="78" t="s">
        <v>32</v>
      </c>
      <c r="N126" s="78" t="s">
        <v>36</v>
      </c>
      <c r="O126" s="78" t="s">
        <v>7</v>
      </c>
      <c r="P126" s="78" t="s">
        <v>33</v>
      </c>
      <c r="Q126" s="78" t="s">
        <v>34</v>
      </c>
      <c r="R126" s="78" t="s">
        <v>30</v>
      </c>
      <c r="S126" s="78" t="s">
        <v>35</v>
      </c>
      <c r="T126" s="232"/>
      <c r="U126" s="265"/>
      <c r="V126" s="266"/>
      <c r="W126" s="266"/>
      <c r="X126" s="52"/>
      <c r="Y126" s="52"/>
    </row>
    <row r="127" spans="1:25">
      <c r="A127" s="113" t="s">
        <v>229</v>
      </c>
      <c r="B127" s="234" t="s">
        <v>198</v>
      </c>
      <c r="C127" s="234"/>
      <c r="D127" s="234"/>
      <c r="E127" s="234"/>
      <c r="F127" s="234"/>
      <c r="G127" s="234"/>
      <c r="H127" s="234"/>
      <c r="I127" s="234"/>
      <c r="J127" s="234"/>
      <c r="K127" s="234"/>
      <c r="L127" s="234"/>
      <c r="M127" s="234"/>
      <c r="N127" s="234"/>
      <c r="O127" s="234"/>
      <c r="P127" s="234"/>
      <c r="Q127" s="234"/>
      <c r="R127" s="234"/>
      <c r="S127" s="234"/>
      <c r="T127" s="234"/>
      <c r="U127" s="265"/>
      <c r="V127" s="266"/>
      <c r="W127" s="266"/>
      <c r="X127" s="52"/>
      <c r="Y127" s="52"/>
    </row>
    <row r="128" spans="1:25">
      <c r="A128" s="114" t="s">
        <v>203</v>
      </c>
      <c r="B128" s="226" t="s">
        <v>204</v>
      </c>
      <c r="C128" s="227"/>
      <c r="D128" s="227"/>
      <c r="E128" s="227"/>
      <c r="F128" s="227"/>
      <c r="G128" s="227"/>
      <c r="H128" s="227"/>
      <c r="I128" s="228"/>
      <c r="J128" s="98">
        <v>3</v>
      </c>
      <c r="K128" s="98">
        <v>2</v>
      </c>
      <c r="L128" s="98">
        <v>1</v>
      </c>
      <c r="M128" s="15">
        <v>0</v>
      </c>
      <c r="N128" s="11">
        <f>K128+L128+M128</f>
        <v>3</v>
      </c>
      <c r="O128" s="11">
        <f>P128-N128</f>
        <v>2</v>
      </c>
      <c r="P128" s="11">
        <f>ROUND(PRODUCT(J128,25)/14,0)</f>
        <v>5</v>
      </c>
      <c r="Q128" s="15" t="s">
        <v>34</v>
      </c>
      <c r="R128" s="15"/>
      <c r="S128" s="16"/>
      <c r="T128" s="8" t="s">
        <v>40</v>
      </c>
      <c r="U128" s="265"/>
      <c r="V128" s="266"/>
      <c r="W128" s="266"/>
      <c r="X128" s="52"/>
      <c r="Y128" s="52"/>
    </row>
    <row r="129" spans="1:26">
      <c r="A129" s="114"/>
      <c r="B129" s="226" t="s">
        <v>205</v>
      </c>
      <c r="C129" s="227"/>
      <c r="D129" s="227"/>
      <c r="E129" s="227"/>
      <c r="F129" s="227"/>
      <c r="G129" s="227"/>
      <c r="H129" s="227"/>
      <c r="I129" s="228"/>
      <c r="J129" s="98">
        <v>3</v>
      </c>
      <c r="K129" s="98">
        <v>2</v>
      </c>
      <c r="L129" s="98">
        <v>1</v>
      </c>
      <c r="M129" s="15">
        <v>0</v>
      </c>
      <c r="N129" s="11">
        <f>K129+L129+M129</f>
        <v>3</v>
      </c>
      <c r="O129" s="11">
        <f>P129-N129</f>
        <v>2</v>
      </c>
      <c r="P129" s="11">
        <f>ROUND(PRODUCT(J129,25)/14,0)</f>
        <v>5</v>
      </c>
      <c r="Q129" s="15" t="s">
        <v>34</v>
      </c>
      <c r="R129" s="15"/>
      <c r="S129" s="16"/>
      <c r="T129" s="8" t="s">
        <v>40</v>
      </c>
      <c r="U129" s="265"/>
      <c r="V129" s="266"/>
      <c r="W129" s="266"/>
      <c r="X129" s="57"/>
      <c r="Y129" s="61"/>
      <c r="Z129" s="42"/>
    </row>
    <row r="130" spans="1:26">
      <c r="A130" s="115" t="s">
        <v>230</v>
      </c>
      <c r="B130" s="140" t="s">
        <v>104</v>
      </c>
      <c r="C130" s="140"/>
      <c r="D130" s="140"/>
      <c r="E130" s="140"/>
      <c r="F130" s="140"/>
      <c r="G130" s="140"/>
      <c r="H130" s="140"/>
      <c r="I130" s="140"/>
      <c r="J130" s="140"/>
      <c r="K130" s="140"/>
      <c r="L130" s="140"/>
      <c r="M130" s="140"/>
      <c r="N130" s="140"/>
      <c r="O130" s="140"/>
      <c r="P130" s="140"/>
      <c r="Q130" s="140"/>
      <c r="R130" s="140"/>
      <c r="S130" s="140"/>
      <c r="T130" s="140"/>
      <c r="U130" s="265"/>
      <c r="V130" s="266"/>
      <c r="W130" s="266"/>
      <c r="X130" s="58"/>
      <c r="Y130" s="58"/>
      <c r="Z130" s="42"/>
    </row>
    <row r="131" spans="1:26">
      <c r="A131" s="114" t="s">
        <v>237</v>
      </c>
      <c r="B131" s="141" t="s">
        <v>211</v>
      </c>
      <c r="C131" s="141"/>
      <c r="D131" s="141"/>
      <c r="E131" s="141"/>
      <c r="F131" s="141"/>
      <c r="G131" s="141"/>
      <c r="H131" s="141"/>
      <c r="I131" s="141"/>
      <c r="J131" s="99">
        <v>3</v>
      </c>
      <c r="K131" s="99">
        <v>2</v>
      </c>
      <c r="L131" s="99">
        <v>1</v>
      </c>
      <c r="M131" s="99">
        <v>0</v>
      </c>
      <c r="N131" s="11">
        <f>K131+L131+M131</f>
        <v>3</v>
      </c>
      <c r="O131" s="11">
        <f>P131-N131</f>
        <v>2</v>
      </c>
      <c r="P131" s="11">
        <f>ROUND(PRODUCT(J131,25)/14,0)</f>
        <v>5</v>
      </c>
      <c r="Q131" s="15" t="s">
        <v>34</v>
      </c>
      <c r="R131" s="15"/>
      <c r="S131" s="16"/>
      <c r="T131" s="8" t="s">
        <v>40</v>
      </c>
      <c r="U131" s="265"/>
      <c r="V131" s="266"/>
      <c r="W131" s="266"/>
      <c r="X131" s="58"/>
      <c r="Y131" s="58"/>
      <c r="Z131" s="42"/>
    </row>
    <row r="132" spans="1:26">
      <c r="A132" s="114"/>
      <c r="B132" s="142" t="s">
        <v>205</v>
      </c>
      <c r="C132" s="143"/>
      <c r="D132" s="143"/>
      <c r="E132" s="143"/>
      <c r="F132" s="143"/>
      <c r="G132" s="143"/>
      <c r="H132" s="143"/>
      <c r="I132" s="144"/>
      <c r="J132" s="99">
        <v>3</v>
      </c>
      <c r="K132" s="99">
        <v>2</v>
      </c>
      <c r="L132" s="99">
        <v>1</v>
      </c>
      <c r="M132" s="99">
        <v>0</v>
      </c>
      <c r="N132" s="11">
        <f>K132+L132+M132</f>
        <v>3</v>
      </c>
      <c r="O132" s="11">
        <f>P132-N132</f>
        <v>2</v>
      </c>
      <c r="P132" s="11">
        <f>ROUND(PRODUCT(J132,25)/14,0)</f>
        <v>5</v>
      </c>
      <c r="Q132" s="15" t="s">
        <v>34</v>
      </c>
      <c r="R132" s="15"/>
      <c r="S132" s="16"/>
      <c r="T132" s="8" t="s">
        <v>40</v>
      </c>
      <c r="U132" s="58"/>
      <c r="V132" s="58"/>
      <c r="W132" s="58"/>
      <c r="X132" s="58"/>
      <c r="Y132" s="58"/>
      <c r="Z132" s="42"/>
    </row>
    <row r="133" spans="1:26">
      <c r="A133" s="116" t="s">
        <v>231</v>
      </c>
      <c r="B133" s="242" t="s">
        <v>105</v>
      </c>
      <c r="C133" s="243"/>
      <c r="D133" s="243"/>
      <c r="E133" s="243"/>
      <c r="F133" s="243"/>
      <c r="G133" s="243"/>
      <c r="H133" s="243"/>
      <c r="I133" s="243"/>
      <c r="J133" s="243"/>
      <c r="K133" s="243"/>
      <c r="L133" s="243"/>
      <c r="M133" s="243"/>
      <c r="N133" s="243"/>
      <c r="O133" s="243"/>
      <c r="P133" s="243"/>
      <c r="Q133" s="243"/>
      <c r="R133" s="243"/>
      <c r="S133" s="243"/>
      <c r="T133" s="244"/>
      <c r="U133" s="58"/>
      <c r="V133" s="58"/>
      <c r="W133" s="58"/>
      <c r="X133" s="58"/>
      <c r="Y133" s="58"/>
      <c r="Z133" s="42"/>
    </row>
    <row r="134" spans="1:26">
      <c r="A134" s="114"/>
      <c r="B134" s="141" t="s">
        <v>205</v>
      </c>
      <c r="C134" s="141"/>
      <c r="D134" s="141"/>
      <c r="E134" s="141"/>
      <c r="F134" s="141"/>
      <c r="G134" s="141"/>
      <c r="H134" s="141"/>
      <c r="I134" s="141"/>
      <c r="J134" s="99">
        <v>3</v>
      </c>
      <c r="K134" s="99">
        <v>2</v>
      </c>
      <c r="L134" s="99">
        <v>1</v>
      </c>
      <c r="M134" s="99">
        <v>0</v>
      </c>
      <c r="N134" s="11">
        <f>K134+L134+M134</f>
        <v>3</v>
      </c>
      <c r="O134" s="11">
        <f>P134-N134</f>
        <v>2</v>
      </c>
      <c r="P134" s="11">
        <f>ROUND(PRODUCT(J134,25)/14,0)</f>
        <v>5</v>
      </c>
      <c r="Q134" s="15"/>
      <c r="R134" s="15" t="s">
        <v>30</v>
      </c>
      <c r="S134" s="16"/>
      <c r="T134" s="8" t="s">
        <v>40</v>
      </c>
      <c r="U134" s="58"/>
      <c r="V134" s="58"/>
      <c r="W134" s="58"/>
      <c r="X134" s="58"/>
      <c r="Y134" s="58"/>
      <c r="Z134" s="42"/>
    </row>
    <row r="135" spans="1:26">
      <c r="A135" s="114"/>
      <c r="B135" s="142" t="s">
        <v>205</v>
      </c>
      <c r="C135" s="143"/>
      <c r="D135" s="143"/>
      <c r="E135" s="143"/>
      <c r="F135" s="143"/>
      <c r="G135" s="143"/>
      <c r="H135" s="143"/>
      <c r="I135" s="144"/>
      <c r="J135" s="99">
        <v>3</v>
      </c>
      <c r="K135" s="99">
        <v>2</v>
      </c>
      <c r="L135" s="99">
        <v>1</v>
      </c>
      <c r="M135" s="99">
        <v>0</v>
      </c>
      <c r="N135" s="11">
        <f>K135+L135+M135</f>
        <v>3</v>
      </c>
      <c r="O135" s="11">
        <f>P135-N135</f>
        <v>2</v>
      </c>
      <c r="P135" s="11">
        <f>ROUND(PRODUCT(J135,25)/14,0)</f>
        <v>5</v>
      </c>
      <c r="Q135" s="15"/>
      <c r="R135" s="15" t="s">
        <v>30</v>
      </c>
      <c r="S135" s="16"/>
      <c r="T135" s="8" t="s">
        <v>40</v>
      </c>
      <c r="U135" s="58"/>
      <c r="V135" s="58"/>
      <c r="W135" s="58"/>
      <c r="X135" s="58"/>
      <c r="Y135" s="58"/>
      <c r="Z135" s="42"/>
    </row>
    <row r="136" spans="1:26">
      <c r="A136" s="116" t="s">
        <v>232</v>
      </c>
      <c r="B136" s="140" t="s">
        <v>200</v>
      </c>
      <c r="C136" s="140"/>
      <c r="D136" s="140"/>
      <c r="E136" s="140"/>
      <c r="F136" s="140"/>
      <c r="G136" s="140"/>
      <c r="H136" s="140"/>
      <c r="I136" s="140"/>
      <c r="J136" s="140"/>
      <c r="K136" s="140"/>
      <c r="L136" s="140"/>
      <c r="M136" s="140"/>
      <c r="N136" s="140"/>
      <c r="O136" s="140"/>
      <c r="P136" s="140"/>
      <c r="Q136" s="140"/>
      <c r="R136" s="140"/>
      <c r="S136" s="140"/>
      <c r="T136" s="140"/>
      <c r="U136" s="58"/>
      <c r="V136" s="59"/>
      <c r="W136" s="59"/>
      <c r="X136" s="59"/>
      <c r="Y136" s="62"/>
      <c r="Z136" s="42"/>
    </row>
    <row r="137" spans="1:26">
      <c r="A137" s="114"/>
      <c r="B137" s="142" t="s">
        <v>205</v>
      </c>
      <c r="C137" s="143"/>
      <c r="D137" s="143"/>
      <c r="E137" s="143"/>
      <c r="F137" s="143"/>
      <c r="G137" s="143"/>
      <c r="H137" s="143"/>
      <c r="I137" s="144"/>
      <c r="J137" s="99">
        <v>3</v>
      </c>
      <c r="K137" s="99">
        <v>2</v>
      </c>
      <c r="L137" s="99">
        <v>1</v>
      </c>
      <c r="M137" s="99">
        <v>0</v>
      </c>
      <c r="N137" s="11">
        <f>K138+L138+M138</f>
        <v>3</v>
      </c>
      <c r="O137" s="11">
        <f>P137-N137</f>
        <v>2</v>
      </c>
      <c r="P137" s="11">
        <f>ROUND(PRODUCT(J137,25)/14,0)</f>
        <v>5</v>
      </c>
      <c r="Q137" s="15"/>
      <c r="R137" s="15" t="s">
        <v>30</v>
      </c>
      <c r="S137" s="16"/>
      <c r="T137" s="8" t="s">
        <v>40</v>
      </c>
      <c r="U137" s="267" t="s">
        <v>228</v>
      </c>
      <c r="V137" s="268"/>
      <c r="W137" s="268"/>
      <c r="X137" s="268"/>
      <c r="Y137" s="62"/>
      <c r="Z137" s="42"/>
    </row>
    <row r="138" spans="1:26">
      <c r="A138" s="114"/>
      <c r="B138" s="142" t="s">
        <v>205</v>
      </c>
      <c r="C138" s="143"/>
      <c r="D138" s="143"/>
      <c r="E138" s="143"/>
      <c r="F138" s="143"/>
      <c r="G138" s="143"/>
      <c r="H138" s="143"/>
      <c r="I138" s="144"/>
      <c r="J138" s="99">
        <v>3</v>
      </c>
      <c r="K138" s="99">
        <v>2</v>
      </c>
      <c r="L138" s="99">
        <v>1</v>
      </c>
      <c r="M138" s="99">
        <v>0</v>
      </c>
      <c r="N138" s="11">
        <f>K138+L138+M138</f>
        <v>3</v>
      </c>
      <c r="O138" s="11">
        <f>P138-N138</f>
        <v>2</v>
      </c>
      <c r="P138" s="11">
        <f>ROUND(PRODUCT(J138,25)/14,0)</f>
        <v>5</v>
      </c>
      <c r="Q138" s="15"/>
      <c r="R138" s="15" t="s">
        <v>30</v>
      </c>
      <c r="S138" s="16"/>
      <c r="T138" s="8" t="s">
        <v>40</v>
      </c>
      <c r="U138" s="267"/>
      <c r="V138" s="268"/>
      <c r="W138" s="268"/>
      <c r="X138" s="268"/>
      <c r="Y138" s="62"/>
      <c r="Z138" s="42"/>
    </row>
    <row r="139" spans="1:26">
      <c r="A139" s="116" t="s">
        <v>233</v>
      </c>
      <c r="B139" s="140" t="s">
        <v>199</v>
      </c>
      <c r="C139" s="140"/>
      <c r="D139" s="140"/>
      <c r="E139" s="140"/>
      <c r="F139" s="140"/>
      <c r="G139" s="140"/>
      <c r="H139" s="140"/>
      <c r="I139" s="140"/>
      <c r="J139" s="140"/>
      <c r="K139" s="140"/>
      <c r="L139" s="140"/>
      <c r="M139" s="140"/>
      <c r="N139" s="140"/>
      <c r="O139" s="140"/>
      <c r="P139" s="140"/>
      <c r="Q139" s="140"/>
      <c r="R139" s="140"/>
      <c r="S139" s="140"/>
      <c r="T139" s="140"/>
      <c r="U139" s="267"/>
      <c r="V139" s="268"/>
      <c r="W139" s="268"/>
      <c r="X139" s="268"/>
      <c r="Y139" s="60"/>
      <c r="Z139" s="42"/>
    </row>
    <row r="140" spans="1:26">
      <c r="A140" s="114" t="s">
        <v>206</v>
      </c>
      <c r="B140" s="142" t="s">
        <v>207</v>
      </c>
      <c r="C140" s="143"/>
      <c r="D140" s="143"/>
      <c r="E140" s="143"/>
      <c r="F140" s="143"/>
      <c r="G140" s="143"/>
      <c r="H140" s="143"/>
      <c r="I140" s="144"/>
      <c r="J140" s="99">
        <v>3</v>
      </c>
      <c r="K140" s="99">
        <v>2</v>
      </c>
      <c r="L140" s="99">
        <v>1</v>
      </c>
      <c r="M140" s="99">
        <v>0</v>
      </c>
      <c r="N140" s="11">
        <f>K140+L140+M140</f>
        <v>3</v>
      </c>
      <c r="O140" s="11">
        <f>P140-N140</f>
        <v>2</v>
      </c>
      <c r="P140" s="11">
        <f>ROUND(PRODUCT(J140,25)/14,0)</f>
        <v>5</v>
      </c>
      <c r="Q140" s="15" t="s">
        <v>34</v>
      </c>
      <c r="R140" s="15"/>
      <c r="S140" s="16"/>
      <c r="T140" s="8" t="s">
        <v>40</v>
      </c>
      <c r="U140" s="267"/>
      <c r="V140" s="268"/>
      <c r="W140" s="268"/>
      <c r="X140" s="268"/>
      <c r="Y140" s="60"/>
      <c r="Z140" s="42"/>
    </row>
    <row r="141" spans="1:26">
      <c r="A141" s="114"/>
      <c r="B141" s="142" t="s">
        <v>205</v>
      </c>
      <c r="C141" s="143"/>
      <c r="D141" s="143"/>
      <c r="E141" s="143"/>
      <c r="F141" s="143"/>
      <c r="G141" s="143"/>
      <c r="H141" s="143"/>
      <c r="I141" s="144"/>
      <c r="J141" s="99">
        <v>3</v>
      </c>
      <c r="K141" s="99">
        <v>2</v>
      </c>
      <c r="L141" s="99">
        <v>1</v>
      </c>
      <c r="M141" s="99">
        <v>0</v>
      </c>
      <c r="N141" s="11">
        <f>K141+L141+M141</f>
        <v>3</v>
      </c>
      <c r="O141" s="11">
        <f>P141-N141</f>
        <v>2</v>
      </c>
      <c r="P141" s="11">
        <f>ROUND(PRODUCT(J141,25)/14,0)</f>
        <v>5</v>
      </c>
      <c r="Q141" s="15" t="s">
        <v>34</v>
      </c>
      <c r="R141" s="15"/>
      <c r="S141" s="16"/>
      <c r="T141" s="8" t="s">
        <v>40</v>
      </c>
      <c r="U141" s="267"/>
      <c r="V141" s="268"/>
      <c r="W141" s="268"/>
      <c r="X141" s="268"/>
      <c r="Y141" s="60"/>
      <c r="Z141" s="42"/>
    </row>
    <row r="142" spans="1:26">
      <c r="A142" s="116" t="s">
        <v>234</v>
      </c>
      <c r="B142" s="140" t="s">
        <v>201</v>
      </c>
      <c r="C142" s="140"/>
      <c r="D142" s="140"/>
      <c r="E142" s="140"/>
      <c r="F142" s="140"/>
      <c r="G142" s="140"/>
      <c r="H142" s="140"/>
      <c r="I142" s="140"/>
      <c r="J142" s="140"/>
      <c r="K142" s="140"/>
      <c r="L142" s="140"/>
      <c r="M142" s="140"/>
      <c r="N142" s="140"/>
      <c r="O142" s="140"/>
      <c r="P142" s="140"/>
      <c r="Q142" s="140"/>
      <c r="R142" s="140"/>
      <c r="S142" s="140"/>
      <c r="T142" s="140"/>
      <c r="U142" s="267"/>
      <c r="V142" s="268"/>
      <c r="W142" s="268"/>
      <c r="X142" s="268"/>
      <c r="Y142" s="60"/>
      <c r="Z142" s="42"/>
    </row>
    <row r="143" spans="1:26">
      <c r="A143" s="114"/>
      <c r="B143" s="142" t="s">
        <v>205</v>
      </c>
      <c r="C143" s="143"/>
      <c r="D143" s="143"/>
      <c r="E143" s="143"/>
      <c r="F143" s="143"/>
      <c r="G143" s="143"/>
      <c r="H143" s="143"/>
      <c r="I143" s="144"/>
      <c r="J143" s="99">
        <v>3</v>
      </c>
      <c r="K143" s="99">
        <v>2</v>
      </c>
      <c r="L143" s="99">
        <v>1</v>
      </c>
      <c r="M143" s="15">
        <v>0</v>
      </c>
      <c r="N143" s="11">
        <f>K143+L143+M143</f>
        <v>3</v>
      </c>
      <c r="O143" s="11">
        <f>P143-N143</f>
        <v>2</v>
      </c>
      <c r="P143" s="11">
        <f>ROUND(PRODUCT(J143,25)/14,0)</f>
        <v>5</v>
      </c>
      <c r="Q143" s="15"/>
      <c r="R143" s="15" t="s">
        <v>30</v>
      </c>
      <c r="S143" s="16"/>
      <c r="T143" s="8" t="s">
        <v>40</v>
      </c>
      <c r="U143" s="60"/>
      <c r="V143" s="60"/>
      <c r="W143" s="60"/>
      <c r="X143" s="60"/>
      <c r="Y143" s="60"/>
      <c r="Z143" s="42"/>
    </row>
    <row r="144" spans="1:26">
      <c r="A144" s="114"/>
      <c r="B144" s="142" t="s">
        <v>205</v>
      </c>
      <c r="C144" s="143"/>
      <c r="D144" s="143"/>
      <c r="E144" s="143"/>
      <c r="F144" s="143"/>
      <c r="G144" s="143"/>
      <c r="H144" s="143"/>
      <c r="I144" s="144"/>
      <c r="J144" s="99">
        <v>3</v>
      </c>
      <c r="K144" s="99">
        <v>2</v>
      </c>
      <c r="L144" s="99">
        <v>1</v>
      </c>
      <c r="M144" s="15">
        <v>0</v>
      </c>
      <c r="N144" s="11">
        <f>K144+L144+M144</f>
        <v>3</v>
      </c>
      <c r="O144" s="11">
        <f>P144-N144</f>
        <v>2</v>
      </c>
      <c r="P144" s="11">
        <f>ROUND(PRODUCT(J144,25)/14,0)</f>
        <v>5</v>
      </c>
      <c r="Q144" s="15"/>
      <c r="R144" s="15" t="s">
        <v>30</v>
      </c>
      <c r="S144" s="16"/>
      <c r="T144" s="8" t="s">
        <v>40</v>
      </c>
      <c r="U144" s="60"/>
      <c r="V144" s="60"/>
      <c r="W144" s="60"/>
      <c r="X144" s="60"/>
      <c r="Y144" s="60"/>
      <c r="Z144" s="42"/>
    </row>
    <row r="145" spans="1:26" s="85" customFormat="1">
      <c r="A145" s="117" t="s">
        <v>235</v>
      </c>
      <c r="B145" s="140" t="s">
        <v>202</v>
      </c>
      <c r="C145" s="140"/>
      <c r="D145" s="140"/>
      <c r="E145" s="140"/>
      <c r="F145" s="140"/>
      <c r="G145" s="140"/>
      <c r="H145" s="140"/>
      <c r="I145" s="140"/>
      <c r="J145" s="140"/>
      <c r="K145" s="140"/>
      <c r="L145" s="140"/>
      <c r="M145" s="140"/>
      <c r="N145" s="140"/>
      <c r="O145" s="140"/>
      <c r="P145" s="140"/>
      <c r="Q145" s="140"/>
      <c r="R145" s="140"/>
      <c r="S145" s="140"/>
      <c r="T145" s="140"/>
      <c r="U145" s="60"/>
      <c r="V145" s="60"/>
      <c r="W145" s="60"/>
      <c r="X145" s="60"/>
      <c r="Y145" s="60"/>
      <c r="Z145" s="86"/>
    </row>
    <row r="146" spans="1:26" s="85" customFormat="1">
      <c r="A146" s="114"/>
      <c r="B146" s="141" t="s">
        <v>205</v>
      </c>
      <c r="C146" s="141"/>
      <c r="D146" s="141"/>
      <c r="E146" s="141"/>
      <c r="F146" s="141"/>
      <c r="G146" s="141"/>
      <c r="H146" s="141"/>
      <c r="I146" s="141"/>
      <c r="J146" s="99">
        <v>3</v>
      </c>
      <c r="K146" s="99">
        <v>2</v>
      </c>
      <c r="L146" s="99">
        <v>1</v>
      </c>
      <c r="M146" s="15">
        <v>0</v>
      </c>
      <c r="N146" s="11">
        <f>K146+L146+M146</f>
        <v>3</v>
      </c>
      <c r="O146" s="11">
        <f>P146-N146</f>
        <v>2</v>
      </c>
      <c r="P146" s="11">
        <f>ROUND(PRODUCT(J146,25)/14,0)</f>
        <v>5</v>
      </c>
      <c r="Q146" s="15"/>
      <c r="R146" s="15" t="s">
        <v>30</v>
      </c>
      <c r="S146" s="16"/>
      <c r="T146" s="8" t="s">
        <v>40</v>
      </c>
      <c r="U146" s="60"/>
      <c r="V146" s="60"/>
      <c r="W146" s="60"/>
      <c r="X146" s="60"/>
      <c r="Y146" s="60"/>
      <c r="Z146" s="86"/>
    </row>
    <row r="147" spans="1:26" s="85" customFormat="1">
      <c r="A147" s="114"/>
      <c r="B147" s="142" t="s">
        <v>205</v>
      </c>
      <c r="C147" s="143"/>
      <c r="D147" s="143"/>
      <c r="E147" s="143"/>
      <c r="F147" s="143"/>
      <c r="G147" s="143"/>
      <c r="H147" s="143"/>
      <c r="I147" s="144"/>
      <c r="J147" s="99">
        <v>3</v>
      </c>
      <c r="K147" s="99">
        <v>2</v>
      </c>
      <c r="L147" s="99">
        <v>1</v>
      </c>
      <c r="M147" s="15">
        <v>0</v>
      </c>
      <c r="N147" s="11">
        <f>K147+L147+M147</f>
        <v>3</v>
      </c>
      <c r="O147" s="11">
        <f>P147-N147</f>
        <v>2</v>
      </c>
      <c r="P147" s="11">
        <f>ROUND(PRODUCT(J147,25)/14,0)</f>
        <v>5</v>
      </c>
      <c r="Q147" s="15"/>
      <c r="R147" s="15" t="s">
        <v>30</v>
      </c>
      <c r="S147" s="16"/>
      <c r="T147" s="8"/>
      <c r="U147" s="60"/>
      <c r="V147" s="60"/>
      <c r="W147" s="60"/>
      <c r="X147" s="60"/>
      <c r="Y147" s="60"/>
      <c r="Z147" s="86"/>
    </row>
    <row r="148" spans="1:26" s="85" customFormat="1">
      <c r="A148" s="117" t="s">
        <v>236</v>
      </c>
      <c r="B148" s="140" t="s">
        <v>197</v>
      </c>
      <c r="C148" s="140"/>
      <c r="D148" s="140"/>
      <c r="E148" s="140"/>
      <c r="F148" s="140"/>
      <c r="G148" s="140"/>
      <c r="H148" s="140"/>
      <c r="I148" s="140"/>
      <c r="J148" s="140"/>
      <c r="K148" s="140"/>
      <c r="L148" s="140"/>
      <c r="M148" s="140"/>
      <c r="N148" s="140"/>
      <c r="O148" s="140"/>
      <c r="P148" s="140"/>
      <c r="Q148" s="140"/>
      <c r="R148" s="140"/>
      <c r="S148" s="140"/>
      <c r="T148" s="140"/>
      <c r="U148" s="60"/>
      <c r="V148" s="60"/>
      <c r="W148" s="60"/>
      <c r="X148" s="60"/>
      <c r="Y148" s="60"/>
      <c r="Z148" s="86"/>
    </row>
    <row r="149" spans="1:26">
      <c r="A149" s="114" t="s">
        <v>208</v>
      </c>
      <c r="B149" s="142" t="s">
        <v>209</v>
      </c>
      <c r="C149" s="143"/>
      <c r="D149" s="143"/>
      <c r="E149" s="143"/>
      <c r="F149" s="143"/>
      <c r="G149" s="143"/>
      <c r="H149" s="143"/>
      <c r="I149" s="144"/>
      <c r="J149" s="99">
        <v>3</v>
      </c>
      <c r="K149" s="99">
        <v>2</v>
      </c>
      <c r="L149" s="99">
        <v>1</v>
      </c>
      <c r="M149" s="99">
        <v>0</v>
      </c>
      <c r="N149" s="11">
        <f>K149+L149+M149</f>
        <v>3</v>
      </c>
      <c r="O149" s="11">
        <f>P149-N149</f>
        <v>3</v>
      </c>
      <c r="P149" s="11">
        <f>ROUND(PRODUCT(J149,25)/12,0)</f>
        <v>6</v>
      </c>
      <c r="Q149" s="15" t="s">
        <v>34</v>
      </c>
      <c r="R149" s="15"/>
      <c r="S149" s="16"/>
      <c r="T149" s="8" t="s">
        <v>40</v>
      </c>
      <c r="U149" s="60"/>
      <c r="V149" s="60"/>
      <c r="W149" s="60"/>
      <c r="X149" s="60"/>
      <c r="Y149" s="60"/>
      <c r="Z149" s="42"/>
    </row>
    <row r="150" spans="1:26">
      <c r="A150" s="114"/>
      <c r="B150" s="142" t="s">
        <v>205</v>
      </c>
      <c r="C150" s="143"/>
      <c r="D150" s="143"/>
      <c r="E150" s="143"/>
      <c r="F150" s="143"/>
      <c r="G150" s="143"/>
      <c r="H150" s="143"/>
      <c r="I150" s="144"/>
      <c r="J150" s="99">
        <v>3</v>
      </c>
      <c r="K150" s="99">
        <v>2</v>
      </c>
      <c r="L150" s="99">
        <v>1</v>
      </c>
      <c r="M150" s="99">
        <v>0</v>
      </c>
      <c r="N150" s="11">
        <f>K150+L150+M150</f>
        <v>3</v>
      </c>
      <c r="O150" s="11">
        <f>P150-N150</f>
        <v>3</v>
      </c>
      <c r="P150" s="11">
        <f>ROUND(PRODUCT(J150,25)/12,0)</f>
        <v>6</v>
      </c>
      <c r="Q150" s="15" t="s">
        <v>34</v>
      </c>
      <c r="R150" s="15"/>
      <c r="S150" s="16"/>
      <c r="T150" s="110" t="s">
        <v>40</v>
      </c>
      <c r="U150" s="60"/>
      <c r="V150" s="60"/>
      <c r="W150" s="60"/>
      <c r="X150" s="60"/>
      <c r="Y150" s="60"/>
      <c r="Z150" s="42"/>
    </row>
    <row r="151" spans="1:26" ht="25.5" customHeight="1">
      <c r="A151" s="133" t="s">
        <v>108</v>
      </c>
      <c r="B151" s="133"/>
      <c r="C151" s="133"/>
      <c r="D151" s="133"/>
      <c r="E151" s="133"/>
      <c r="F151" s="133"/>
      <c r="G151" s="133"/>
      <c r="H151" s="133"/>
      <c r="I151" s="133"/>
      <c r="J151" s="13">
        <f>SUM(J128,J131,J134,J137,J140,J143,J146,J149)</f>
        <v>24</v>
      </c>
      <c r="K151" s="75">
        <f t="shared" ref="K151:P151" si="24">SUM(K128,K131,K134,K137,K140,K143)</f>
        <v>12</v>
      </c>
      <c r="L151" s="75">
        <f t="shared" si="24"/>
        <v>6</v>
      </c>
      <c r="M151" s="75">
        <f t="shared" si="24"/>
        <v>0</v>
      </c>
      <c r="N151" s="75">
        <f t="shared" si="24"/>
        <v>18</v>
      </c>
      <c r="O151" s="13">
        <f t="shared" si="24"/>
        <v>12</v>
      </c>
      <c r="P151" s="13">
        <f t="shared" si="24"/>
        <v>30</v>
      </c>
      <c r="Q151" s="84">
        <f>COUNTIF(Q128,"E")+COUNTIF(Q131,"E")+COUNTIF(Q134,"E")+COUNTIF(Q137,"E")+COUNTIF(Q140,"E")+COUNTIF(Q143,"E")+COUNTIF(Q146,"E")+COUNTIF(Q149,"E")</f>
        <v>4</v>
      </c>
      <c r="R151" s="84">
        <f>COUNTIF(R128,"C")+COUNTIF(R131,"C")+COUNTIF(R134,"C")+COUNTIF(R137,"C")+COUNTIF(R140,"C")+COUNTIF(R143,"C")+COUNTIF(R146,"C")+COUNTIF(R149,"C")</f>
        <v>4</v>
      </c>
      <c r="S151" s="14">
        <f>COUNTIF(S128,"VP")+COUNTIF(S131,"VP")+COUNTIF(S134,"VP")+COUNTIF(S137,"VP")+COUNTIF(S140,"VP")+COUNTIF(S143,"VP")</f>
        <v>0</v>
      </c>
      <c r="T151" s="81">
        <f>COUNTA(T128,T131,T134,T137,T140,T143,T146,T149)</f>
        <v>8</v>
      </c>
      <c r="U151" s="60"/>
      <c r="V151" s="60"/>
      <c r="W151" s="60"/>
      <c r="X151" s="60"/>
      <c r="Y151" s="60"/>
      <c r="Z151" s="42"/>
    </row>
    <row r="152" spans="1:26" ht="15" customHeight="1">
      <c r="A152" s="133" t="s">
        <v>52</v>
      </c>
      <c r="B152" s="133"/>
      <c r="C152" s="133"/>
      <c r="D152" s="133"/>
      <c r="E152" s="133"/>
      <c r="F152" s="133"/>
      <c r="G152" s="133"/>
      <c r="H152" s="133"/>
      <c r="I152" s="133"/>
      <c r="J152" s="133"/>
      <c r="K152" s="13">
        <f t="shared" ref="K152:P152" si="25">SUM(K128,K131,K134,K137,K140,K143,K146)*14+K149*12</f>
        <v>220</v>
      </c>
      <c r="L152" s="84">
        <f t="shared" si="25"/>
        <v>110</v>
      </c>
      <c r="M152" s="84">
        <f t="shared" si="25"/>
        <v>0</v>
      </c>
      <c r="N152" s="84">
        <f t="shared" si="25"/>
        <v>330</v>
      </c>
      <c r="O152" s="84">
        <f t="shared" si="25"/>
        <v>232</v>
      </c>
      <c r="P152" s="84">
        <f t="shared" si="25"/>
        <v>562</v>
      </c>
      <c r="Q152" s="241"/>
      <c r="R152" s="241"/>
      <c r="S152" s="241"/>
      <c r="T152" s="241"/>
      <c r="Y152" s="42"/>
      <c r="Z152" s="42"/>
    </row>
    <row r="153" spans="1:26" ht="12" customHeight="1">
      <c r="A153" s="133"/>
      <c r="B153" s="133"/>
      <c r="C153" s="133"/>
      <c r="D153" s="133"/>
      <c r="E153" s="133"/>
      <c r="F153" s="133"/>
      <c r="G153" s="133"/>
      <c r="H153" s="133"/>
      <c r="I153" s="133"/>
      <c r="J153" s="133"/>
      <c r="K153" s="240">
        <f>SUM(K152:M152)</f>
        <v>330</v>
      </c>
      <c r="L153" s="240"/>
      <c r="M153" s="240"/>
      <c r="N153" s="240">
        <f>SUM(N152:O152)</f>
        <v>562</v>
      </c>
      <c r="O153" s="240"/>
      <c r="P153" s="240"/>
      <c r="Q153" s="241"/>
      <c r="R153" s="241"/>
      <c r="S153" s="241"/>
      <c r="T153" s="241"/>
    </row>
    <row r="154" spans="1:26" ht="20.25" customHeight="1">
      <c r="A154" s="160" t="s">
        <v>107</v>
      </c>
      <c r="B154" s="160"/>
      <c r="C154" s="160"/>
      <c r="D154" s="160"/>
      <c r="E154" s="160"/>
      <c r="F154" s="160"/>
      <c r="G154" s="160"/>
      <c r="H154" s="160"/>
      <c r="I154" s="160"/>
      <c r="J154" s="160"/>
      <c r="K154" s="239">
        <f>T151/SUM(T48,T65,T85,T97,T109,T122)</f>
        <v>0.18604651162790697</v>
      </c>
      <c r="L154" s="239"/>
      <c r="M154" s="239"/>
      <c r="N154" s="239"/>
      <c r="O154" s="239"/>
      <c r="P154" s="239"/>
      <c r="Q154" s="239"/>
      <c r="R154" s="239"/>
      <c r="S154" s="239"/>
      <c r="T154" s="239"/>
    </row>
    <row r="155" spans="1:26" ht="19.5" customHeight="1">
      <c r="A155" s="245" t="s">
        <v>110</v>
      </c>
      <c r="B155" s="245"/>
      <c r="C155" s="245"/>
      <c r="D155" s="245"/>
      <c r="E155" s="245"/>
      <c r="F155" s="245"/>
      <c r="G155" s="245"/>
      <c r="H155" s="245"/>
      <c r="I155" s="245"/>
      <c r="J155" s="245"/>
      <c r="K155" s="239">
        <f>K153/(SUM(N48,N65,N85,N97,N109)*14+N122*12)</f>
        <v>0.17741935483870969</v>
      </c>
      <c r="L155" s="239"/>
      <c r="M155" s="239"/>
      <c r="N155" s="239"/>
      <c r="O155" s="239"/>
      <c r="P155" s="239"/>
      <c r="Q155" s="239"/>
      <c r="R155" s="239"/>
      <c r="S155" s="239"/>
      <c r="T155" s="239"/>
    </row>
    <row r="156" spans="1:26">
      <c r="B156" s="5"/>
      <c r="C156" s="5"/>
      <c r="D156" s="5"/>
      <c r="E156" s="5"/>
      <c r="F156" s="5"/>
      <c r="G156" s="5"/>
      <c r="M156" s="5"/>
      <c r="N156" s="5"/>
      <c r="O156" s="5"/>
      <c r="P156" s="5"/>
      <c r="Q156" s="5"/>
      <c r="R156" s="5"/>
      <c r="S156" s="5"/>
    </row>
    <row r="157" spans="1:26" ht="21" customHeight="1">
      <c r="A157" s="146" t="s">
        <v>59</v>
      </c>
      <c r="B157" s="147"/>
      <c r="C157" s="147"/>
      <c r="D157" s="147"/>
      <c r="E157" s="147"/>
      <c r="F157" s="147"/>
      <c r="G157" s="147"/>
      <c r="H157" s="147"/>
      <c r="I157" s="147"/>
      <c r="J157" s="147"/>
      <c r="K157" s="147"/>
      <c r="L157" s="147"/>
      <c r="M157" s="147"/>
      <c r="N157" s="147"/>
      <c r="O157" s="147"/>
      <c r="P157" s="147"/>
      <c r="Q157" s="147"/>
      <c r="R157" s="147"/>
      <c r="S157" s="147"/>
      <c r="T157" s="147"/>
    </row>
    <row r="158" spans="1:26" ht="21" customHeight="1">
      <c r="A158" s="132" t="s">
        <v>61</v>
      </c>
      <c r="B158" s="169"/>
      <c r="C158" s="169"/>
      <c r="D158" s="169"/>
      <c r="E158" s="169"/>
      <c r="F158" s="169"/>
      <c r="G158" s="169"/>
      <c r="H158" s="169"/>
      <c r="I158" s="169"/>
      <c r="J158" s="169"/>
      <c r="K158" s="169"/>
      <c r="L158" s="169"/>
      <c r="M158" s="169"/>
      <c r="N158" s="169"/>
      <c r="O158" s="169"/>
      <c r="P158" s="169"/>
      <c r="Q158" s="169"/>
      <c r="R158" s="169"/>
      <c r="S158" s="169"/>
      <c r="T158" s="169"/>
      <c r="U158" s="42"/>
    </row>
    <row r="159" spans="1:26" ht="28.5" customHeight="1">
      <c r="A159" s="132" t="s">
        <v>29</v>
      </c>
      <c r="B159" s="132" t="s">
        <v>28</v>
      </c>
      <c r="C159" s="132"/>
      <c r="D159" s="132"/>
      <c r="E159" s="132"/>
      <c r="F159" s="132"/>
      <c r="G159" s="132"/>
      <c r="H159" s="132"/>
      <c r="I159" s="132"/>
      <c r="J159" s="130" t="s">
        <v>42</v>
      </c>
      <c r="K159" s="130" t="s">
        <v>26</v>
      </c>
      <c r="L159" s="130"/>
      <c r="M159" s="130"/>
      <c r="N159" s="130" t="s">
        <v>43</v>
      </c>
      <c r="O159" s="130"/>
      <c r="P159" s="130"/>
      <c r="Q159" s="130" t="s">
        <v>25</v>
      </c>
      <c r="R159" s="130"/>
      <c r="S159" s="130"/>
      <c r="T159" s="130" t="s">
        <v>24</v>
      </c>
      <c r="U159" s="42"/>
    </row>
    <row r="160" spans="1:26">
      <c r="A160" s="132"/>
      <c r="B160" s="132"/>
      <c r="C160" s="132"/>
      <c r="D160" s="132"/>
      <c r="E160" s="132"/>
      <c r="F160" s="132"/>
      <c r="G160" s="132"/>
      <c r="H160" s="132"/>
      <c r="I160" s="132"/>
      <c r="J160" s="130"/>
      <c r="K160" s="77" t="s">
        <v>30</v>
      </c>
      <c r="L160" s="77" t="s">
        <v>31</v>
      </c>
      <c r="M160" s="77" t="s">
        <v>32</v>
      </c>
      <c r="N160" s="77" t="s">
        <v>36</v>
      </c>
      <c r="O160" s="77" t="s">
        <v>7</v>
      </c>
      <c r="P160" s="77" t="s">
        <v>33</v>
      </c>
      <c r="Q160" s="77" t="s">
        <v>34</v>
      </c>
      <c r="R160" s="77" t="s">
        <v>30</v>
      </c>
      <c r="S160" s="77" t="s">
        <v>35</v>
      </c>
      <c r="T160" s="130"/>
      <c r="U160" s="42"/>
    </row>
    <row r="161" spans="1:26">
      <c r="A161" s="132" t="s">
        <v>60</v>
      </c>
      <c r="B161" s="132"/>
      <c r="C161" s="132"/>
      <c r="D161" s="132"/>
      <c r="E161" s="132"/>
      <c r="F161" s="132"/>
      <c r="G161" s="132"/>
      <c r="H161" s="132"/>
      <c r="I161" s="132"/>
      <c r="J161" s="132"/>
      <c r="K161" s="132"/>
      <c r="L161" s="132"/>
      <c r="M161" s="132"/>
      <c r="N161" s="132"/>
      <c r="O161" s="132"/>
      <c r="P161" s="132"/>
      <c r="Q161" s="132"/>
      <c r="R161" s="132"/>
      <c r="S161" s="132"/>
      <c r="T161" s="132"/>
      <c r="U161" s="42"/>
    </row>
    <row r="162" spans="1:26" ht="15">
      <c r="A162" s="100" t="str">
        <f t="shared" ref="A162:A179" si="26">IF(ISNA(INDEX($A$37:$T$151,MATCH($B162,$B$37:$B$151,0),1)),"",INDEX($A$37:$T$151,MATCH($B162,$B$37:$B$151,0),1))</f>
        <v>LLC1121</v>
      </c>
      <c r="B162" s="145" t="s">
        <v>127</v>
      </c>
      <c r="C162" s="145"/>
      <c r="D162" s="145"/>
      <c r="E162" s="145"/>
      <c r="F162" s="145"/>
      <c r="G162" s="145"/>
      <c r="H162" s="145"/>
      <c r="I162" s="145"/>
      <c r="J162" s="11">
        <f t="shared" ref="J162:J179" si="27">IF(ISNA(INDEX($A$38:$T$156,MATCH($B162,$B$38:$B$156,0),10)),"",INDEX($A$38:$T$156,MATCH($B162,$B$38:$B$156,0),10))</f>
        <v>8</v>
      </c>
      <c r="K162" s="11">
        <f t="shared" ref="K162:K179" si="28">IF(ISNA(INDEX($A$38:$T$156,MATCH($B162,$B$38:$B$156,0),11)),"",INDEX($A$38:$T$156,MATCH($B162,$B$38:$B$156,0),11))</f>
        <v>2</v>
      </c>
      <c r="L162" s="11">
        <f t="shared" ref="L162:L179" si="29">IF(ISNA(INDEX($A$38:$T$156,MATCH($B162,$B$38:$B$156,0),12)),"",INDEX($A$38:$T$156,MATCH($B162,$B$38:$B$156,0),12))</f>
        <v>2</v>
      </c>
      <c r="M162" s="11">
        <f t="shared" ref="M162:M179" si="30">IF(ISNA(INDEX($A$38:$T$156,MATCH($B162,$B$38:$B$156,0),13)),"",INDEX($A$38:$T$156,MATCH($B162,$B$38:$B$156,0),13))</f>
        <v>2</v>
      </c>
      <c r="N162" s="11">
        <f t="shared" ref="N162:N179" si="31">IF(ISNA(INDEX($A$38:$T$156,MATCH($B162,$B$38:$B$156,0),14)),"",INDEX($A$38:$T$156,MATCH($B162,$B$38:$B$156,0),14))</f>
        <v>6</v>
      </c>
      <c r="O162" s="11">
        <f t="shared" ref="O162:O179" si="32">IF(ISNA(INDEX($A$38:$T$156,MATCH($B162,$B$38:$B$156,0),15)),"",INDEX($A$38:$T$156,MATCH($B162,$B$38:$B$156,0),15))</f>
        <v>8</v>
      </c>
      <c r="P162" s="11">
        <f t="shared" ref="P162:P179" si="33">IF(ISNA(INDEX($A$38:$T$156,MATCH($B162,$B$38:$B$156,0),16)),"",INDEX($A$38:$T$156,MATCH($B162,$B$38:$B$156,0),16))</f>
        <v>14</v>
      </c>
      <c r="Q162" s="17" t="str">
        <f t="shared" ref="Q162:Q179" si="34">IF(ISNA(INDEX($A$38:$T$156,MATCH($B162,$B$38:$B$156,0),17)),"",INDEX($A$38:$T$156,MATCH($B162,$B$38:$B$156,0),17))</f>
        <v>E</v>
      </c>
      <c r="R162" s="17">
        <f t="shared" ref="R162:R179" si="35">IF(ISNA(INDEX($A$38:$T$156,MATCH($B162,$B$38:$B$156,0),18)),"",INDEX($A$38:$T$156,MATCH($B162,$B$38:$B$156,0),18))</f>
        <v>0</v>
      </c>
      <c r="S162" s="17">
        <f t="shared" ref="S162:S179" si="36">IF(ISNA(INDEX($A$38:$T$156,MATCH($B162,$B$38:$B$156,0),19)),"",INDEX($A$38:$T$156,MATCH($B162,$B$38:$B$156,0),19))</f>
        <v>0</v>
      </c>
      <c r="T162" s="17" t="str">
        <f t="shared" ref="T162:T179" si="37">IF(ISNA(INDEX($A$38:$T$156,MATCH($B162,$B$38:$B$156,0),20)),"",INDEX($A$38:$T$156,MATCH($B162,$B$38:$B$156,0),20))</f>
        <v>DF</v>
      </c>
      <c r="U162" s="82"/>
      <c r="V162" s="63"/>
      <c r="W162" s="63"/>
      <c r="X162" s="63"/>
      <c r="Y162" s="63"/>
      <c r="Z162" s="63"/>
    </row>
    <row r="163" spans="1:26" ht="15" customHeight="1">
      <c r="A163" s="100" t="str">
        <f t="shared" si="26"/>
        <v>LLC1123</v>
      </c>
      <c r="B163" s="145" t="s">
        <v>131</v>
      </c>
      <c r="C163" s="145"/>
      <c r="D163" s="145"/>
      <c r="E163" s="145"/>
      <c r="F163" s="145"/>
      <c r="G163" s="145"/>
      <c r="H163" s="145"/>
      <c r="I163" s="145"/>
      <c r="J163" s="11">
        <f t="shared" si="27"/>
        <v>7</v>
      </c>
      <c r="K163" s="11">
        <f t="shared" si="28"/>
        <v>2</v>
      </c>
      <c r="L163" s="11">
        <f t="shared" si="29"/>
        <v>2</v>
      </c>
      <c r="M163" s="11">
        <f t="shared" si="30"/>
        <v>0</v>
      </c>
      <c r="N163" s="11">
        <f t="shared" si="31"/>
        <v>4</v>
      </c>
      <c r="O163" s="11">
        <f t="shared" si="32"/>
        <v>9</v>
      </c>
      <c r="P163" s="11">
        <f t="shared" si="33"/>
        <v>13</v>
      </c>
      <c r="Q163" s="17" t="str">
        <f t="shared" si="34"/>
        <v>E</v>
      </c>
      <c r="R163" s="17">
        <f t="shared" si="35"/>
        <v>0</v>
      </c>
      <c r="S163" s="17">
        <f t="shared" si="36"/>
        <v>0</v>
      </c>
      <c r="T163" s="17" t="str">
        <f t="shared" si="37"/>
        <v>DF</v>
      </c>
      <c r="U163" s="83"/>
      <c r="V163" s="63"/>
      <c r="W163" s="63"/>
      <c r="X163" s="63"/>
      <c r="Y163" s="63"/>
      <c r="Z163" s="63"/>
    </row>
    <row r="164" spans="1:26" ht="15">
      <c r="A164" s="100" t="str">
        <f t="shared" si="26"/>
        <v>LLC1124</v>
      </c>
      <c r="B164" s="145" t="s">
        <v>133</v>
      </c>
      <c r="C164" s="145"/>
      <c r="D164" s="145"/>
      <c r="E164" s="145"/>
      <c r="F164" s="145"/>
      <c r="G164" s="145"/>
      <c r="H164" s="145"/>
      <c r="I164" s="145"/>
      <c r="J164" s="11">
        <f t="shared" si="27"/>
        <v>3</v>
      </c>
      <c r="K164" s="11">
        <f t="shared" si="28"/>
        <v>0</v>
      </c>
      <c r="L164" s="11">
        <f t="shared" si="29"/>
        <v>2</v>
      </c>
      <c r="M164" s="11">
        <f t="shared" si="30"/>
        <v>0</v>
      </c>
      <c r="N164" s="11">
        <f t="shared" si="31"/>
        <v>2</v>
      </c>
      <c r="O164" s="11">
        <f t="shared" si="32"/>
        <v>3</v>
      </c>
      <c r="P164" s="11">
        <f t="shared" si="33"/>
        <v>5</v>
      </c>
      <c r="Q164" s="17">
        <f t="shared" si="34"/>
        <v>0</v>
      </c>
      <c r="R164" s="17" t="str">
        <f t="shared" si="35"/>
        <v>C</v>
      </c>
      <c r="S164" s="17">
        <f t="shared" si="36"/>
        <v>0</v>
      </c>
      <c r="T164" s="17" t="str">
        <f t="shared" si="37"/>
        <v>DF</v>
      </c>
      <c r="U164" s="83"/>
      <c r="V164" s="63"/>
      <c r="W164" s="63"/>
      <c r="X164" s="63"/>
      <c r="Y164" s="63"/>
      <c r="Z164" s="63"/>
    </row>
    <row r="165" spans="1:26" ht="15">
      <c r="A165" s="100" t="str">
        <f t="shared" si="26"/>
        <v>LLM1001</v>
      </c>
      <c r="B165" s="145" t="s">
        <v>135</v>
      </c>
      <c r="C165" s="145"/>
      <c r="D165" s="145"/>
      <c r="E165" s="145"/>
      <c r="F165" s="145"/>
      <c r="G165" s="145"/>
      <c r="H165" s="145"/>
      <c r="I165" s="145"/>
      <c r="J165" s="11">
        <f t="shared" si="27"/>
        <v>6</v>
      </c>
      <c r="K165" s="11">
        <f t="shared" si="28"/>
        <v>2</v>
      </c>
      <c r="L165" s="11">
        <f t="shared" si="29"/>
        <v>1</v>
      </c>
      <c r="M165" s="11">
        <f t="shared" si="30"/>
        <v>0</v>
      </c>
      <c r="N165" s="11">
        <f t="shared" si="31"/>
        <v>3</v>
      </c>
      <c r="O165" s="11">
        <f t="shared" si="32"/>
        <v>8</v>
      </c>
      <c r="P165" s="11">
        <f t="shared" si="33"/>
        <v>11</v>
      </c>
      <c r="Q165" s="17" t="str">
        <f t="shared" si="34"/>
        <v>E</v>
      </c>
      <c r="R165" s="17">
        <f t="shared" si="35"/>
        <v>0</v>
      </c>
      <c r="S165" s="17">
        <f t="shared" si="36"/>
        <v>0</v>
      </c>
      <c r="T165" s="17" t="str">
        <f t="shared" si="37"/>
        <v>DF</v>
      </c>
      <c r="U165" s="83"/>
      <c r="V165" s="63"/>
      <c r="W165" s="63"/>
      <c r="X165" s="63"/>
      <c r="Y165" s="63"/>
      <c r="Z165" s="63"/>
    </row>
    <row r="166" spans="1:26" ht="15">
      <c r="A166" s="100" t="str">
        <f t="shared" si="26"/>
        <v>LLC1222</v>
      </c>
      <c r="B166" s="145" t="s">
        <v>140</v>
      </c>
      <c r="C166" s="145"/>
      <c r="D166" s="145"/>
      <c r="E166" s="145"/>
      <c r="F166" s="145"/>
      <c r="G166" s="145"/>
      <c r="H166" s="145"/>
      <c r="I166" s="145"/>
      <c r="J166" s="11">
        <f t="shared" si="27"/>
        <v>7</v>
      </c>
      <c r="K166" s="11">
        <f t="shared" si="28"/>
        <v>2</v>
      </c>
      <c r="L166" s="11">
        <f t="shared" si="29"/>
        <v>2</v>
      </c>
      <c r="M166" s="11">
        <f t="shared" si="30"/>
        <v>1</v>
      </c>
      <c r="N166" s="11">
        <f t="shared" si="31"/>
        <v>5</v>
      </c>
      <c r="O166" s="11">
        <f t="shared" si="32"/>
        <v>8</v>
      </c>
      <c r="P166" s="11">
        <f t="shared" si="33"/>
        <v>13</v>
      </c>
      <c r="Q166" s="17" t="str">
        <f t="shared" si="34"/>
        <v>E</v>
      </c>
      <c r="R166" s="17">
        <f t="shared" si="35"/>
        <v>0</v>
      </c>
      <c r="S166" s="17">
        <f t="shared" si="36"/>
        <v>0</v>
      </c>
      <c r="T166" s="17" t="str">
        <f t="shared" si="37"/>
        <v>DF</v>
      </c>
      <c r="U166" s="83"/>
      <c r="V166" s="63"/>
      <c r="W166" s="63"/>
      <c r="X166" s="63"/>
      <c r="Y166" s="63"/>
      <c r="Z166" s="63"/>
    </row>
    <row r="167" spans="1:26" s="33" customFormat="1" ht="15">
      <c r="A167" s="100" t="str">
        <f t="shared" si="26"/>
        <v>LLC1223</v>
      </c>
      <c r="B167" s="145" t="s">
        <v>142</v>
      </c>
      <c r="C167" s="145"/>
      <c r="D167" s="145"/>
      <c r="E167" s="145"/>
      <c r="F167" s="145"/>
      <c r="G167" s="145"/>
      <c r="H167" s="145"/>
      <c r="I167" s="145"/>
      <c r="J167" s="11">
        <f t="shared" si="27"/>
        <v>7</v>
      </c>
      <c r="K167" s="11">
        <f t="shared" si="28"/>
        <v>2</v>
      </c>
      <c r="L167" s="11">
        <f t="shared" si="29"/>
        <v>2</v>
      </c>
      <c r="M167" s="11">
        <f t="shared" si="30"/>
        <v>0</v>
      </c>
      <c r="N167" s="11">
        <f t="shared" si="31"/>
        <v>4</v>
      </c>
      <c r="O167" s="11">
        <f t="shared" si="32"/>
        <v>9</v>
      </c>
      <c r="P167" s="11">
        <f t="shared" si="33"/>
        <v>13</v>
      </c>
      <c r="Q167" s="17" t="str">
        <f t="shared" si="34"/>
        <v>E</v>
      </c>
      <c r="R167" s="17">
        <f t="shared" si="35"/>
        <v>0</v>
      </c>
      <c r="S167" s="17">
        <f t="shared" si="36"/>
        <v>0</v>
      </c>
      <c r="T167" s="17" t="str">
        <f t="shared" si="37"/>
        <v>DF</v>
      </c>
      <c r="U167" s="83"/>
      <c r="V167" s="63"/>
      <c r="W167" s="63"/>
      <c r="X167" s="63"/>
      <c r="Y167" s="63"/>
      <c r="Z167" s="63"/>
    </row>
    <row r="168" spans="1:26" ht="15">
      <c r="A168" s="100" t="str">
        <f t="shared" si="26"/>
        <v>LLC1224</v>
      </c>
      <c r="B168" s="145" t="s">
        <v>144</v>
      </c>
      <c r="C168" s="145"/>
      <c r="D168" s="145"/>
      <c r="E168" s="145"/>
      <c r="F168" s="145"/>
      <c r="G168" s="145"/>
      <c r="H168" s="145"/>
      <c r="I168" s="145"/>
      <c r="J168" s="11">
        <f t="shared" si="27"/>
        <v>6</v>
      </c>
      <c r="K168" s="11">
        <f t="shared" si="28"/>
        <v>2</v>
      </c>
      <c r="L168" s="11">
        <f t="shared" si="29"/>
        <v>1</v>
      </c>
      <c r="M168" s="11">
        <f t="shared" si="30"/>
        <v>0</v>
      </c>
      <c r="N168" s="11">
        <f t="shared" si="31"/>
        <v>3</v>
      </c>
      <c r="O168" s="11">
        <f t="shared" si="32"/>
        <v>8</v>
      </c>
      <c r="P168" s="11">
        <f t="shared" si="33"/>
        <v>11</v>
      </c>
      <c r="Q168" s="17" t="str">
        <f t="shared" si="34"/>
        <v>E</v>
      </c>
      <c r="R168" s="17">
        <f t="shared" si="35"/>
        <v>0</v>
      </c>
      <c r="S168" s="17">
        <f t="shared" si="36"/>
        <v>0</v>
      </c>
      <c r="T168" s="17" t="str">
        <f t="shared" si="37"/>
        <v>DF</v>
      </c>
      <c r="U168" s="83"/>
      <c r="V168" s="63"/>
      <c r="W168" s="63"/>
      <c r="X168" s="63"/>
      <c r="Y168" s="63"/>
      <c r="Z168" s="63"/>
    </row>
    <row r="169" spans="1:26" s="87" customFormat="1" ht="15">
      <c r="A169" s="100" t="str">
        <f t="shared" si="26"/>
        <v>LLC2123</v>
      </c>
      <c r="B169" s="145" t="s">
        <v>152</v>
      </c>
      <c r="C169" s="145"/>
      <c r="D169" s="145"/>
      <c r="E169" s="145"/>
      <c r="F169" s="145"/>
      <c r="G169" s="145"/>
      <c r="H169" s="145"/>
      <c r="I169" s="145"/>
      <c r="J169" s="11">
        <f t="shared" si="27"/>
        <v>5</v>
      </c>
      <c r="K169" s="11">
        <f t="shared" si="28"/>
        <v>2</v>
      </c>
      <c r="L169" s="11">
        <f t="shared" si="29"/>
        <v>1</v>
      </c>
      <c r="M169" s="11">
        <f t="shared" si="30"/>
        <v>0</v>
      </c>
      <c r="N169" s="11">
        <f t="shared" si="31"/>
        <v>3</v>
      </c>
      <c r="O169" s="11">
        <f t="shared" si="32"/>
        <v>6</v>
      </c>
      <c r="P169" s="11">
        <f t="shared" si="33"/>
        <v>9</v>
      </c>
      <c r="Q169" s="17" t="str">
        <f t="shared" si="34"/>
        <v>E</v>
      </c>
      <c r="R169" s="17">
        <f t="shared" si="35"/>
        <v>0</v>
      </c>
      <c r="S169" s="17">
        <f t="shared" si="36"/>
        <v>0</v>
      </c>
      <c r="T169" s="17" t="str">
        <f t="shared" si="37"/>
        <v>DF</v>
      </c>
      <c r="U169" s="83"/>
      <c r="V169" s="63"/>
      <c r="W169" s="63"/>
      <c r="X169" s="63"/>
      <c r="Y169" s="63"/>
      <c r="Z169" s="63"/>
    </row>
    <row r="170" spans="1:26" s="87" customFormat="1" ht="15">
      <c r="A170" s="100" t="str">
        <f t="shared" si="26"/>
        <v>HLM5101</v>
      </c>
      <c r="B170" s="145" t="s">
        <v>156</v>
      </c>
      <c r="C170" s="145"/>
      <c r="D170" s="145"/>
      <c r="E170" s="145"/>
      <c r="F170" s="145"/>
      <c r="G170" s="145"/>
      <c r="H170" s="145"/>
      <c r="I170" s="145"/>
      <c r="J170" s="11">
        <f t="shared" si="27"/>
        <v>4</v>
      </c>
      <c r="K170" s="11">
        <f t="shared" si="28"/>
        <v>2</v>
      </c>
      <c r="L170" s="11">
        <f t="shared" si="29"/>
        <v>1</v>
      </c>
      <c r="M170" s="11">
        <f t="shared" si="30"/>
        <v>0</v>
      </c>
      <c r="N170" s="11">
        <f t="shared" si="31"/>
        <v>3</v>
      </c>
      <c r="O170" s="11">
        <f t="shared" si="32"/>
        <v>4</v>
      </c>
      <c r="P170" s="11">
        <f t="shared" si="33"/>
        <v>7</v>
      </c>
      <c r="Q170" s="17" t="str">
        <f t="shared" si="34"/>
        <v>E</v>
      </c>
      <c r="R170" s="17">
        <f t="shared" si="35"/>
        <v>0</v>
      </c>
      <c r="S170" s="17">
        <f t="shared" si="36"/>
        <v>0</v>
      </c>
      <c r="T170" s="17" t="str">
        <f t="shared" si="37"/>
        <v>DF</v>
      </c>
      <c r="U170" s="83"/>
      <c r="V170" s="63"/>
      <c r="W170" s="63"/>
      <c r="X170" s="63"/>
      <c r="Y170" s="63"/>
      <c r="Z170" s="63"/>
    </row>
    <row r="171" spans="1:26" s="87" customFormat="1" ht="15">
      <c r="A171" s="100" t="str">
        <f t="shared" si="26"/>
        <v>LLC2125</v>
      </c>
      <c r="B171" s="145" t="s">
        <v>158</v>
      </c>
      <c r="C171" s="145"/>
      <c r="D171" s="145"/>
      <c r="E171" s="145"/>
      <c r="F171" s="145"/>
      <c r="G171" s="145"/>
      <c r="H171" s="145"/>
      <c r="I171" s="145"/>
      <c r="J171" s="11">
        <f t="shared" si="27"/>
        <v>4</v>
      </c>
      <c r="K171" s="11">
        <f t="shared" si="28"/>
        <v>2</v>
      </c>
      <c r="L171" s="11">
        <f t="shared" si="29"/>
        <v>1</v>
      </c>
      <c r="M171" s="11">
        <f t="shared" si="30"/>
        <v>0</v>
      </c>
      <c r="N171" s="11">
        <f t="shared" si="31"/>
        <v>3</v>
      </c>
      <c r="O171" s="11">
        <f t="shared" si="32"/>
        <v>4</v>
      </c>
      <c r="P171" s="11">
        <f t="shared" si="33"/>
        <v>7</v>
      </c>
      <c r="Q171" s="17" t="str">
        <f t="shared" si="34"/>
        <v>E</v>
      </c>
      <c r="R171" s="17">
        <f t="shared" si="35"/>
        <v>0</v>
      </c>
      <c r="S171" s="17">
        <f t="shared" si="36"/>
        <v>0</v>
      </c>
      <c r="T171" s="17" t="str">
        <f t="shared" si="37"/>
        <v>DF</v>
      </c>
      <c r="U171" s="83"/>
      <c r="V171" s="63"/>
      <c r="W171" s="63"/>
      <c r="X171" s="63"/>
      <c r="Y171" s="63"/>
      <c r="Z171" s="63"/>
    </row>
    <row r="172" spans="1:26" ht="15">
      <c r="A172" s="100" t="str">
        <f t="shared" si="26"/>
        <v>LLC2221</v>
      </c>
      <c r="B172" s="145" t="s">
        <v>162</v>
      </c>
      <c r="C172" s="145"/>
      <c r="D172" s="145"/>
      <c r="E172" s="145"/>
      <c r="F172" s="145"/>
      <c r="G172" s="145"/>
      <c r="H172" s="145"/>
      <c r="I172" s="145"/>
      <c r="J172" s="11">
        <f t="shared" si="27"/>
        <v>4</v>
      </c>
      <c r="K172" s="11">
        <f t="shared" si="28"/>
        <v>2</v>
      </c>
      <c r="L172" s="11">
        <f t="shared" si="29"/>
        <v>1</v>
      </c>
      <c r="M172" s="11">
        <f t="shared" si="30"/>
        <v>0</v>
      </c>
      <c r="N172" s="11">
        <f t="shared" si="31"/>
        <v>3</v>
      </c>
      <c r="O172" s="11">
        <f t="shared" si="32"/>
        <v>4</v>
      </c>
      <c r="P172" s="11">
        <f t="shared" si="33"/>
        <v>7</v>
      </c>
      <c r="Q172" s="17" t="str">
        <f t="shared" si="34"/>
        <v>E</v>
      </c>
      <c r="R172" s="17">
        <f t="shared" si="35"/>
        <v>0</v>
      </c>
      <c r="S172" s="17">
        <f t="shared" si="36"/>
        <v>0</v>
      </c>
      <c r="T172" s="17" t="str">
        <f t="shared" si="37"/>
        <v>DF</v>
      </c>
      <c r="U172" s="83"/>
      <c r="V172" s="63"/>
      <c r="W172" s="63"/>
      <c r="X172" s="63"/>
      <c r="Y172" s="63"/>
      <c r="Z172" s="63"/>
    </row>
    <row r="173" spans="1:26" ht="15">
      <c r="A173" s="100" t="str">
        <f t="shared" si="26"/>
        <v>LLC2222</v>
      </c>
      <c r="B173" s="145" t="s">
        <v>164</v>
      </c>
      <c r="C173" s="145"/>
      <c r="D173" s="145"/>
      <c r="E173" s="145"/>
      <c r="F173" s="145"/>
      <c r="G173" s="145"/>
      <c r="H173" s="145"/>
      <c r="I173" s="145"/>
      <c r="J173" s="11">
        <f t="shared" si="27"/>
        <v>6</v>
      </c>
      <c r="K173" s="11">
        <f t="shared" si="28"/>
        <v>2</v>
      </c>
      <c r="L173" s="11">
        <f t="shared" si="29"/>
        <v>2</v>
      </c>
      <c r="M173" s="11">
        <f t="shared" si="30"/>
        <v>0</v>
      </c>
      <c r="N173" s="11">
        <f t="shared" si="31"/>
        <v>4</v>
      </c>
      <c r="O173" s="11">
        <f t="shared" si="32"/>
        <v>7</v>
      </c>
      <c r="P173" s="11">
        <f t="shared" si="33"/>
        <v>11</v>
      </c>
      <c r="Q173" s="17" t="str">
        <f t="shared" si="34"/>
        <v>E</v>
      </c>
      <c r="R173" s="17">
        <f t="shared" si="35"/>
        <v>0</v>
      </c>
      <c r="S173" s="17">
        <f t="shared" si="36"/>
        <v>0</v>
      </c>
      <c r="T173" s="17" t="str">
        <f t="shared" si="37"/>
        <v>DF</v>
      </c>
      <c r="U173" s="83"/>
      <c r="V173" s="63"/>
      <c r="W173" s="63"/>
      <c r="X173" s="63"/>
      <c r="Y173" s="63"/>
      <c r="Z173" s="63"/>
    </row>
    <row r="174" spans="1:26" ht="15">
      <c r="A174" s="100" t="str">
        <f t="shared" si="26"/>
        <v>LLC2225</v>
      </c>
      <c r="B174" s="145" t="s">
        <v>169</v>
      </c>
      <c r="C174" s="145"/>
      <c r="D174" s="145"/>
      <c r="E174" s="145"/>
      <c r="F174" s="145"/>
      <c r="G174" s="145"/>
      <c r="H174" s="145"/>
      <c r="I174" s="145"/>
      <c r="J174" s="11">
        <f t="shared" si="27"/>
        <v>4</v>
      </c>
      <c r="K174" s="11">
        <f t="shared" si="28"/>
        <v>2</v>
      </c>
      <c r="L174" s="11">
        <f t="shared" si="29"/>
        <v>1</v>
      </c>
      <c r="M174" s="11">
        <f t="shared" si="30"/>
        <v>2</v>
      </c>
      <c r="N174" s="11">
        <f t="shared" si="31"/>
        <v>5</v>
      </c>
      <c r="O174" s="11">
        <f t="shared" si="32"/>
        <v>2</v>
      </c>
      <c r="P174" s="11">
        <f t="shared" si="33"/>
        <v>7</v>
      </c>
      <c r="Q174" s="17" t="str">
        <f t="shared" si="34"/>
        <v>E</v>
      </c>
      <c r="R174" s="17">
        <f t="shared" si="35"/>
        <v>0</v>
      </c>
      <c r="S174" s="17">
        <f t="shared" si="36"/>
        <v>0</v>
      </c>
      <c r="T174" s="17" t="str">
        <f t="shared" si="37"/>
        <v>DF</v>
      </c>
      <c r="U174" s="83"/>
      <c r="V174" s="63"/>
      <c r="W174" s="63"/>
      <c r="X174" s="63"/>
      <c r="Y174" s="63"/>
      <c r="Z174" s="63"/>
    </row>
    <row r="175" spans="1:26" ht="15">
      <c r="A175" s="100" t="str">
        <f t="shared" si="26"/>
        <v>LLC3121</v>
      </c>
      <c r="B175" s="145" t="s">
        <v>174</v>
      </c>
      <c r="C175" s="145"/>
      <c r="D175" s="145"/>
      <c r="E175" s="145"/>
      <c r="F175" s="145"/>
      <c r="G175" s="145"/>
      <c r="H175" s="145"/>
      <c r="I175" s="145"/>
      <c r="J175" s="11">
        <f t="shared" si="27"/>
        <v>5</v>
      </c>
      <c r="K175" s="11">
        <f t="shared" si="28"/>
        <v>2</v>
      </c>
      <c r="L175" s="11">
        <f t="shared" si="29"/>
        <v>1</v>
      </c>
      <c r="M175" s="11">
        <f t="shared" si="30"/>
        <v>0</v>
      </c>
      <c r="N175" s="11">
        <f t="shared" si="31"/>
        <v>3</v>
      </c>
      <c r="O175" s="11">
        <f t="shared" si="32"/>
        <v>6</v>
      </c>
      <c r="P175" s="11">
        <f t="shared" si="33"/>
        <v>9</v>
      </c>
      <c r="Q175" s="17" t="str">
        <f t="shared" si="34"/>
        <v>E</v>
      </c>
      <c r="R175" s="17">
        <f t="shared" si="35"/>
        <v>0</v>
      </c>
      <c r="S175" s="17">
        <f t="shared" si="36"/>
        <v>0</v>
      </c>
      <c r="T175" s="17" t="str">
        <f t="shared" si="37"/>
        <v>DF</v>
      </c>
      <c r="U175" s="83"/>
      <c r="V175" s="63"/>
      <c r="W175" s="63"/>
      <c r="X175" s="63"/>
      <c r="Y175" s="63"/>
      <c r="Z175" s="63"/>
    </row>
    <row r="176" spans="1:26" ht="15">
      <c r="A176" s="100" t="str">
        <f t="shared" si="26"/>
        <v>LLC3122</v>
      </c>
      <c r="B176" s="145" t="s">
        <v>176</v>
      </c>
      <c r="C176" s="145"/>
      <c r="D176" s="145"/>
      <c r="E176" s="145"/>
      <c r="F176" s="145"/>
      <c r="G176" s="145"/>
      <c r="H176" s="145"/>
      <c r="I176" s="145"/>
      <c r="J176" s="11">
        <f t="shared" si="27"/>
        <v>6</v>
      </c>
      <c r="K176" s="11">
        <f t="shared" si="28"/>
        <v>2</v>
      </c>
      <c r="L176" s="11">
        <f t="shared" si="29"/>
        <v>2</v>
      </c>
      <c r="M176" s="11">
        <f t="shared" si="30"/>
        <v>0</v>
      </c>
      <c r="N176" s="11">
        <f t="shared" si="31"/>
        <v>4</v>
      </c>
      <c r="O176" s="11">
        <f t="shared" si="32"/>
        <v>7</v>
      </c>
      <c r="P176" s="11">
        <f t="shared" si="33"/>
        <v>11</v>
      </c>
      <c r="Q176" s="17" t="str">
        <f t="shared" si="34"/>
        <v>E</v>
      </c>
      <c r="R176" s="17">
        <f t="shared" si="35"/>
        <v>0</v>
      </c>
      <c r="S176" s="17">
        <f t="shared" si="36"/>
        <v>0</v>
      </c>
      <c r="T176" s="17" t="str">
        <f t="shared" si="37"/>
        <v>DF</v>
      </c>
      <c r="U176" s="83"/>
      <c r="V176" s="63"/>
      <c r="W176" s="63"/>
      <c r="X176" s="63"/>
      <c r="Y176" s="63"/>
      <c r="Z176" s="63"/>
    </row>
    <row r="177" spans="1:26" ht="15">
      <c r="A177" s="100" t="str">
        <f t="shared" si="26"/>
        <v>LLC3123</v>
      </c>
      <c r="B177" s="145" t="s">
        <v>178</v>
      </c>
      <c r="C177" s="145"/>
      <c r="D177" s="145"/>
      <c r="E177" s="145"/>
      <c r="F177" s="145"/>
      <c r="G177" s="145"/>
      <c r="H177" s="145"/>
      <c r="I177" s="145"/>
      <c r="J177" s="11">
        <f t="shared" si="27"/>
        <v>4</v>
      </c>
      <c r="K177" s="11">
        <f t="shared" si="28"/>
        <v>2</v>
      </c>
      <c r="L177" s="11">
        <f t="shared" si="29"/>
        <v>1</v>
      </c>
      <c r="M177" s="11">
        <f t="shared" si="30"/>
        <v>0</v>
      </c>
      <c r="N177" s="11">
        <f t="shared" si="31"/>
        <v>3</v>
      </c>
      <c r="O177" s="11">
        <f t="shared" si="32"/>
        <v>4</v>
      </c>
      <c r="P177" s="11">
        <f t="shared" si="33"/>
        <v>7</v>
      </c>
      <c r="Q177" s="17" t="str">
        <f t="shared" si="34"/>
        <v>E</v>
      </c>
      <c r="R177" s="17">
        <f t="shared" si="35"/>
        <v>0</v>
      </c>
      <c r="S177" s="17">
        <f t="shared" si="36"/>
        <v>0</v>
      </c>
      <c r="T177" s="17" t="str">
        <f t="shared" si="37"/>
        <v>DF</v>
      </c>
      <c r="U177" s="83"/>
      <c r="V177" s="63"/>
      <c r="W177" s="63"/>
      <c r="X177" s="63"/>
      <c r="Y177" s="63"/>
      <c r="Z177" s="63"/>
    </row>
    <row r="178" spans="1:26" ht="15">
      <c r="A178" s="100" t="str">
        <f t="shared" si="26"/>
        <v>LLC3124</v>
      </c>
      <c r="B178" s="145" t="s">
        <v>180</v>
      </c>
      <c r="C178" s="145"/>
      <c r="D178" s="145"/>
      <c r="E178" s="145"/>
      <c r="F178" s="145"/>
      <c r="G178" s="145"/>
      <c r="H178" s="145"/>
      <c r="I178" s="145"/>
      <c r="J178" s="11">
        <f t="shared" si="27"/>
        <v>4</v>
      </c>
      <c r="K178" s="11">
        <f t="shared" si="28"/>
        <v>2</v>
      </c>
      <c r="L178" s="11">
        <f t="shared" si="29"/>
        <v>1</v>
      </c>
      <c r="M178" s="11">
        <f t="shared" si="30"/>
        <v>0</v>
      </c>
      <c r="N178" s="11">
        <f t="shared" si="31"/>
        <v>3</v>
      </c>
      <c r="O178" s="11">
        <f t="shared" si="32"/>
        <v>4</v>
      </c>
      <c r="P178" s="11">
        <f t="shared" si="33"/>
        <v>7</v>
      </c>
      <c r="Q178" s="17">
        <f t="shared" si="34"/>
        <v>0</v>
      </c>
      <c r="R178" s="17" t="str">
        <f t="shared" si="35"/>
        <v>C</v>
      </c>
      <c r="S178" s="17">
        <f t="shared" si="36"/>
        <v>0</v>
      </c>
      <c r="T178" s="17" t="str">
        <f t="shared" si="37"/>
        <v>DF</v>
      </c>
      <c r="U178" s="83"/>
      <c r="V178" s="63"/>
      <c r="W178" s="63"/>
      <c r="X178" s="63"/>
      <c r="Y178" s="63"/>
      <c r="Z178" s="63"/>
    </row>
    <row r="179" spans="1:26" s="33" customFormat="1" ht="15">
      <c r="A179" s="100" t="str">
        <f t="shared" si="26"/>
        <v>LLC3125</v>
      </c>
      <c r="B179" s="145" t="s">
        <v>182</v>
      </c>
      <c r="C179" s="145"/>
      <c r="D179" s="145"/>
      <c r="E179" s="145"/>
      <c r="F179" s="145"/>
      <c r="G179" s="145"/>
      <c r="H179" s="145"/>
      <c r="I179" s="145"/>
      <c r="J179" s="11">
        <f t="shared" si="27"/>
        <v>5</v>
      </c>
      <c r="K179" s="11">
        <f t="shared" si="28"/>
        <v>2</v>
      </c>
      <c r="L179" s="11">
        <f t="shared" si="29"/>
        <v>1</v>
      </c>
      <c r="M179" s="11">
        <f t="shared" si="30"/>
        <v>0</v>
      </c>
      <c r="N179" s="11">
        <f t="shared" si="31"/>
        <v>3</v>
      </c>
      <c r="O179" s="11">
        <f t="shared" si="32"/>
        <v>6</v>
      </c>
      <c r="P179" s="11">
        <f t="shared" si="33"/>
        <v>9</v>
      </c>
      <c r="Q179" s="17" t="str">
        <f t="shared" si="34"/>
        <v>E</v>
      </c>
      <c r="R179" s="17">
        <f t="shared" si="35"/>
        <v>0</v>
      </c>
      <c r="S179" s="17">
        <f t="shared" si="36"/>
        <v>0</v>
      </c>
      <c r="T179" s="17" t="str">
        <f t="shared" si="37"/>
        <v>DF</v>
      </c>
      <c r="U179" s="83"/>
      <c r="V179" s="63"/>
      <c r="W179" s="63"/>
      <c r="X179" s="63"/>
      <c r="Y179" s="63"/>
      <c r="Z179" s="63"/>
    </row>
    <row r="180" spans="1:26" ht="15">
      <c r="A180" s="75" t="s">
        <v>27</v>
      </c>
      <c r="B180" s="131"/>
      <c r="C180" s="131"/>
      <c r="D180" s="131"/>
      <c r="E180" s="131"/>
      <c r="F180" s="131"/>
      <c r="G180" s="131"/>
      <c r="H180" s="131"/>
      <c r="I180" s="131"/>
      <c r="J180" s="13">
        <f>IF(ISNA(SUM(J162:J179)),"",SUM(J162:J179))</f>
        <v>95</v>
      </c>
      <c r="K180" s="13">
        <f t="shared" ref="K180:P180" si="38">SUM(K162:K179)</f>
        <v>34</v>
      </c>
      <c r="L180" s="13">
        <f t="shared" si="38"/>
        <v>25</v>
      </c>
      <c r="M180" s="13">
        <f t="shared" si="38"/>
        <v>5</v>
      </c>
      <c r="N180" s="13">
        <f t="shared" si="38"/>
        <v>64</v>
      </c>
      <c r="O180" s="13">
        <f t="shared" si="38"/>
        <v>107</v>
      </c>
      <c r="P180" s="13">
        <f t="shared" si="38"/>
        <v>171</v>
      </c>
      <c r="Q180" s="75">
        <f>COUNTIF(Q162:Q179,"E")</f>
        <v>16</v>
      </c>
      <c r="R180" s="75">
        <f>COUNTIF(R162:R179,"C")</f>
        <v>2</v>
      </c>
      <c r="S180" s="75">
        <f>COUNTIF(S162:S179,"VP")</f>
        <v>0</v>
      </c>
      <c r="T180" s="76">
        <f>COUNTA(T162:T179)</f>
        <v>18</v>
      </c>
      <c r="U180" s="83"/>
      <c r="V180" s="63"/>
      <c r="W180" s="63"/>
      <c r="X180" s="63"/>
      <c r="Y180" s="63"/>
      <c r="Z180" s="63"/>
    </row>
    <row r="181" spans="1:26" ht="15">
      <c r="A181" s="132" t="s">
        <v>73</v>
      </c>
      <c r="B181" s="132"/>
      <c r="C181" s="132"/>
      <c r="D181" s="132"/>
      <c r="E181" s="132"/>
      <c r="F181" s="132"/>
      <c r="G181" s="132"/>
      <c r="H181" s="132"/>
      <c r="I181" s="132"/>
      <c r="J181" s="132"/>
      <c r="K181" s="132"/>
      <c r="L181" s="132"/>
      <c r="M181" s="132"/>
      <c r="N181" s="132"/>
      <c r="O181" s="132"/>
      <c r="P181" s="132"/>
      <c r="Q181" s="132"/>
      <c r="R181" s="132"/>
      <c r="S181" s="132"/>
      <c r="T181" s="132"/>
      <c r="U181" s="83"/>
      <c r="V181" s="63"/>
      <c r="W181" s="63"/>
      <c r="X181" s="63"/>
      <c r="Y181" s="63"/>
      <c r="Z181" s="63"/>
    </row>
    <row r="182" spans="1:26" ht="15">
      <c r="A182" s="100" t="str">
        <f>IF(ISNA(INDEX($A$37:$T$151,MATCH($B$182,$B$37:$B$151,0),1)),"",INDEX($A$37:$T$151,MATCH($B$182,$B$37:$B$151,0),1))</f>
        <v>LLC3221</v>
      </c>
      <c r="B182" s="182" t="s">
        <v>186</v>
      </c>
      <c r="C182" s="182"/>
      <c r="D182" s="182"/>
      <c r="E182" s="182"/>
      <c r="F182" s="182"/>
      <c r="G182" s="182"/>
      <c r="H182" s="182"/>
      <c r="I182" s="182"/>
      <c r="J182" s="11">
        <f>IF(ISNA(INDEX($A$38:$T$156,MATCH($B182,$B$38:$B$156,0),10)),"",INDEX($A$38:$T$156,MATCH($B182,$B$38:$B$156,0),10))</f>
        <v>6</v>
      </c>
      <c r="K182" s="11">
        <f>IF(ISNA(INDEX($A$38:$T$156,MATCH($B182,$B$38:$B$156,0),11)),"",INDEX($A$38:$T$156,MATCH($B182,$B$38:$B$156,0),11))</f>
        <v>2</v>
      </c>
      <c r="L182" s="11">
        <f>IF(ISNA(INDEX($A$38:$T$156,MATCH($B182,$B$38:$B$156,0),12)),"",INDEX($A$38:$T$156,MATCH($B182,$B$38:$B$156,0),12))</f>
        <v>2</v>
      </c>
      <c r="M182" s="11">
        <f>IF(ISNA(INDEX($A$38:$T$156,MATCH($B182,$B$38:$B$156,0),13)),"",INDEX($A$38:$T$156,MATCH($B182,$B$38:$B$156,0),13))</f>
        <v>0</v>
      </c>
      <c r="N182" s="11">
        <f>IF(ISNA(INDEX($A$38:$T$156,MATCH($B182,$B$38:$B$156,0),14)),"",INDEX($A$38:$T$156,MATCH($B182,$B$38:$B$156,0),14))</f>
        <v>4</v>
      </c>
      <c r="O182" s="11">
        <f>IF(ISNA(INDEX($A$38:$T$156,MATCH($B182,$B$38:$B$156,0),15)),"",INDEX($A$38:$T$156,MATCH($B182,$B$38:$B$156,0),15))</f>
        <v>9</v>
      </c>
      <c r="P182" s="11">
        <f>IF(ISNA(INDEX($A$38:$T$156,MATCH($B182,$B$38:$B$156,0),16)),"",INDEX($A$38:$T$156,MATCH($B182,$B$38:$B$156,0),16))</f>
        <v>13</v>
      </c>
      <c r="Q182" s="17" t="str">
        <f>IF(ISNA(INDEX($A$38:$T$156,MATCH($B182,$B$38:$B$156,0),17)),"",INDEX($A$38:$T$156,MATCH($B182,$B$38:$B$156,0),17))</f>
        <v>E</v>
      </c>
      <c r="R182" s="17">
        <f>IF(ISNA(INDEX($A$38:$T$156,MATCH($B182,$B$38:$B$156,0),18)),"",INDEX($A$38:$T$156,MATCH($B182,$B$38:$B$156,0),18))</f>
        <v>0</v>
      </c>
      <c r="S182" s="17">
        <f>IF(ISNA(INDEX($A$38:$T$156,MATCH($B182,$B$38:$B$156,0),19)),"",INDEX($A$38:$T$156,MATCH($B182,$B$38:$B$156,0),19))</f>
        <v>0</v>
      </c>
      <c r="T182" s="17" t="str">
        <f>IF(ISNA(INDEX($A$38:$T$156,MATCH($B182,$B$38:$B$156,0),20)),"",INDEX($A$38:$T$156,MATCH($B182,$B$38:$B$156,0),20))</f>
        <v>DF</v>
      </c>
      <c r="U182" s="83"/>
      <c r="V182" s="63"/>
      <c r="W182" s="63"/>
      <c r="X182" s="63"/>
      <c r="Y182" s="63"/>
      <c r="Z182" s="63"/>
    </row>
    <row r="183" spans="1:26" s="87" customFormat="1" ht="15">
      <c r="A183" s="100" t="str">
        <f>IF(ISNA(INDEX($A$37:$T$151,MATCH($B$183,$B$37:$B$151,0),1)),"",INDEX($A$37:$T$151,MATCH($B$183,$B$37:$B$151,0),1))</f>
        <v>LLC3222</v>
      </c>
      <c r="B183" s="182" t="s">
        <v>188</v>
      </c>
      <c r="C183" s="182"/>
      <c r="D183" s="182"/>
      <c r="E183" s="182"/>
      <c r="F183" s="182"/>
      <c r="G183" s="182"/>
      <c r="H183" s="182"/>
      <c r="I183" s="182"/>
      <c r="J183" s="11">
        <f>IF(ISNA(INDEX($A$38:$T$156,MATCH($B183,$B$38:$B$156,0),10)),"",INDEX($A$38:$T$156,MATCH($B183,$B$38:$B$156,0),10))</f>
        <v>4</v>
      </c>
      <c r="K183" s="11">
        <f>IF(ISNA(INDEX($A$38:$T$156,MATCH($B183,$B$38:$B$156,0),11)),"",INDEX($A$38:$T$156,MATCH($B183,$B$38:$B$156,0),11))</f>
        <v>1</v>
      </c>
      <c r="L183" s="11">
        <f>IF(ISNA(INDEX($A$38:$T$156,MATCH($B183,$B$38:$B$156,0),12)),"",INDEX($A$38:$T$156,MATCH($B183,$B$38:$B$156,0),12))</f>
        <v>2</v>
      </c>
      <c r="M183" s="11">
        <f>IF(ISNA(INDEX($A$38:$T$156,MATCH($B183,$B$38:$B$156,0),13)),"",INDEX($A$38:$T$156,MATCH($B183,$B$38:$B$156,0),13))</f>
        <v>0</v>
      </c>
      <c r="N183" s="11">
        <f>IF(ISNA(INDEX($A$38:$T$156,MATCH($B183,$B$38:$B$156,0),14)),"",INDEX($A$38:$T$156,MATCH($B183,$B$38:$B$156,0),14))</f>
        <v>3</v>
      </c>
      <c r="O183" s="11">
        <f>IF(ISNA(INDEX($A$38:$T$156,MATCH($B183,$B$38:$B$156,0),15)),"",INDEX($A$38:$T$156,MATCH($B183,$B$38:$B$156,0),15))</f>
        <v>5</v>
      </c>
      <c r="P183" s="11">
        <f>IF(ISNA(INDEX($A$38:$T$156,MATCH($B183,$B$38:$B$156,0),16)),"",INDEX($A$38:$T$156,MATCH($B183,$B$38:$B$156,0),16))</f>
        <v>8</v>
      </c>
      <c r="Q183" s="17">
        <f>IF(ISNA(INDEX($A$38:$T$156,MATCH($B183,$B$38:$B$156,0),17)),"",INDEX($A$38:$T$156,MATCH($B183,$B$38:$B$156,0),17))</f>
        <v>0</v>
      </c>
      <c r="R183" s="17" t="str">
        <f>IF(ISNA(INDEX($A$38:$T$156,MATCH($B183,$B$38:$B$156,0),18)),"",INDEX($A$38:$T$156,MATCH($B183,$B$38:$B$156,0),18))</f>
        <v>C</v>
      </c>
      <c r="S183" s="17">
        <f>IF(ISNA(INDEX($A$38:$T$156,MATCH($B183,$B$38:$B$156,0),19)),"",INDEX($A$38:$T$156,MATCH($B183,$B$38:$B$156,0),19))</f>
        <v>0</v>
      </c>
      <c r="T183" s="17" t="str">
        <f>IF(ISNA(INDEX($A$38:$T$156,MATCH($B183,$B$38:$B$156,0),20)),"",INDEX($A$38:$T$156,MATCH($B183,$B$38:$B$156,0),20))</f>
        <v>DF</v>
      </c>
      <c r="U183" s="83"/>
      <c r="V183" s="63"/>
      <c r="W183" s="63"/>
      <c r="X183" s="63"/>
      <c r="Y183" s="63"/>
      <c r="Z183" s="63"/>
    </row>
    <row r="184" spans="1:26" ht="15">
      <c r="A184" s="100" t="str">
        <f>IF(ISNA(INDEX($A$37:$T$151,MATCH($B$184,$B$37:$B$151,0),1)),"",INDEX($A$37:$T$151,MATCH($B$184,$B$37:$B$151,0),1))</f>
        <v>LLC3223</v>
      </c>
      <c r="B184" s="182" t="s">
        <v>190</v>
      </c>
      <c r="C184" s="182"/>
      <c r="D184" s="182"/>
      <c r="E184" s="182"/>
      <c r="F184" s="182"/>
      <c r="G184" s="182"/>
      <c r="H184" s="182"/>
      <c r="I184" s="182"/>
      <c r="J184" s="11">
        <f>IF(ISNA(INDEX($A$38:$T$156,MATCH($B184,$B$38:$B$156,0),10)),"",INDEX($A$38:$T$156,MATCH($B184,$B$38:$B$156,0),10))</f>
        <v>5</v>
      </c>
      <c r="K184" s="11">
        <f>IF(ISNA(INDEX($A$38:$T$156,MATCH($B184,$B$38:$B$156,0),11)),"",INDEX($A$38:$T$156,MATCH($B184,$B$38:$B$156,0),11))</f>
        <v>2</v>
      </c>
      <c r="L184" s="11">
        <f>IF(ISNA(INDEX($A$38:$T$156,MATCH($B184,$B$38:$B$156,0),12)),"",INDEX($A$38:$T$156,MATCH($B184,$B$38:$B$156,0),12))</f>
        <v>1</v>
      </c>
      <c r="M184" s="11">
        <f>IF(ISNA(INDEX($A$38:$T$156,MATCH($B184,$B$38:$B$156,0),13)),"",INDEX($A$38:$T$156,MATCH($B184,$B$38:$B$156,0),13))</f>
        <v>0</v>
      </c>
      <c r="N184" s="11">
        <f>IF(ISNA(INDEX($A$38:$T$156,MATCH($B184,$B$38:$B$156,0),14)),"",INDEX($A$38:$T$156,MATCH($B184,$B$38:$B$156,0),14))</f>
        <v>3</v>
      </c>
      <c r="O184" s="11">
        <f>IF(ISNA(INDEX($A$38:$T$156,MATCH($B184,$B$38:$B$156,0),15)),"",INDEX($A$38:$T$156,MATCH($B184,$B$38:$B$156,0),15))</f>
        <v>7</v>
      </c>
      <c r="P184" s="11">
        <f>IF(ISNA(INDEX($A$38:$T$156,MATCH($B184,$B$38:$B$156,0),16)),"",INDEX($A$38:$T$156,MATCH($B184,$B$38:$B$156,0),16))</f>
        <v>10</v>
      </c>
      <c r="Q184" s="17" t="str">
        <f>IF(ISNA(INDEX($A$38:$T$156,MATCH($B184,$B$38:$B$156,0),17)),"",INDEX($A$38:$T$156,MATCH($B184,$B$38:$B$156,0),17))</f>
        <v>E</v>
      </c>
      <c r="R184" s="17">
        <f>IF(ISNA(INDEX($A$38:$T$156,MATCH($B184,$B$38:$B$156,0),18)),"",INDEX($A$38:$T$156,MATCH($B184,$B$38:$B$156,0),18))</f>
        <v>0</v>
      </c>
      <c r="S184" s="17">
        <f>IF(ISNA(INDEX($A$38:$T$156,MATCH($B184,$B$38:$B$156,0),19)),"",INDEX($A$38:$T$156,MATCH($B184,$B$38:$B$156,0),19))</f>
        <v>0</v>
      </c>
      <c r="T184" s="17" t="str">
        <f>IF(ISNA(INDEX($A$38:$T$156,MATCH($B184,$B$38:$B$156,0),20)),"",INDEX($A$38:$T$156,MATCH($B184,$B$38:$B$156,0),20))</f>
        <v>DF</v>
      </c>
      <c r="U184" s="83"/>
      <c r="V184" s="63"/>
      <c r="W184" s="63"/>
      <c r="X184" s="63"/>
      <c r="Y184" s="63"/>
      <c r="Z184" s="63"/>
    </row>
    <row r="185" spans="1:26" ht="15">
      <c r="A185" s="100" t="str">
        <f>IF(ISNA(INDEX($A$37:$T$151,MATCH($B$185,$B$37:$B$151,0),1)),"",INDEX($A$37:$T$151,MATCH($B$185,$B$37:$B$151,0),1))</f>
        <v>LLC2224</v>
      </c>
      <c r="B185" s="182" t="s">
        <v>191</v>
      </c>
      <c r="C185" s="182"/>
      <c r="D185" s="182"/>
      <c r="E185" s="182"/>
      <c r="F185" s="182"/>
      <c r="G185" s="182"/>
      <c r="H185" s="182"/>
      <c r="I185" s="182"/>
      <c r="J185" s="11">
        <f>IF(ISNA(INDEX($A$38:$T$156,MATCH($B185,$B$38:$B$156,0),10)),"",INDEX($A$38:$T$156,MATCH($B185,$B$38:$B$156,0),10))</f>
        <v>4</v>
      </c>
      <c r="K185" s="11">
        <f>IF(ISNA(INDEX($A$38:$T$156,MATCH($B185,$B$38:$B$156,0),11)),"",INDEX($A$38:$T$156,MATCH($B185,$B$38:$B$156,0),11))</f>
        <v>2</v>
      </c>
      <c r="L185" s="11">
        <f>IF(ISNA(INDEX($A$38:$T$156,MATCH($B185,$B$38:$B$156,0),12)),"",INDEX($A$38:$T$156,MATCH($B185,$B$38:$B$156,0),12))</f>
        <v>0</v>
      </c>
      <c r="M185" s="11">
        <f>IF(ISNA(INDEX($A$38:$T$156,MATCH($B185,$B$38:$B$156,0),13)),"",INDEX($A$38:$T$156,MATCH($B185,$B$38:$B$156,0),13))</f>
        <v>2</v>
      </c>
      <c r="N185" s="11">
        <f>IF(ISNA(INDEX($A$38:$T$156,MATCH($B185,$B$38:$B$156,0),14)),"",INDEX($A$38:$T$156,MATCH($B185,$B$38:$B$156,0),14))</f>
        <v>4</v>
      </c>
      <c r="O185" s="11">
        <f>IF(ISNA(INDEX($A$38:$T$156,MATCH($B185,$B$38:$B$156,0),15)),"",INDEX($A$38:$T$156,MATCH($B185,$B$38:$B$156,0),15))</f>
        <v>4</v>
      </c>
      <c r="P185" s="11">
        <f>IF(ISNA(INDEX($A$38:$T$156,MATCH($B185,$B$38:$B$156,0),16)),"",INDEX($A$38:$T$156,MATCH($B185,$B$38:$B$156,0),16))</f>
        <v>8</v>
      </c>
      <c r="Q185" s="17" t="str">
        <f>IF(ISNA(INDEX($A$38:$T$156,MATCH($B185,$B$38:$B$156,0),17)),"",INDEX($A$38:$T$156,MATCH($B185,$B$38:$B$156,0),17))</f>
        <v>E</v>
      </c>
      <c r="R185" s="17">
        <f>IF(ISNA(INDEX($A$38:$T$156,MATCH($B185,$B$38:$B$156,0),18)),"",INDEX($A$38:$T$156,MATCH($B185,$B$38:$B$156,0),18))</f>
        <v>0</v>
      </c>
      <c r="S185" s="17">
        <f>IF(ISNA(INDEX($A$38:$T$156,MATCH($B185,$B$38:$B$156,0),19)),"",INDEX($A$38:$T$156,MATCH($B185,$B$38:$B$156,0),19))</f>
        <v>0</v>
      </c>
      <c r="T185" s="17" t="str">
        <f>IF(ISNA(INDEX($A$38:$T$156,MATCH($B185,$B$38:$B$156,0),20)),"",INDEX($A$38:$T$156,MATCH($B185,$B$38:$B$156,0),20))</f>
        <v>DF</v>
      </c>
      <c r="U185" s="83"/>
      <c r="V185" s="63"/>
      <c r="W185" s="63"/>
      <c r="X185" s="63"/>
      <c r="Y185" s="63"/>
      <c r="Z185" s="63"/>
    </row>
    <row r="186" spans="1:26" ht="15">
      <c r="A186" s="75" t="s">
        <v>27</v>
      </c>
      <c r="B186" s="132"/>
      <c r="C186" s="132"/>
      <c r="D186" s="132"/>
      <c r="E186" s="132"/>
      <c r="F186" s="132"/>
      <c r="G186" s="132"/>
      <c r="H186" s="132"/>
      <c r="I186" s="132"/>
      <c r="J186" s="13">
        <f t="shared" ref="J186:P186" si="39">SUM(J182:J185)</f>
        <v>19</v>
      </c>
      <c r="K186" s="13">
        <f t="shared" si="39"/>
        <v>7</v>
      </c>
      <c r="L186" s="13">
        <f t="shared" si="39"/>
        <v>5</v>
      </c>
      <c r="M186" s="13">
        <f t="shared" si="39"/>
        <v>2</v>
      </c>
      <c r="N186" s="13">
        <f t="shared" si="39"/>
        <v>14</v>
      </c>
      <c r="O186" s="13">
        <f t="shared" si="39"/>
        <v>25</v>
      </c>
      <c r="P186" s="13">
        <f t="shared" si="39"/>
        <v>39</v>
      </c>
      <c r="Q186" s="75">
        <f>COUNTIF(Q182:Q185,"E")</f>
        <v>3</v>
      </c>
      <c r="R186" s="75">
        <f>COUNTIF(R182:R185,"C")</f>
        <v>1</v>
      </c>
      <c r="S186" s="75">
        <f>COUNTIF(S182:S185,"VP")</f>
        <v>0</v>
      </c>
      <c r="T186" s="76">
        <f>COUNTA(T182:T185)</f>
        <v>4</v>
      </c>
      <c r="U186" s="83"/>
      <c r="V186" s="63"/>
      <c r="W186" s="63"/>
      <c r="X186" s="63"/>
      <c r="Y186" s="63"/>
      <c r="Z186" s="63"/>
    </row>
    <row r="187" spans="1:26" ht="25.5" customHeight="1">
      <c r="A187" s="133" t="s">
        <v>109</v>
      </c>
      <c r="B187" s="133"/>
      <c r="C187" s="133"/>
      <c r="D187" s="133"/>
      <c r="E187" s="133"/>
      <c r="F187" s="133"/>
      <c r="G187" s="133"/>
      <c r="H187" s="133"/>
      <c r="I187" s="133"/>
      <c r="J187" s="13">
        <f t="shared" ref="J187:T187" si="40">SUM(J180,J186)</f>
        <v>114</v>
      </c>
      <c r="K187" s="13">
        <f t="shared" si="40"/>
        <v>41</v>
      </c>
      <c r="L187" s="13">
        <f t="shared" si="40"/>
        <v>30</v>
      </c>
      <c r="M187" s="13">
        <f t="shared" si="40"/>
        <v>7</v>
      </c>
      <c r="N187" s="13">
        <f t="shared" si="40"/>
        <v>78</v>
      </c>
      <c r="O187" s="13">
        <f t="shared" si="40"/>
        <v>132</v>
      </c>
      <c r="P187" s="13">
        <f t="shared" si="40"/>
        <v>210</v>
      </c>
      <c r="Q187" s="13">
        <f t="shared" si="40"/>
        <v>19</v>
      </c>
      <c r="R187" s="13">
        <f t="shared" si="40"/>
        <v>3</v>
      </c>
      <c r="S187" s="13">
        <f t="shared" si="40"/>
        <v>0</v>
      </c>
      <c r="T187" s="81">
        <f t="shared" si="40"/>
        <v>22</v>
      </c>
      <c r="U187" s="83"/>
      <c r="V187" s="63"/>
      <c r="W187" s="63"/>
      <c r="X187" s="63"/>
      <c r="Y187" s="63"/>
      <c r="Z187" s="63"/>
    </row>
    <row r="188" spans="1:26" ht="15">
      <c r="A188" s="133" t="s">
        <v>52</v>
      </c>
      <c r="B188" s="133"/>
      <c r="C188" s="133"/>
      <c r="D188" s="133"/>
      <c r="E188" s="133"/>
      <c r="F188" s="133"/>
      <c r="G188" s="133"/>
      <c r="H188" s="133"/>
      <c r="I188" s="133"/>
      <c r="J188" s="133"/>
      <c r="K188" s="13">
        <f t="shared" ref="K188:P188" si="41">K180*14+K186*12</f>
        <v>560</v>
      </c>
      <c r="L188" s="13">
        <f t="shared" si="41"/>
        <v>410</v>
      </c>
      <c r="M188" s="13">
        <f t="shared" si="41"/>
        <v>94</v>
      </c>
      <c r="N188" s="13">
        <f t="shared" si="41"/>
        <v>1064</v>
      </c>
      <c r="O188" s="13">
        <f t="shared" si="41"/>
        <v>1798</v>
      </c>
      <c r="P188" s="13">
        <f t="shared" si="41"/>
        <v>2862</v>
      </c>
      <c r="Q188" s="257"/>
      <c r="R188" s="257"/>
      <c r="S188" s="257"/>
      <c r="T188" s="257"/>
      <c r="U188" s="83"/>
      <c r="V188" s="63"/>
      <c r="W188" s="63"/>
      <c r="X188" s="63"/>
      <c r="Y188" s="63"/>
      <c r="Z188" s="63"/>
    </row>
    <row r="189" spans="1:26" ht="15">
      <c r="A189" s="133"/>
      <c r="B189" s="133"/>
      <c r="C189" s="133"/>
      <c r="D189" s="133"/>
      <c r="E189" s="133"/>
      <c r="F189" s="133"/>
      <c r="G189" s="133"/>
      <c r="H189" s="133"/>
      <c r="I189" s="133"/>
      <c r="J189" s="133"/>
      <c r="K189" s="240">
        <f>SUM(K188:M188)</f>
        <v>1064</v>
      </c>
      <c r="L189" s="240"/>
      <c r="M189" s="240"/>
      <c r="N189" s="240">
        <f>SUM(N188:O188)</f>
        <v>2862</v>
      </c>
      <c r="O189" s="240"/>
      <c r="P189" s="240"/>
      <c r="Q189" s="257"/>
      <c r="R189" s="257"/>
      <c r="S189" s="257"/>
      <c r="T189" s="257"/>
      <c r="U189" s="83"/>
      <c r="V189" s="63"/>
      <c r="W189" s="63"/>
      <c r="X189" s="63"/>
      <c r="Y189" s="63"/>
      <c r="Z189" s="63"/>
    </row>
    <row r="190" spans="1:26" ht="15">
      <c r="A190" s="160" t="s">
        <v>107</v>
      </c>
      <c r="B190" s="160"/>
      <c r="C190" s="160"/>
      <c r="D190" s="160"/>
      <c r="E190" s="160"/>
      <c r="F190" s="160"/>
      <c r="G190" s="160"/>
      <c r="H190" s="160"/>
      <c r="I190" s="160"/>
      <c r="J190" s="160"/>
      <c r="K190" s="239">
        <f>T187/SUM(T48,T65,T85,T97,T109,T122)</f>
        <v>0.51162790697674421</v>
      </c>
      <c r="L190" s="239"/>
      <c r="M190" s="239"/>
      <c r="N190" s="239"/>
      <c r="O190" s="239"/>
      <c r="P190" s="239"/>
      <c r="Q190" s="239"/>
      <c r="R190" s="239"/>
      <c r="S190" s="239"/>
      <c r="T190" s="239"/>
      <c r="U190" s="83"/>
      <c r="V190" s="63"/>
      <c r="W190" s="63"/>
      <c r="X190" s="63"/>
      <c r="Y190" s="63"/>
      <c r="Z190" s="63"/>
    </row>
    <row r="191" spans="1:26" ht="15">
      <c r="A191" s="161" t="s">
        <v>110</v>
      </c>
      <c r="B191" s="161"/>
      <c r="C191" s="161"/>
      <c r="D191" s="161"/>
      <c r="E191" s="161"/>
      <c r="F191" s="161"/>
      <c r="G191" s="161"/>
      <c r="H191" s="161"/>
      <c r="I191" s="161"/>
      <c r="J191" s="161"/>
      <c r="K191" s="239">
        <f>K189/(SUM(N48,N65,N85,N97,N109)*14+N122*12)</f>
        <v>0.57204301075268815</v>
      </c>
      <c r="L191" s="239"/>
      <c r="M191" s="239"/>
      <c r="N191" s="239"/>
      <c r="O191" s="239"/>
      <c r="P191" s="239"/>
      <c r="Q191" s="239"/>
      <c r="R191" s="239"/>
      <c r="S191" s="239"/>
      <c r="T191" s="239"/>
      <c r="U191" s="83"/>
      <c r="V191" s="63"/>
      <c r="W191" s="63"/>
      <c r="X191" s="63"/>
      <c r="Y191" s="63"/>
      <c r="Z191" s="63"/>
    </row>
    <row r="192" spans="1:26" s="39" customFormat="1">
      <c r="A192" s="42"/>
      <c r="B192" s="42"/>
      <c r="C192" s="42"/>
      <c r="D192" s="42"/>
      <c r="E192" s="42"/>
      <c r="F192" s="42"/>
      <c r="G192" s="42"/>
      <c r="H192" s="42"/>
      <c r="I192" s="42"/>
      <c r="J192" s="42"/>
      <c r="K192" s="42"/>
      <c r="L192" s="42"/>
      <c r="M192" s="42"/>
      <c r="N192" s="42"/>
      <c r="O192" s="42"/>
      <c r="P192" s="42"/>
      <c r="Q192" s="42"/>
      <c r="R192" s="42"/>
      <c r="S192" s="42"/>
      <c r="T192" s="42"/>
    </row>
    <row r="193" spans="1:26" ht="23.25" customHeight="1">
      <c r="A193" s="132" t="s">
        <v>62</v>
      </c>
      <c r="B193" s="169"/>
      <c r="C193" s="169"/>
      <c r="D193" s="169"/>
      <c r="E193" s="169"/>
      <c r="F193" s="169"/>
      <c r="G193" s="169"/>
      <c r="H193" s="169"/>
      <c r="I193" s="169"/>
      <c r="J193" s="169"/>
      <c r="K193" s="169"/>
      <c r="L193" s="169"/>
      <c r="M193" s="169"/>
      <c r="N193" s="169"/>
      <c r="O193" s="169"/>
      <c r="P193" s="169"/>
      <c r="Q193" s="169"/>
      <c r="R193" s="169"/>
      <c r="S193" s="169"/>
      <c r="T193" s="169"/>
    </row>
    <row r="194" spans="1:26" ht="26.25" customHeight="1">
      <c r="A194" s="132" t="s">
        <v>29</v>
      </c>
      <c r="B194" s="132" t="s">
        <v>28</v>
      </c>
      <c r="C194" s="132"/>
      <c r="D194" s="132"/>
      <c r="E194" s="132"/>
      <c r="F194" s="132"/>
      <c r="G194" s="132"/>
      <c r="H194" s="132"/>
      <c r="I194" s="132"/>
      <c r="J194" s="130" t="s">
        <v>42</v>
      </c>
      <c r="K194" s="130" t="s">
        <v>26</v>
      </c>
      <c r="L194" s="130"/>
      <c r="M194" s="130"/>
      <c r="N194" s="130" t="s">
        <v>43</v>
      </c>
      <c r="O194" s="130"/>
      <c r="P194" s="130"/>
      <c r="Q194" s="130" t="s">
        <v>25</v>
      </c>
      <c r="R194" s="130"/>
      <c r="S194" s="130"/>
      <c r="T194" s="130" t="s">
        <v>24</v>
      </c>
    </row>
    <row r="195" spans="1:26">
      <c r="A195" s="132"/>
      <c r="B195" s="132"/>
      <c r="C195" s="132"/>
      <c r="D195" s="132"/>
      <c r="E195" s="132"/>
      <c r="F195" s="132"/>
      <c r="G195" s="132"/>
      <c r="H195" s="132"/>
      <c r="I195" s="132"/>
      <c r="J195" s="130"/>
      <c r="K195" s="77" t="s">
        <v>30</v>
      </c>
      <c r="L195" s="77" t="s">
        <v>31</v>
      </c>
      <c r="M195" s="77" t="s">
        <v>32</v>
      </c>
      <c r="N195" s="77" t="s">
        <v>36</v>
      </c>
      <c r="O195" s="77" t="s">
        <v>7</v>
      </c>
      <c r="P195" s="77" t="s">
        <v>33</v>
      </c>
      <c r="Q195" s="77" t="s">
        <v>34</v>
      </c>
      <c r="R195" s="77" t="s">
        <v>30</v>
      </c>
      <c r="S195" s="77" t="s">
        <v>35</v>
      </c>
      <c r="T195" s="130"/>
    </row>
    <row r="196" spans="1:26">
      <c r="A196" s="132" t="s">
        <v>60</v>
      </c>
      <c r="B196" s="132"/>
      <c r="C196" s="132"/>
      <c r="D196" s="132"/>
      <c r="E196" s="132"/>
      <c r="F196" s="132"/>
      <c r="G196" s="132"/>
      <c r="H196" s="132"/>
      <c r="I196" s="132"/>
      <c r="J196" s="132"/>
      <c r="K196" s="132"/>
      <c r="L196" s="132"/>
      <c r="M196" s="132"/>
      <c r="N196" s="132"/>
      <c r="O196" s="132"/>
      <c r="P196" s="132"/>
      <c r="Q196" s="132"/>
      <c r="R196" s="132"/>
      <c r="S196" s="132"/>
      <c r="T196" s="132"/>
      <c r="U196" s="42"/>
    </row>
    <row r="197" spans="1:26">
      <c r="A197" s="100" t="str">
        <f t="shared" ref="A197:A210" si="42">IF(ISNA(INDEX($A$37:$T$151,MATCH($B197,$B$37:$B$151,0),1)),"",INDEX($A$37:$T$151,MATCH($B197,$B$37:$B$151,0),1))</f>
        <v>LLC1122</v>
      </c>
      <c r="B197" s="145" t="s">
        <v>129</v>
      </c>
      <c r="C197" s="145"/>
      <c r="D197" s="145"/>
      <c r="E197" s="145"/>
      <c r="F197" s="145"/>
      <c r="G197" s="145"/>
      <c r="H197" s="145"/>
      <c r="I197" s="145"/>
      <c r="J197" s="11">
        <f t="shared" ref="J197:J210" si="43">IF(ISNA(INDEX($A$38:$T$156,MATCH($B197,$B$38:$B$156,0),10)),"",INDEX($A$38:$T$156,MATCH($B197,$B$38:$B$156,0),10))</f>
        <v>6</v>
      </c>
      <c r="K197" s="11">
        <f t="shared" ref="K197:K210" si="44">IF(ISNA(INDEX($A$38:$T$156,MATCH($B197,$B$38:$B$156,0),11)),"",INDEX($A$38:$T$156,MATCH($B197,$B$38:$B$156,0),11))</f>
        <v>2</v>
      </c>
      <c r="L197" s="11">
        <f t="shared" ref="L197:L210" si="45">IF(ISNA(INDEX($A$38:$T$156,MATCH($B197,$B$38:$B$156,0),12)),"",INDEX($A$38:$T$156,MATCH($B197,$B$38:$B$156,0),12))</f>
        <v>1</v>
      </c>
      <c r="M197" s="11">
        <f t="shared" ref="M197:M210" si="46">IF(ISNA(INDEX($A$38:$T$156,MATCH($B197,$B$38:$B$156,0),13)),"",INDEX($A$38:$T$156,MATCH($B197,$B$38:$B$156,0),13))</f>
        <v>0</v>
      </c>
      <c r="N197" s="11">
        <f t="shared" ref="N197:N210" si="47">IF(ISNA(INDEX($A$38:$T$156,MATCH($B197,$B$38:$B$156,0),14)),"",INDEX($A$38:$T$156,MATCH($B197,$B$38:$B$156,0),14))</f>
        <v>3</v>
      </c>
      <c r="O197" s="11">
        <f t="shared" ref="O197:O210" si="48">IF(ISNA(INDEX($A$38:$T$156,MATCH($B197,$B$38:$B$156,0),15)),"",INDEX($A$38:$T$156,MATCH($B197,$B$38:$B$156,0),15))</f>
        <v>8</v>
      </c>
      <c r="P197" s="11">
        <f t="shared" ref="P197:P210" si="49">IF(ISNA(INDEX($A$38:$T$156,MATCH($B197,$B$38:$B$156,0),16)),"",INDEX($A$38:$T$156,MATCH($B197,$B$38:$B$156,0),16))</f>
        <v>11</v>
      </c>
      <c r="Q197" s="17" t="str">
        <f t="shared" ref="Q197:Q210" si="50">IF(ISNA(INDEX($A$38:$T$156,MATCH($B197,$B$38:$B$156,0),17)),"",INDEX($A$38:$T$156,MATCH($B197,$B$38:$B$156,0),17))</f>
        <v>E</v>
      </c>
      <c r="R197" s="17">
        <f t="shared" ref="R197:R210" si="51">IF(ISNA(INDEX($A$38:$T$156,MATCH($B197,$B$38:$B$156,0),18)),"",INDEX($A$38:$T$156,MATCH($B197,$B$38:$B$156,0),18))</f>
        <v>0</v>
      </c>
      <c r="S197" s="17">
        <f t="shared" ref="S197:S210" si="52">IF(ISNA(INDEX($A$38:$T$156,MATCH($B197,$B$38:$B$156,0),19)),"",INDEX($A$38:$T$156,MATCH($B197,$B$38:$B$156,0),19))</f>
        <v>0</v>
      </c>
      <c r="T197" s="17" t="str">
        <f t="shared" ref="T197:T210" si="53">IF(ISNA(INDEX($A$38:$T$156,MATCH($B197,$B$38:$B$156,0),20)),"",INDEX($A$38:$T$156,MATCH($B197,$B$38:$B$156,0),20))</f>
        <v>DS</v>
      </c>
      <c r="U197" s="42"/>
    </row>
    <row r="198" spans="1:26">
      <c r="A198" s="100" t="str">
        <f t="shared" si="42"/>
        <v>LLC1225</v>
      </c>
      <c r="B198" s="145" t="s">
        <v>146</v>
      </c>
      <c r="C198" s="145"/>
      <c r="D198" s="145"/>
      <c r="E198" s="145"/>
      <c r="F198" s="145"/>
      <c r="G198" s="145"/>
      <c r="H198" s="145"/>
      <c r="I198" s="145"/>
      <c r="J198" s="11">
        <f t="shared" si="43"/>
        <v>4</v>
      </c>
      <c r="K198" s="11">
        <f t="shared" si="44"/>
        <v>0</v>
      </c>
      <c r="L198" s="11">
        <f t="shared" si="45"/>
        <v>0</v>
      </c>
      <c r="M198" s="11">
        <f t="shared" si="46"/>
        <v>2</v>
      </c>
      <c r="N198" s="11">
        <f t="shared" si="47"/>
        <v>2</v>
      </c>
      <c r="O198" s="11">
        <f t="shared" si="48"/>
        <v>5</v>
      </c>
      <c r="P198" s="11">
        <f t="shared" si="49"/>
        <v>7</v>
      </c>
      <c r="Q198" s="17">
        <f t="shared" si="50"/>
        <v>0</v>
      </c>
      <c r="R198" s="17">
        <f t="shared" si="51"/>
        <v>0</v>
      </c>
      <c r="S198" s="17" t="str">
        <f t="shared" si="52"/>
        <v>VP</v>
      </c>
      <c r="T198" s="17" t="str">
        <f t="shared" si="53"/>
        <v>DS</v>
      </c>
      <c r="U198" s="42"/>
    </row>
    <row r="199" spans="1:26" ht="15">
      <c r="A199" s="100" t="str">
        <f t="shared" si="42"/>
        <v>LLX1201</v>
      </c>
      <c r="B199" s="145" t="s">
        <v>147</v>
      </c>
      <c r="C199" s="145"/>
      <c r="D199" s="145"/>
      <c r="E199" s="145"/>
      <c r="F199" s="145"/>
      <c r="G199" s="145"/>
      <c r="H199" s="145"/>
      <c r="I199" s="145"/>
      <c r="J199" s="11">
        <f t="shared" si="43"/>
        <v>3</v>
      </c>
      <c r="K199" s="11">
        <f t="shared" si="44"/>
        <v>2</v>
      </c>
      <c r="L199" s="11">
        <f t="shared" si="45"/>
        <v>1</v>
      </c>
      <c r="M199" s="11">
        <f t="shared" si="46"/>
        <v>0</v>
      </c>
      <c r="N199" s="11">
        <f t="shared" si="47"/>
        <v>3</v>
      </c>
      <c r="O199" s="11">
        <f t="shared" si="48"/>
        <v>2</v>
      </c>
      <c r="P199" s="11">
        <f t="shared" si="49"/>
        <v>5</v>
      </c>
      <c r="Q199" s="17" t="str">
        <f t="shared" si="50"/>
        <v>E</v>
      </c>
      <c r="R199" s="17">
        <f t="shared" si="51"/>
        <v>0</v>
      </c>
      <c r="S199" s="17">
        <f t="shared" si="52"/>
        <v>0</v>
      </c>
      <c r="T199" s="17" t="str">
        <f t="shared" si="53"/>
        <v>DS</v>
      </c>
      <c r="U199" s="55"/>
      <c r="V199" s="56"/>
    </row>
    <row r="200" spans="1:26" ht="15">
      <c r="A200" s="100" t="str">
        <f t="shared" si="42"/>
        <v>LLX1202</v>
      </c>
      <c r="B200" s="145" t="s">
        <v>148</v>
      </c>
      <c r="C200" s="145"/>
      <c r="D200" s="145"/>
      <c r="E200" s="145"/>
      <c r="F200" s="145"/>
      <c r="G200" s="145"/>
      <c r="H200" s="145"/>
      <c r="I200" s="145"/>
      <c r="J200" s="11">
        <f t="shared" si="43"/>
        <v>3</v>
      </c>
      <c r="K200" s="11">
        <f t="shared" si="44"/>
        <v>2</v>
      </c>
      <c r="L200" s="11">
        <f t="shared" si="45"/>
        <v>1</v>
      </c>
      <c r="M200" s="11">
        <f t="shared" si="46"/>
        <v>0</v>
      </c>
      <c r="N200" s="11">
        <f t="shared" si="47"/>
        <v>3</v>
      </c>
      <c r="O200" s="11">
        <f t="shared" si="48"/>
        <v>2</v>
      </c>
      <c r="P200" s="11">
        <f t="shared" si="49"/>
        <v>5</v>
      </c>
      <c r="Q200" s="17" t="str">
        <f t="shared" si="50"/>
        <v>E</v>
      </c>
      <c r="R200" s="17">
        <f t="shared" si="51"/>
        <v>0</v>
      </c>
      <c r="S200" s="17">
        <f t="shared" si="52"/>
        <v>0</v>
      </c>
      <c r="T200" s="17" t="str">
        <f t="shared" si="53"/>
        <v>DS</v>
      </c>
      <c r="U200" s="80"/>
      <c r="V200" s="56"/>
      <c r="W200" s="56"/>
      <c r="X200" s="56"/>
      <c r="Y200" s="56"/>
      <c r="Z200" s="56"/>
    </row>
    <row r="201" spans="1:26" ht="15">
      <c r="A201" s="100" t="str">
        <f t="shared" si="42"/>
        <v>LLC2122</v>
      </c>
      <c r="B201" s="145" t="s">
        <v>150</v>
      </c>
      <c r="C201" s="145"/>
      <c r="D201" s="145"/>
      <c r="E201" s="145"/>
      <c r="F201" s="145"/>
      <c r="G201" s="145"/>
      <c r="H201" s="145"/>
      <c r="I201" s="145"/>
      <c r="J201" s="11">
        <f t="shared" si="43"/>
        <v>6</v>
      </c>
      <c r="K201" s="11">
        <f t="shared" si="44"/>
        <v>2</v>
      </c>
      <c r="L201" s="11">
        <f t="shared" si="45"/>
        <v>2</v>
      </c>
      <c r="M201" s="11">
        <f t="shared" si="46"/>
        <v>0</v>
      </c>
      <c r="N201" s="11">
        <f t="shared" si="47"/>
        <v>4</v>
      </c>
      <c r="O201" s="11">
        <f t="shared" si="48"/>
        <v>7</v>
      </c>
      <c r="P201" s="11">
        <f t="shared" si="49"/>
        <v>11</v>
      </c>
      <c r="Q201" s="17" t="str">
        <f t="shared" si="50"/>
        <v>E</v>
      </c>
      <c r="R201" s="17">
        <f t="shared" si="51"/>
        <v>0</v>
      </c>
      <c r="S201" s="17">
        <f t="shared" si="52"/>
        <v>0</v>
      </c>
      <c r="T201" s="17" t="str">
        <f t="shared" si="53"/>
        <v>DS</v>
      </c>
      <c r="U201" s="80"/>
      <c r="V201" s="56"/>
      <c r="W201" s="56"/>
      <c r="X201" s="56"/>
      <c r="Y201" s="56"/>
      <c r="Z201" s="56"/>
    </row>
    <row r="202" spans="1:26" ht="15">
      <c r="A202" s="100" t="str">
        <f t="shared" si="42"/>
        <v>LLC2124</v>
      </c>
      <c r="B202" s="145" t="s">
        <v>154</v>
      </c>
      <c r="C202" s="145"/>
      <c r="D202" s="145"/>
      <c r="E202" s="145"/>
      <c r="F202" s="145"/>
      <c r="G202" s="145"/>
      <c r="H202" s="145"/>
      <c r="I202" s="145"/>
      <c r="J202" s="11">
        <f t="shared" si="43"/>
        <v>5</v>
      </c>
      <c r="K202" s="11">
        <f t="shared" si="44"/>
        <v>1</v>
      </c>
      <c r="L202" s="11">
        <f t="shared" si="45"/>
        <v>1</v>
      </c>
      <c r="M202" s="11">
        <f t="shared" si="46"/>
        <v>1</v>
      </c>
      <c r="N202" s="11">
        <f t="shared" si="47"/>
        <v>3</v>
      </c>
      <c r="O202" s="11">
        <f t="shared" si="48"/>
        <v>6</v>
      </c>
      <c r="P202" s="11">
        <f t="shared" si="49"/>
        <v>9</v>
      </c>
      <c r="Q202" s="17" t="str">
        <f t="shared" si="50"/>
        <v>E</v>
      </c>
      <c r="R202" s="17">
        <f t="shared" si="51"/>
        <v>0</v>
      </c>
      <c r="S202" s="17">
        <f t="shared" si="52"/>
        <v>0</v>
      </c>
      <c r="T202" s="17" t="str">
        <f t="shared" si="53"/>
        <v>DS</v>
      </c>
      <c r="U202" s="80"/>
      <c r="V202" s="56"/>
      <c r="W202" s="56"/>
      <c r="X202" s="56"/>
      <c r="Y202" s="56"/>
      <c r="Z202" s="56"/>
    </row>
    <row r="203" spans="1:26" ht="15">
      <c r="A203" s="100" t="str">
        <f t="shared" si="42"/>
        <v>LLX2103</v>
      </c>
      <c r="B203" s="145" t="s">
        <v>159</v>
      </c>
      <c r="C203" s="145"/>
      <c r="D203" s="145"/>
      <c r="E203" s="145"/>
      <c r="F203" s="145"/>
      <c r="G203" s="145"/>
      <c r="H203" s="145"/>
      <c r="I203" s="145"/>
      <c r="J203" s="11">
        <f t="shared" si="43"/>
        <v>3</v>
      </c>
      <c r="K203" s="11">
        <f t="shared" si="44"/>
        <v>2</v>
      </c>
      <c r="L203" s="11">
        <f t="shared" si="45"/>
        <v>1</v>
      </c>
      <c r="M203" s="11">
        <f t="shared" si="46"/>
        <v>0</v>
      </c>
      <c r="N203" s="11">
        <f t="shared" si="47"/>
        <v>3</v>
      </c>
      <c r="O203" s="11">
        <f t="shared" si="48"/>
        <v>2</v>
      </c>
      <c r="P203" s="11">
        <f t="shared" si="49"/>
        <v>5</v>
      </c>
      <c r="Q203" s="17">
        <f t="shared" si="50"/>
        <v>0</v>
      </c>
      <c r="R203" s="17" t="str">
        <f t="shared" si="51"/>
        <v>C</v>
      </c>
      <c r="S203" s="17">
        <f t="shared" si="52"/>
        <v>0</v>
      </c>
      <c r="T203" s="17" t="str">
        <f t="shared" si="53"/>
        <v>DS</v>
      </c>
      <c r="U203" s="80"/>
      <c r="V203" s="56"/>
      <c r="W203" s="56"/>
      <c r="X203" s="56"/>
      <c r="Y203" s="56"/>
      <c r="Z203" s="56"/>
    </row>
    <row r="204" spans="1:26" s="53" customFormat="1" ht="15">
      <c r="A204" s="100" t="str">
        <f t="shared" si="42"/>
        <v>LLX2104</v>
      </c>
      <c r="B204" s="145" t="s">
        <v>160</v>
      </c>
      <c r="C204" s="145"/>
      <c r="D204" s="145"/>
      <c r="E204" s="145"/>
      <c r="F204" s="145"/>
      <c r="G204" s="145"/>
      <c r="H204" s="145"/>
      <c r="I204" s="145"/>
      <c r="J204" s="11">
        <f t="shared" si="43"/>
        <v>3</v>
      </c>
      <c r="K204" s="11">
        <f t="shared" si="44"/>
        <v>2</v>
      </c>
      <c r="L204" s="11">
        <f t="shared" si="45"/>
        <v>1</v>
      </c>
      <c r="M204" s="11">
        <f t="shared" si="46"/>
        <v>0</v>
      </c>
      <c r="N204" s="11">
        <f t="shared" si="47"/>
        <v>3</v>
      </c>
      <c r="O204" s="11">
        <f t="shared" si="48"/>
        <v>2</v>
      </c>
      <c r="P204" s="11">
        <f t="shared" si="49"/>
        <v>5</v>
      </c>
      <c r="Q204" s="17">
        <f t="shared" si="50"/>
        <v>0</v>
      </c>
      <c r="R204" s="17" t="str">
        <f t="shared" si="51"/>
        <v>C</v>
      </c>
      <c r="S204" s="17">
        <f t="shared" si="52"/>
        <v>0</v>
      </c>
      <c r="T204" s="17" t="str">
        <f t="shared" si="53"/>
        <v>DS</v>
      </c>
      <c r="U204" s="80"/>
      <c r="V204" s="56"/>
      <c r="W204" s="56"/>
      <c r="X204" s="56"/>
      <c r="Y204" s="56"/>
      <c r="Z204" s="56"/>
    </row>
    <row r="205" spans="1:26" s="53" customFormat="1" ht="15">
      <c r="A205" s="100" t="str">
        <f t="shared" si="42"/>
        <v>LLC2223</v>
      </c>
      <c r="B205" s="145" t="s">
        <v>166</v>
      </c>
      <c r="C205" s="145"/>
      <c r="D205" s="145"/>
      <c r="E205" s="145"/>
      <c r="F205" s="145"/>
      <c r="G205" s="145"/>
      <c r="H205" s="145"/>
      <c r="I205" s="145"/>
      <c r="J205" s="11">
        <f t="shared" si="43"/>
        <v>4</v>
      </c>
      <c r="K205" s="11">
        <f t="shared" si="44"/>
        <v>2</v>
      </c>
      <c r="L205" s="11">
        <f t="shared" si="45"/>
        <v>1</v>
      </c>
      <c r="M205" s="11">
        <f t="shared" si="46"/>
        <v>0</v>
      </c>
      <c r="N205" s="11">
        <f t="shared" si="47"/>
        <v>3</v>
      </c>
      <c r="O205" s="11">
        <f t="shared" si="48"/>
        <v>4</v>
      </c>
      <c r="P205" s="11">
        <f t="shared" si="49"/>
        <v>7</v>
      </c>
      <c r="Q205" s="17">
        <f t="shared" si="50"/>
        <v>0</v>
      </c>
      <c r="R205" s="17" t="str">
        <f t="shared" si="51"/>
        <v>C</v>
      </c>
      <c r="S205" s="17">
        <f t="shared" si="52"/>
        <v>0</v>
      </c>
      <c r="T205" s="17" t="str">
        <f t="shared" si="53"/>
        <v>DS</v>
      </c>
      <c r="U205" s="80"/>
      <c r="V205" s="56"/>
      <c r="W205" s="56"/>
      <c r="X205" s="56"/>
      <c r="Y205" s="56"/>
      <c r="Z205" s="56"/>
    </row>
    <row r="206" spans="1:26" s="53" customFormat="1" ht="15">
      <c r="A206" s="100" t="str">
        <f t="shared" si="42"/>
        <v>LLC2224</v>
      </c>
      <c r="B206" s="145" t="s">
        <v>212</v>
      </c>
      <c r="C206" s="145"/>
      <c r="D206" s="145"/>
      <c r="E206" s="145"/>
      <c r="F206" s="145"/>
      <c r="G206" s="145"/>
      <c r="H206" s="145"/>
      <c r="I206" s="145"/>
      <c r="J206" s="11">
        <f t="shared" si="43"/>
        <v>6</v>
      </c>
      <c r="K206" s="11">
        <f t="shared" si="44"/>
        <v>2</v>
      </c>
      <c r="L206" s="11">
        <f t="shared" si="45"/>
        <v>2</v>
      </c>
      <c r="M206" s="11">
        <f t="shared" si="46"/>
        <v>0</v>
      </c>
      <c r="N206" s="11">
        <f t="shared" si="47"/>
        <v>4</v>
      </c>
      <c r="O206" s="11">
        <f t="shared" si="48"/>
        <v>7</v>
      </c>
      <c r="P206" s="11">
        <f t="shared" si="49"/>
        <v>11</v>
      </c>
      <c r="Q206" s="17" t="str">
        <f t="shared" si="50"/>
        <v>E</v>
      </c>
      <c r="R206" s="17">
        <f t="shared" si="51"/>
        <v>0</v>
      </c>
      <c r="S206" s="17">
        <f t="shared" si="52"/>
        <v>0</v>
      </c>
      <c r="T206" s="17" t="str">
        <f t="shared" si="53"/>
        <v>DS</v>
      </c>
      <c r="U206" s="80"/>
      <c r="V206" s="56"/>
      <c r="W206" s="56"/>
      <c r="X206" s="56"/>
      <c r="Y206" s="56"/>
      <c r="Z206" s="56"/>
    </row>
    <row r="207" spans="1:26" s="53" customFormat="1" ht="15">
      <c r="A207" s="100" t="str">
        <f t="shared" si="42"/>
        <v>LLC2226</v>
      </c>
      <c r="B207" s="145" t="s">
        <v>171</v>
      </c>
      <c r="C207" s="145"/>
      <c r="D207" s="145"/>
      <c r="E207" s="145"/>
      <c r="F207" s="145"/>
      <c r="G207" s="145"/>
      <c r="H207" s="145"/>
      <c r="I207" s="145"/>
      <c r="J207" s="11">
        <f t="shared" si="43"/>
        <v>3</v>
      </c>
      <c r="K207" s="11">
        <f t="shared" si="44"/>
        <v>0</v>
      </c>
      <c r="L207" s="11">
        <f t="shared" si="45"/>
        <v>0</v>
      </c>
      <c r="M207" s="11">
        <f t="shared" si="46"/>
        <v>2</v>
      </c>
      <c r="N207" s="11">
        <f t="shared" si="47"/>
        <v>2</v>
      </c>
      <c r="O207" s="11">
        <f t="shared" si="48"/>
        <v>3</v>
      </c>
      <c r="P207" s="11">
        <f t="shared" si="49"/>
        <v>5</v>
      </c>
      <c r="Q207" s="17">
        <f t="shared" si="50"/>
        <v>0</v>
      </c>
      <c r="R207" s="17">
        <f t="shared" si="51"/>
        <v>0</v>
      </c>
      <c r="S207" s="17" t="str">
        <f t="shared" si="52"/>
        <v>VP</v>
      </c>
      <c r="T207" s="17" t="str">
        <f t="shared" si="53"/>
        <v>DS</v>
      </c>
      <c r="U207" s="80"/>
      <c r="V207" s="56"/>
      <c r="W207" s="56"/>
      <c r="X207" s="56"/>
      <c r="Y207" s="56"/>
      <c r="Z207" s="56"/>
    </row>
    <row r="208" spans="1:26" s="53" customFormat="1" ht="15">
      <c r="A208" s="100" t="str">
        <f t="shared" si="42"/>
        <v>LLX2205</v>
      </c>
      <c r="B208" s="145" t="s">
        <v>172</v>
      </c>
      <c r="C208" s="145"/>
      <c r="D208" s="145"/>
      <c r="E208" s="145"/>
      <c r="F208" s="145"/>
      <c r="G208" s="145"/>
      <c r="H208" s="145"/>
      <c r="I208" s="145"/>
      <c r="J208" s="11">
        <f t="shared" si="43"/>
        <v>3</v>
      </c>
      <c r="K208" s="11">
        <f t="shared" si="44"/>
        <v>2</v>
      </c>
      <c r="L208" s="11">
        <f t="shared" si="45"/>
        <v>1</v>
      </c>
      <c r="M208" s="11">
        <f t="shared" si="46"/>
        <v>0</v>
      </c>
      <c r="N208" s="11">
        <f t="shared" si="47"/>
        <v>3</v>
      </c>
      <c r="O208" s="11">
        <f t="shared" si="48"/>
        <v>2</v>
      </c>
      <c r="P208" s="11">
        <f t="shared" si="49"/>
        <v>5</v>
      </c>
      <c r="Q208" s="17" t="str">
        <f t="shared" si="50"/>
        <v>E</v>
      </c>
      <c r="R208" s="17">
        <f t="shared" si="51"/>
        <v>0</v>
      </c>
      <c r="S208" s="17">
        <f t="shared" si="52"/>
        <v>0</v>
      </c>
      <c r="T208" s="17" t="str">
        <f t="shared" si="53"/>
        <v>DS</v>
      </c>
      <c r="U208" s="80"/>
      <c r="V208" s="56"/>
      <c r="W208" s="56"/>
      <c r="X208" s="56"/>
      <c r="Y208" s="56"/>
      <c r="Z208" s="56"/>
    </row>
    <row r="209" spans="1:26" s="53" customFormat="1" ht="15">
      <c r="A209" s="100" t="str">
        <f t="shared" si="42"/>
        <v>LLX3106</v>
      </c>
      <c r="B209" s="145" t="s">
        <v>183</v>
      </c>
      <c r="C209" s="145"/>
      <c r="D209" s="145"/>
      <c r="E209" s="145"/>
      <c r="F209" s="145"/>
      <c r="G209" s="145"/>
      <c r="H209" s="145"/>
      <c r="I209" s="145"/>
      <c r="J209" s="11">
        <f t="shared" si="43"/>
        <v>3</v>
      </c>
      <c r="K209" s="11">
        <f t="shared" si="44"/>
        <v>2</v>
      </c>
      <c r="L209" s="11">
        <f t="shared" si="45"/>
        <v>1</v>
      </c>
      <c r="M209" s="11">
        <f t="shared" si="46"/>
        <v>0</v>
      </c>
      <c r="N209" s="11">
        <f t="shared" si="47"/>
        <v>3</v>
      </c>
      <c r="O209" s="11">
        <f t="shared" si="48"/>
        <v>2</v>
      </c>
      <c r="P209" s="11">
        <f t="shared" si="49"/>
        <v>5</v>
      </c>
      <c r="Q209" s="17">
        <f t="shared" si="50"/>
        <v>0</v>
      </c>
      <c r="R209" s="17" t="str">
        <f t="shared" si="51"/>
        <v>C</v>
      </c>
      <c r="S209" s="17">
        <f t="shared" si="52"/>
        <v>0</v>
      </c>
      <c r="T209" s="17" t="str">
        <f t="shared" si="53"/>
        <v>DS</v>
      </c>
      <c r="U209" s="80"/>
      <c r="V209" s="56"/>
      <c r="W209" s="56"/>
      <c r="X209" s="56"/>
      <c r="Y209" s="56"/>
      <c r="Z209" s="56"/>
    </row>
    <row r="210" spans="1:26" s="53" customFormat="1" ht="15">
      <c r="A210" s="100" t="str">
        <f t="shared" si="42"/>
        <v>LLX3107</v>
      </c>
      <c r="B210" s="145" t="s">
        <v>184</v>
      </c>
      <c r="C210" s="145"/>
      <c r="D210" s="145"/>
      <c r="E210" s="145"/>
      <c r="F210" s="145"/>
      <c r="G210" s="145"/>
      <c r="H210" s="145"/>
      <c r="I210" s="145"/>
      <c r="J210" s="11">
        <f t="shared" si="43"/>
        <v>3</v>
      </c>
      <c r="K210" s="11">
        <f t="shared" si="44"/>
        <v>2</v>
      </c>
      <c r="L210" s="11">
        <f t="shared" si="45"/>
        <v>1</v>
      </c>
      <c r="M210" s="11">
        <f t="shared" si="46"/>
        <v>0</v>
      </c>
      <c r="N210" s="11">
        <f t="shared" si="47"/>
        <v>3</v>
      </c>
      <c r="O210" s="11">
        <f t="shared" si="48"/>
        <v>2</v>
      </c>
      <c r="P210" s="11">
        <f t="shared" si="49"/>
        <v>5</v>
      </c>
      <c r="Q210" s="17">
        <f t="shared" si="50"/>
        <v>0</v>
      </c>
      <c r="R210" s="17" t="str">
        <f t="shared" si="51"/>
        <v>C</v>
      </c>
      <c r="S210" s="17">
        <f t="shared" si="52"/>
        <v>0</v>
      </c>
      <c r="T210" s="17" t="str">
        <f t="shared" si="53"/>
        <v>DS</v>
      </c>
      <c r="U210" s="80"/>
      <c r="V210" s="56"/>
      <c r="W210" s="56"/>
      <c r="X210" s="56"/>
      <c r="Y210" s="56"/>
      <c r="Z210" s="56"/>
    </row>
    <row r="211" spans="1:26" ht="15">
      <c r="A211" s="75" t="s">
        <v>27</v>
      </c>
      <c r="B211" s="131"/>
      <c r="C211" s="131"/>
      <c r="D211" s="131"/>
      <c r="E211" s="131"/>
      <c r="F211" s="131"/>
      <c r="G211" s="131"/>
      <c r="H211" s="131"/>
      <c r="I211" s="131"/>
      <c r="J211" s="13">
        <f t="shared" ref="J211:P211" si="54">SUM(J197:J210)</f>
        <v>55</v>
      </c>
      <c r="K211" s="13">
        <f t="shared" si="54"/>
        <v>23</v>
      </c>
      <c r="L211" s="13">
        <f t="shared" si="54"/>
        <v>14</v>
      </c>
      <c r="M211" s="13">
        <f t="shared" si="54"/>
        <v>5</v>
      </c>
      <c r="N211" s="13">
        <f t="shared" si="54"/>
        <v>42</v>
      </c>
      <c r="O211" s="13">
        <f t="shared" si="54"/>
        <v>54</v>
      </c>
      <c r="P211" s="13">
        <f t="shared" si="54"/>
        <v>96</v>
      </c>
      <c r="Q211" s="75">
        <f>COUNTIF(Q197:Q210,"E")</f>
        <v>7</v>
      </c>
      <c r="R211" s="75">
        <f>COUNTIF(R197:R210,"C")</f>
        <v>5</v>
      </c>
      <c r="S211" s="75">
        <f>COUNTIF(S197:S210,"VP")</f>
        <v>2</v>
      </c>
      <c r="T211" s="76">
        <f>COUNTA(T197:T210)</f>
        <v>14</v>
      </c>
      <c r="U211" s="80"/>
      <c r="V211" s="56"/>
      <c r="W211" s="56"/>
      <c r="X211" s="56"/>
      <c r="Y211" s="56"/>
      <c r="Z211" s="56"/>
    </row>
    <row r="212" spans="1:26" ht="15">
      <c r="A212" s="132" t="s">
        <v>74</v>
      </c>
      <c r="B212" s="132"/>
      <c r="C212" s="132"/>
      <c r="D212" s="132"/>
      <c r="E212" s="132"/>
      <c r="F212" s="132"/>
      <c r="G212" s="132"/>
      <c r="H212" s="132"/>
      <c r="I212" s="132"/>
      <c r="J212" s="132"/>
      <c r="K212" s="132"/>
      <c r="L212" s="132"/>
      <c r="M212" s="132"/>
      <c r="N212" s="132"/>
      <c r="O212" s="132"/>
      <c r="P212" s="132"/>
      <c r="Q212" s="132"/>
      <c r="R212" s="132"/>
      <c r="S212" s="132"/>
      <c r="T212" s="132"/>
      <c r="U212" s="80"/>
      <c r="V212" s="56"/>
      <c r="W212" s="56"/>
      <c r="X212" s="56"/>
      <c r="Y212" s="56"/>
      <c r="Z212" s="56"/>
    </row>
    <row r="213" spans="1:26" ht="15">
      <c r="A213" s="100" t="str">
        <f>IF(ISNA(INDEX($A$37:$T$151,MATCH($B175,$B$37:$B$151,0),1)),"",INDEX($A$37:$T$151,MATCH($B175,$B$37:$B$151,0),1))</f>
        <v>LLC3121</v>
      </c>
      <c r="B213" s="182" t="s">
        <v>193</v>
      </c>
      <c r="C213" s="182"/>
      <c r="D213" s="182"/>
      <c r="E213" s="182"/>
      <c r="F213" s="182"/>
      <c r="G213" s="182"/>
      <c r="H213" s="182"/>
      <c r="I213" s="182"/>
      <c r="J213" s="11">
        <f>IF(ISNA(INDEX($A$38:$T$156,MATCH($B213,$B$38:$B$156,0),10)),"",INDEX($A$38:$T$156,MATCH($B213,$B$38:$B$156,0),10))</f>
        <v>4</v>
      </c>
      <c r="K213" s="11">
        <f>IF(ISNA(INDEX($A$38:$T$156,MATCH($B213,$B$38:$B$156,0),11)),"",INDEX($A$38:$T$156,MATCH($B213,$B$38:$B$156,0),11))</f>
        <v>2</v>
      </c>
      <c r="L213" s="11">
        <f>IF(ISNA(INDEX($A$38:$T$156,MATCH($B213,$B$38:$B$156,0),12)),"",INDEX($A$38:$T$156,MATCH($B213,$B$38:$B$156,0),12))</f>
        <v>1</v>
      </c>
      <c r="M213" s="11">
        <f>IF(ISNA(INDEX($A$38:$T$156,MATCH($B213,$B$38:$B$156,0),13)),"",INDEX($A$38:$T$156,MATCH($B213,$B$38:$B$156,0),13))</f>
        <v>0</v>
      </c>
      <c r="N213" s="11">
        <f>IF(ISNA(INDEX($A$38:$T$156,MATCH($B213,$B$38:$B$156,0),14)),"",INDEX($A$38:$T$156,MATCH($B213,$B$38:$B$156,0),14))</f>
        <v>3</v>
      </c>
      <c r="O213" s="11">
        <f>IF(ISNA(INDEX($A$38:$T$156,MATCH($B213,$B$38:$B$156,0),15)),"",INDEX($A$38:$T$156,MATCH($B213,$B$38:$B$156,0),15))</f>
        <v>5</v>
      </c>
      <c r="P213" s="11">
        <f>IF(ISNA(INDEX($A$38:$T$156,MATCH($B213,$B$38:$B$156,0),16)),"",INDEX($A$38:$T$156,MATCH($B213,$B$38:$B$156,0),16))</f>
        <v>8</v>
      </c>
      <c r="Q213" s="17" t="str">
        <f>IF(ISNA(INDEX($A$38:$T$156,MATCH($B213,$B$38:$B$156,0),17)),"",INDEX($A$38:$T$156,MATCH($B213,$B$38:$B$156,0),17))</f>
        <v>E</v>
      </c>
      <c r="R213" s="17">
        <f>IF(ISNA(INDEX($A$38:$T$156,MATCH($B213,$B$38:$B$156,0),18)),"",INDEX($A$38:$T$156,MATCH($B213,$B$38:$B$156,0),18))</f>
        <v>0</v>
      </c>
      <c r="S213" s="17">
        <f>IF(ISNA(INDEX($A$38:$T$156,MATCH($B213,$B$38:$B$156,0),19)),"",INDEX($A$38:$T$156,MATCH($B213,$B$38:$B$156,0),19))</f>
        <v>0</v>
      </c>
      <c r="T213" s="17" t="str">
        <f>IF(ISNA(INDEX($A$38:$T$156,MATCH($B213,$B$38:$B$156,0),20)),"",INDEX($A$38:$T$156,MATCH($B213,$B$38:$B$156,0),20))</f>
        <v>DS</v>
      </c>
      <c r="U213" s="80"/>
      <c r="V213" s="56"/>
      <c r="W213" s="56"/>
      <c r="X213" s="56"/>
      <c r="Y213" s="56"/>
      <c r="Z213" s="56"/>
    </row>
    <row r="214" spans="1:26">
      <c r="A214" s="100" t="str">
        <f>IF(ISNA(INDEX($A$37:$T$151,MATCH($B176,$B$37:$B$151,0),1)),"",INDEX($A$37:$T$151,MATCH($B176,$B$37:$B$151,0),1))</f>
        <v>LLC3122</v>
      </c>
      <c r="B214" s="182" t="s">
        <v>195</v>
      </c>
      <c r="C214" s="182"/>
      <c r="D214" s="182"/>
      <c r="E214" s="182"/>
      <c r="F214" s="182"/>
      <c r="G214" s="182"/>
      <c r="H214" s="182"/>
      <c r="I214" s="182"/>
      <c r="J214" s="11">
        <f>IF(ISNA(INDEX($A$38:$T$156,MATCH($B214,$B$38:$B$156,0),10)),"",INDEX($A$38:$T$156,MATCH($B214,$B$38:$B$156,0),10))</f>
        <v>4</v>
      </c>
      <c r="K214" s="11">
        <f>IF(ISNA(INDEX($A$38:$T$156,MATCH($B214,$B$38:$B$156,0),11)),"",INDEX($A$38:$T$156,MATCH($B214,$B$38:$B$156,0),11))</f>
        <v>0</v>
      </c>
      <c r="L214" s="11">
        <f>IF(ISNA(INDEX($A$38:$T$156,MATCH($B214,$B$38:$B$156,0),12)),"",INDEX($A$38:$T$156,MATCH($B214,$B$38:$B$156,0),12))</f>
        <v>0</v>
      </c>
      <c r="M214" s="11">
        <f>IF(ISNA(INDEX($A$38:$T$156,MATCH($B214,$B$38:$B$156,0),13)),"",INDEX($A$38:$T$156,MATCH($B214,$B$38:$B$156,0),13))</f>
        <v>2</v>
      </c>
      <c r="N214" s="11">
        <f>IF(ISNA(INDEX($A$38:$T$156,MATCH($B214,$B$38:$B$156,0),14)),"",INDEX($A$38:$T$156,MATCH($B214,$B$38:$B$156,0),14))</f>
        <v>2</v>
      </c>
      <c r="O214" s="11">
        <f>IF(ISNA(INDEX($A$38:$T$156,MATCH($B214,$B$38:$B$156,0),15)),"",INDEX($A$38:$T$156,MATCH($B214,$B$38:$B$156,0),15))</f>
        <v>6</v>
      </c>
      <c r="P214" s="11">
        <f>IF(ISNA(INDEX($A$38:$T$156,MATCH($B214,$B$38:$B$156,0),16)),"",INDEX($A$38:$T$156,MATCH($B214,$B$38:$B$156,0),16))</f>
        <v>8</v>
      </c>
      <c r="Q214" s="17">
        <f>IF(ISNA(INDEX($A$38:$T$156,MATCH($B214,$B$38:$B$156,0),17)),"",INDEX($A$38:$T$156,MATCH($B214,$B$38:$B$156,0),17))</f>
        <v>0</v>
      </c>
      <c r="R214" s="17">
        <f>IF(ISNA(INDEX($A$38:$T$156,MATCH($B214,$B$38:$B$156,0),18)),"",INDEX($A$38:$T$156,MATCH($B214,$B$38:$B$156,0),18))</f>
        <v>0</v>
      </c>
      <c r="S214" s="17" t="str">
        <f>IF(ISNA(INDEX($A$38:$T$156,MATCH($B214,$B$38:$B$156,0),19)),"",INDEX($A$38:$T$156,MATCH($B214,$B$38:$B$156,0),19))</f>
        <v>VP</v>
      </c>
      <c r="T214" s="17" t="str">
        <f>IF(ISNA(INDEX($A$38:$T$156,MATCH($B214,$B$38:$B$156,0),20)),"",INDEX($A$38:$T$156,MATCH($B214,$B$38:$B$156,0),20))</f>
        <v>DS</v>
      </c>
      <c r="U214" s="42"/>
    </row>
    <row r="215" spans="1:26" s="53" customFormat="1">
      <c r="A215" s="100" t="str">
        <f>IF(ISNA(INDEX($A$37:$T$151,MATCH($B177,$B$37:$B$151,0),1)),"",INDEX($A$37:$T$151,MATCH($B177,$B$37:$B$151,0),1))</f>
        <v>LLC3123</v>
      </c>
      <c r="B215" s="182" t="s">
        <v>196</v>
      </c>
      <c r="C215" s="182"/>
      <c r="D215" s="182"/>
      <c r="E215" s="182"/>
      <c r="F215" s="182"/>
      <c r="G215" s="182"/>
      <c r="H215" s="182"/>
      <c r="I215" s="182"/>
      <c r="J215" s="11">
        <f>IF(ISNA(INDEX($A$38:$T$156,MATCH($B215,$B$38:$B$156,0),10)),"",INDEX($A$38:$T$156,MATCH($B215,$B$38:$B$156,0),10))</f>
        <v>3</v>
      </c>
      <c r="K215" s="11">
        <f>IF(ISNA(INDEX($A$38:$T$156,MATCH($B215,$B$38:$B$156,0),11)),"",INDEX($A$38:$T$156,MATCH($B215,$B$38:$B$156,0),11))</f>
        <v>2</v>
      </c>
      <c r="L215" s="11">
        <f>IF(ISNA(INDEX($A$38:$T$156,MATCH($B215,$B$38:$B$156,0),12)),"",INDEX($A$38:$T$156,MATCH($B215,$B$38:$B$156,0),12))</f>
        <v>1</v>
      </c>
      <c r="M215" s="11">
        <f>IF(ISNA(INDEX($A$38:$T$156,MATCH($B215,$B$38:$B$156,0),13)),"",INDEX($A$38:$T$156,MATCH($B215,$B$38:$B$156,0),13))</f>
        <v>0</v>
      </c>
      <c r="N215" s="11">
        <f>IF(ISNA(INDEX($A$38:$T$156,MATCH($B215,$B$38:$B$156,0),14)),"",INDEX($A$38:$T$156,MATCH($B215,$B$38:$B$156,0),14))</f>
        <v>3</v>
      </c>
      <c r="O215" s="11">
        <f>IF(ISNA(INDEX($A$38:$T$156,MATCH($B215,$B$38:$B$156,0),15)),"",INDEX($A$38:$T$156,MATCH($B215,$B$38:$B$156,0),15))</f>
        <v>3</v>
      </c>
      <c r="P215" s="11">
        <f>IF(ISNA(INDEX($A$38:$T$156,MATCH($B215,$B$38:$B$156,0),16)),"",INDEX($A$38:$T$156,MATCH($B215,$B$38:$B$156,0),16))</f>
        <v>6</v>
      </c>
      <c r="Q215" s="17" t="str">
        <f>IF(ISNA(INDEX($A$38:$T$156,MATCH($B215,$B$38:$B$156,0),17)),"",INDEX($A$38:$T$156,MATCH($B215,$B$38:$B$156,0),17))</f>
        <v>E</v>
      </c>
      <c r="R215" s="17">
        <f>IF(ISNA(INDEX($A$38:$T$156,MATCH($B215,$B$38:$B$156,0),18)),"",INDEX($A$38:$T$156,MATCH($B215,$B$38:$B$156,0),18))</f>
        <v>0</v>
      </c>
      <c r="S215" s="17">
        <f>IF(ISNA(INDEX($A$38:$T$156,MATCH($B215,$B$38:$B$156,0),19)),"",INDEX($A$38:$T$156,MATCH($B215,$B$38:$B$156,0),19))</f>
        <v>0</v>
      </c>
      <c r="T215" s="17" t="str">
        <f>IF(ISNA(INDEX($A$38:$T$156,MATCH($B215,$B$38:$B$156,0),20)),"",INDEX($A$38:$T$156,MATCH($B215,$B$38:$B$156,0),20))</f>
        <v>DS</v>
      </c>
      <c r="U215" s="42"/>
    </row>
    <row r="216" spans="1:26">
      <c r="A216" s="75" t="s">
        <v>27</v>
      </c>
      <c r="B216" s="132"/>
      <c r="C216" s="132"/>
      <c r="D216" s="132"/>
      <c r="E216" s="132"/>
      <c r="F216" s="132"/>
      <c r="G216" s="132"/>
      <c r="H216" s="132"/>
      <c r="I216" s="132"/>
      <c r="J216" s="13">
        <f t="shared" ref="J216:P216" si="55">SUM(J213:J215)</f>
        <v>11</v>
      </c>
      <c r="K216" s="13">
        <f t="shared" si="55"/>
        <v>4</v>
      </c>
      <c r="L216" s="13">
        <f t="shared" si="55"/>
        <v>2</v>
      </c>
      <c r="M216" s="13">
        <f t="shared" si="55"/>
        <v>2</v>
      </c>
      <c r="N216" s="13">
        <f t="shared" si="55"/>
        <v>8</v>
      </c>
      <c r="O216" s="13">
        <f t="shared" si="55"/>
        <v>14</v>
      </c>
      <c r="P216" s="13">
        <f t="shared" si="55"/>
        <v>22</v>
      </c>
      <c r="Q216" s="75">
        <f>COUNTIF(Q213:Q215,"E")</f>
        <v>2</v>
      </c>
      <c r="R216" s="75">
        <f>COUNTIF(R213:R215,"C")</f>
        <v>0</v>
      </c>
      <c r="S216" s="75">
        <f>COUNTIF(S213:S215,"VP")</f>
        <v>1</v>
      </c>
      <c r="T216" s="76">
        <f>COUNTA(T213:T215)</f>
        <v>3</v>
      </c>
      <c r="U216" s="42"/>
    </row>
    <row r="217" spans="1:26" ht="29.25" customHeight="1">
      <c r="A217" s="133" t="s">
        <v>109</v>
      </c>
      <c r="B217" s="133"/>
      <c r="C217" s="133"/>
      <c r="D217" s="133"/>
      <c r="E217" s="133"/>
      <c r="F217" s="133"/>
      <c r="G217" s="133"/>
      <c r="H217" s="133"/>
      <c r="I217" s="133"/>
      <c r="J217" s="13">
        <f t="shared" ref="J217:T217" si="56">SUM(J211,J216)</f>
        <v>66</v>
      </c>
      <c r="K217" s="13">
        <f t="shared" si="56"/>
        <v>27</v>
      </c>
      <c r="L217" s="13">
        <f t="shared" si="56"/>
        <v>16</v>
      </c>
      <c r="M217" s="13">
        <f t="shared" si="56"/>
        <v>7</v>
      </c>
      <c r="N217" s="13">
        <f t="shared" si="56"/>
        <v>50</v>
      </c>
      <c r="O217" s="13">
        <f t="shared" si="56"/>
        <v>68</v>
      </c>
      <c r="P217" s="13">
        <f t="shared" si="56"/>
        <v>118</v>
      </c>
      <c r="Q217" s="13">
        <f t="shared" si="56"/>
        <v>9</v>
      </c>
      <c r="R217" s="13">
        <f t="shared" si="56"/>
        <v>5</v>
      </c>
      <c r="S217" s="13">
        <f t="shared" si="56"/>
        <v>3</v>
      </c>
      <c r="T217" s="81">
        <f t="shared" si="56"/>
        <v>17</v>
      </c>
    </row>
    <row r="218" spans="1:26" ht="13.5" customHeight="1">
      <c r="A218" s="134" t="s">
        <v>52</v>
      </c>
      <c r="B218" s="135"/>
      <c r="C218" s="135"/>
      <c r="D218" s="135"/>
      <c r="E218" s="135"/>
      <c r="F218" s="135"/>
      <c r="G218" s="135"/>
      <c r="H218" s="135"/>
      <c r="I218" s="135"/>
      <c r="J218" s="136"/>
      <c r="K218" s="13">
        <f t="shared" ref="K218:P218" si="57">K211*14+K216*12</f>
        <v>370</v>
      </c>
      <c r="L218" s="13">
        <f t="shared" si="57"/>
        <v>220</v>
      </c>
      <c r="M218" s="13">
        <f t="shared" si="57"/>
        <v>94</v>
      </c>
      <c r="N218" s="13">
        <f t="shared" si="57"/>
        <v>684</v>
      </c>
      <c r="O218" s="13">
        <f t="shared" si="57"/>
        <v>924</v>
      </c>
      <c r="P218" s="13">
        <f t="shared" si="57"/>
        <v>1608</v>
      </c>
      <c r="Q218" s="119"/>
      <c r="R218" s="120"/>
      <c r="S218" s="120"/>
      <c r="T218" s="121"/>
    </row>
    <row r="219" spans="1:26" ht="16.5" customHeight="1">
      <c r="A219" s="137"/>
      <c r="B219" s="138"/>
      <c r="C219" s="138"/>
      <c r="D219" s="138"/>
      <c r="E219" s="138"/>
      <c r="F219" s="138"/>
      <c r="G219" s="138"/>
      <c r="H219" s="138"/>
      <c r="I219" s="138"/>
      <c r="J219" s="139"/>
      <c r="K219" s="125">
        <f>SUM(K218:M218)</f>
        <v>684</v>
      </c>
      <c r="L219" s="126"/>
      <c r="M219" s="127"/>
      <c r="N219" s="125">
        <f>SUM(N218:O218)</f>
        <v>1608</v>
      </c>
      <c r="O219" s="126"/>
      <c r="P219" s="127"/>
      <c r="Q219" s="122"/>
      <c r="R219" s="123"/>
      <c r="S219" s="123"/>
      <c r="T219" s="124"/>
    </row>
    <row r="220" spans="1:26" ht="18" customHeight="1">
      <c r="A220" s="151" t="s">
        <v>107</v>
      </c>
      <c r="B220" s="152"/>
      <c r="C220" s="152"/>
      <c r="D220" s="152"/>
      <c r="E220" s="152"/>
      <c r="F220" s="152"/>
      <c r="G220" s="152"/>
      <c r="H220" s="152"/>
      <c r="I220" s="152"/>
      <c r="J220" s="153"/>
      <c r="K220" s="157">
        <f>T217/SUM(T48,T65,T85,T97,T109,T122)</f>
        <v>0.39534883720930231</v>
      </c>
      <c r="L220" s="158"/>
      <c r="M220" s="158"/>
      <c r="N220" s="158"/>
      <c r="O220" s="158"/>
      <c r="P220" s="158"/>
      <c r="Q220" s="158"/>
      <c r="R220" s="158"/>
      <c r="S220" s="158"/>
      <c r="T220" s="159"/>
    </row>
    <row r="221" spans="1:26" s="39" customFormat="1" ht="18" customHeight="1">
      <c r="A221" s="154" t="s">
        <v>110</v>
      </c>
      <c r="B221" s="155"/>
      <c r="C221" s="155"/>
      <c r="D221" s="155"/>
      <c r="E221" s="155"/>
      <c r="F221" s="155"/>
      <c r="G221" s="155"/>
      <c r="H221" s="155"/>
      <c r="I221" s="155"/>
      <c r="J221" s="156"/>
      <c r="K221" s="157">
        <f>K219/(SUM(N48,N65,N85,N97,N109)*14+N122*12)</f>
        <v>0.36774193548387096</v>
      </c>
      <c r="L221" s="158"/>
      <c r="M221" s="158"/>
      <c r="N221" s="158"/>
      <c r="O221" s="158"/>
      <c r="P221" s="158"/>
      <c r="Q221" s="158"/>
      <c r="R221" s="158"/>
      <c r="S221" s="158"/>
      <c r="T221" s="159"/>
    </row>
    <row r="222" spans="1:26" ht="15" customHeight="1"/>
    <row r="223" spans="1:26" ht="22.5" customHeight="1">
      <c r="A223" s="132" t="s">
        <v>72</v>
      </c>
      <c r="B223" s="169"/>
      <c r="C223" s="169"/>
      <c r="D223" s="169"/>
      <c r="E223" s="169"/>
      <c r="F223" s="169"/>
      <c r="G223" s="169"/>
      <c r="H223" s="169"/>
      <c r="I223" s="169"/>
      <c r="J223" s="169"/>
      <c r="K223" s="169"/>
      <c r="L223" s="169"/>
      <c r="M223" s="169"/>
      <c r="N223" s="169"/>
      <c r="O223" s="169"/>
      <c r="P223" s="169"/>
      <c r="Q223" s="169"/>
      <c r="R223" s="169"/>
      <c r="S223" s="169"/>
      <c r="T223" s="169"/>
    </row>
    <row r="224" spans="1:26" ht="25.5" customHeight="1">
      <c r="A224" s="132" t="s">
        <v>29</v>
      </c>
      <c r="B224" s="132" t="s">
        <v>28</v>
      </c>
      <c r="C224" s="132"/>
      <c r="D224" s="132"/>
      <c r="E224" s="132"/>
      <c r="F224" s="132"/>
      <c r="G224" s="132"/>
      <c r="H224" s="132"/>
      <c r="I224" s="132"/>
      <c r="J224" s="130" t="s">
        <v>42</v>
      </c>
      <c r="K224" s="130" t="s">
        <v>26</v>
      </c>
      <c r="L224" s="130"/>
      <c r="M224" s="130"/>
      <c r="N224" s="130" t="s">
        <v>43</v>
      </c>
      <c r="O224" s="130"/>
      <c r="P224" s="130"/>
      <c r="Q224" s="130" t="s">
        <v>25</v>
      </c>
      <c r="R224" s="130"/>
      <c r="S224" s="130"/>
      <c r="T224" s="130" t="s">
        <v>24</v>
      </c>
    </row>
    <row r="225" spans="1:26">
      <c r="A225" s="132"/>
      <c r="B225" s="132"/>
      <c r="C225" s="132"/>
      <c r="D225" s="132"/>
      <c r="E225" s="132"/>
      <c r="F225" s="132"/>
      <c r="G225" s="132"/>
      <c r="H225" s="132"/>
      <c r="I225" s="132"/>
      <c r="J225" s="130"/>
      <c r="K225" s="77" t="s">
        <v>30</v>
      </c>
      <c r="L225" s="77" t="s">
        <v>31</v>
      </c>
      <c r="M225" s="77" t="s">
        <v>32</v>
      </c>
      <c r="N225" s="77" t="s">
        <v>36</v>
      </c>
      <c r="O225" s="77" t="s">
        <v>7</v>
      </c>
      <c r="P225" s="77" t="s">
        <v>33</v>
      </c>
      <c r="Q225" s="77" t="s">
        <v>34</v>
      </c>
      <c r="R225" s="77" t="s">
        <v>30</v>
      </c>
      <c r="S225" s="77" t="s">
        <v>35</v>
      </c>
      <c r="T225" s="130"/>
    </row>
    <row r="226" spans="1:26" ht="15">
      <c r="A226" s="132" t="s">
        <v>60</v>
      </c>
      <c r="B226" s="132"/>
      <c r="C226" s="132"/>
      <c r="D226" s="132"/>
      <c r="E226" s="132"/>
      <c r="F226" s="132"/>
      <c r="G226" s="132"/>
      <c r="H226" s="132"/>
      <c r="I226" s="132"/>
      <c r="J226" s="132"/>
      <c r="K226" s="132"/>
      <c r="L226" s="132"/>
      <c r="M226" s="132"/>
      <c r="N226" s="132"/>
      <c r="O226" s="132"/>
      <c r="P226" s="132"/>
      <c r="Q226" s="132"/>
      <c r="R226" s="132"/>
      <c r="S226" s="132"/>
      <c r="T226" s="132"/>
      <c r="U226" s="55"/>
      <c r="V226" s="56"/>
    </row>
    <row r="227" spans="1:26" ht="15">
      <c r="A227" s="19" t="str">
        <f>IF(ISNA(INDEX($A$38:$T$156,MATCH($B227,$B$38:$B$156,0),1)),"",INDEX($A$38:$T$156,MATCH($B227,$B$38:$B$156,0),1))</f>
        <v>*</v>
      </c>
      <c r="B227" s="129" t="s">
        <v>102</v>
      </c>
      <c r="C227" s="129"/>
      <c r="D227" s="129"/>
      <c r="E227" s="129"/>
      <c r="F227" s="129"/>
      <c r="G227" s="129"/>
      <c r="H227" s="129"/>
      <c r="I227" s="129"/>
      <c r="J227" s="11">
        <f>IF(ISNA(INDEX($A$38:$T$156,MATCH($B227,$B$38:$B$156,0),10)),"",INDEX($A$38:$T$156,MATCH($B227,$B$38:$B$156,0),10))</f>
        <v>3</v>
      </c>
      <c r="K227" s="11">
        <f>IF(ISNA(INDEX($A$38:$T$156,MATCH($B227,$B$38:$B$156,0),11)),"",INDEX($A$38:$T$156,MATCH($B227,$B$38:$B$156,0),11))</f>
        <v>0</v>
      </c>
      <c r="L227" s="11">
        <f>IF(ISNA(INDEX($A$38:$T$156,MATCH($B227,$B$38:$B$156,0),12)),"",INDEX($A$38:$T$156,MATCH($B227,$B$38:$B$156,0),12))</f>
        <v>2</v>
      </c>
      <c r="M227" s="11">
        <f>IF(ISNA(INDEX($A$38:$T$156,MATCH($B227,$B$38:$B$156,0),13)),"",INDEX($A$38:$T$156,MATCH($B227,$B$38:$B$156,0),13))</f>
        <v>0</v>
      </c>
      <c r="N227" s="11">
        <f>IF(ISNA(INDEX($A$38:$T$156,MATCH($B227,$B$38:$B$156,0),14)),"",INDEX($A$38:$T$156,MATCH($B227,$B$38:$B$156,0),14))</f>
        <v>2</v>
      </c>
      <c r="O227" s="11">
        <f>IF(ISNA(INDEX($A$38:$T$156,MATCH($B227,$B$38:$B$156,0),15)),"",INDEX($A$38:$T$156,MATCH($B227,$B$38:$B$156,0),15))</f>
        <v>3</v>
      </c>
      <c r="P227" s="11">
        <f>IF(ISNA(INDEX($A$38:$T$156,MATCH($B227,$B$38:$B$156,0),16)),"",INDEX($A$38:$T$156,MATCH($B227,$B$38:$B$156,0),16))</f>
        <v>5</v>
      </c>
      <c r="Q227" s="17">
        <f>IF(ISNA(INDEX($A$38:$T$156,MATCH($B227,$B$38:$B$156,0),17)),"",INDEX($A$38:$T$156,MATCH($B227,$B$38:$B$156,0),17))</f>
        <v>0</v>
      </c>
      <c r="R227" s="17">
        <f>IF(ISNA(INDEX($A$38:$T$156,MATCH($B227,$B$38:$B$156,0),18)),"",INDEX($A$38:$T$156,MATCH($B227,$B$38:$B$156,0),18))</f>
        <v>0</v>
      </c>
      <c r="S227" s="17" t="str">
        <f>IF(ISNA(INDEX($A$38:$T$156,MATCH($B227,$B$38:$B$156,0),19)),"",INDEX($A$38:$T$156,MATCH($B227,$B$38:$B$156,0),19))</f>
        <v>VP</v>
      </c>
      <c r="T227" s="17" t="str">
        <f>IF(ISNA(INDEX($A$38:$T$156,MATCH($B227,$B$38:$B$156,0),20)),"",INDEX($A$38:$T$156,MATCH($B227,$B$38:$B$156,0),20))</f>
        <v>DC</v>
      </c>
      <c r="U227" s="80"/>
      <c r="V227" s="56"/>
      <c r="W227" s="56"/>
      <c r="X227" s="56"/>
      <c r="Y227" s="56"/>
      <c r="Z227" s="56"/>
    </row>
    <row r="228" spans="1:26" ht="15">
      <c r="A228" s="19" t="str">
        <f>IF(ISNA(INDEX($A$38:$T$156,MATCH($B228,$B$38:$B$156,0),1)),"",INDEX($A$38:$T$156,MATCH($B228,$B$38:$B$156,0),1))</f>
        <v>YLU0011</v>
      </c>
      <c r="B228" s="129" t="s">
        <v>76</v>
      </c>
      <c r="C228" s="129"/>
      <c r="D228" s="129"/>
      <c r="E228" s="129"/>
      <c r="F228" s="129"/>
      <c r="G228" s="129"/>
      <c r="H228" s="129"/>
      <c r="I228" s="129"/>
      <c r="J228" s="11">
        <f>IF(ISNA(INDEX($A$38:$T$156,MATCH($B228,$B$38:$B$156,0),10)),"",INDEX($A$38:$T$156,MATCH($B228,$B$38:$B$156,0),10))</f>
        <v>2</v>
      </c>
      <c r="K228" s="11">
        <f>IF(ISNA(INDEX($A$38:$T$156,MATCH($B228,$B$38:$B$156,0),11)),"",INDEX($A$38:$T$156,MATCH($B228,$B$38:$B$156,0),11))</f>
        <v>0</v>
      </c>
      <c r="L228" s="11">
        <f>IF(ISNA(INDEX($A$38:$T$156,MATCH($B228,$B$38:$B$156,0),12)),"",INDEX($A$38:$T$156,MATCH($B228,$B$38:$B$156,0),12))</f>
        <v>2</v>
      </c>
      <c r="M228" s="11">
        <f>IF(ISNA(INDEX($A$38:$T$156,MATCH($B228,$B$38:$B$156,0),13)),"",INDEX($A$38:$T$156,MATCH($B228,$B$38:$B$156,0),13))</f>
        <v>0</v>
      </c>
      <c r="N228" s="11">
        <f>IF(ISNA(INDEX($A$38:$T$156,MATCH($B228,$B$38:$B$156,0),14)),"",INDEX($A$38:$T$156,MATCH($B228,$B$38:$B$156,0),14))</f>
        <v>2</v>
      </c>
      <c r="O228" s="11">
        <f>IF(ISNA(INDEX($A$38:$T$156,MATCH($B228,$B$38:$B$156,0),15)),"",INDEX($A$38:$T$156,MATCH($B228,$B$38:$B$156,0),15))</f>
        <v>2</v>
      </c>
      <c r="P228" s="11">
        <f>IF(ISNA(INDEX($A$38:$T$156,MATCH($B228,$B$38:$B$156,0),16)),"",INDEX($A$38:$T$156,MATCH($B228,$B$38:$B$156,0),16))</f>
        <v>4</v>
      </c>
      <c r="Q228" s="17">
        <f>IF(ISNA(INDEX($A$38:$T$156,MATCH($B228,$B$38:$B$156,0),17)),"",INDEX($A$38:$T$156,MATCH($B228,$B$38:$B$156,0),17))</f>
        <v>0</v>
      </c>
      <c r="R228" s="17">
        <f>IF(ISNA(INDEX($A$38:$T$156,MATCH($B228,$B$38:$B$156,0),18)),"",INDEX($A$38:$T$156,MATCH($B228,$B$38:$B$156,0),18))</f>
        <v>0</v>
      </c>
      <c r="S228" s="17" t="str">
        <f>IF(ISNA(INDEX($A$38:$T$156,MATCH($B228,$B$38:$B$156,0),19)),"",INDEX($A$38:$T$156,MATCH($B228,$B$38:$B$156,0),19))</f>
        <v>VP</v>
      </c>
      <c r="T228" s="17" t="str">
        <f>IF(ISNA(INDEX($A$38:$T$156,MATCH($B228,$B$38:$B$156,0),20)),"",INDEX($A$38:$T$156,MATCH($B228,$B$38:$B$156,0),20))</f>
        <v>DC</v>
      </c>
      <c r="U228" s="80"/>
      <c r="V228" s="56"/>
      <c r="W228" s="56"/>
      <c r="X228" s="56"/>
      <c r="Y228" s="56"/>
      <c r="Z228" s="56"/>
    </row>
    <row r="229" spans="1:26" ht="15">
      <c r="A229" s="19" t="str">
        <f>IF(ISNA(INDEX($A$38:$T$156,MATCH($B229,$B$38:$B$156,0),1)),"",INDEX($A$38:$T$156,MATCH($B229,$B$38:$B$156,0),1))</f>
        <v>**</v>
      </c>
      <c r="B229" s="129" t="s">
        <v>103</v>
      </c>
      <c r="C229" s="129"/>
      <c r="D229" s="129"/>
      <c r="E229" s="129"/>
      <c r="F229" s="129"/>
      <c r="G229" s="129"/>
      <c r="H229" s="129"/>
      <c r="I229" s="129"/>
      <c r="J229" s="11">
        <f>IF(ISNA(INDEX($A$38:$T$156,MATCH($B229,$B$38:$B$156,0),10)),"",INDEX($A$38:$T$156,MATCH($B229,$B$38:$B$156,0),10))</f>
        <v>3</v>
      </c>
      <c r="K229" s="11">
        <f>IF(ISNA(INDEX($A$38:$T$156,MATCH($B229,$B$38:$B$156,0),11)),"",INDEX($A$38:$T$156,MATCH($B229,$B$38:$B$156,0),11))</f>
        <v>0</v>
      </c>
      <c r="L229" s="11">
        <f>IF(ISNA(INDEX($A$38:$T$156,MATCH($B229,$B$38:$B$156,0),12)),"",INDEX($A$38:$T$156,MATCH($B229,$B$38:$B$156,0),12))</f>
        <v>2</v>
      </c>
      <c r="M229" s="11">
        <f>IF(ISNA(INDEX($A$38:$T$156,MATCH($B229,$B$38:$B$156,0),13)),"",INDEX($A$38:$T$156,MATCH($B229,$B$38:$B$156,0),13))</f>
        <v>0</v>
      </c>
      <c r="N229" s="11">
        <f>IF(ISNA(INDEX($A$38:$T$156,MATCH($B229,$B$38:$B$156,0),14)),"",INDEX($A$38:$T$156,MATCH($B229,$B$38:$B$156,0),14))</f>
        <v>2</v>
      </c>
      <c r="O229" s="11">
        <f>IF(ISNA(INDEX($A$38:$T$156,MATCH($B229,$B$38:$B$156,0),15)),"",INDEX($A$38:$T$156,MATCH($B229,$B$38:$B$156,0),15))</f>
        <v>3</v>
      </c>
      <c r="P229" s="11">
        <f>IF(ISNA(INDEX($A$38:$T$156,MATCH($B229,$B$38:$B$156,0),16)),"",INDEX($A$38:$T$156,MATCH($B229,$B$38:$B$156,0),16))</f>
        <v>5</v>
      </c>
      <c r="Q229" s="17">
        <f>IF(ISNA(INDEX($A$38:$T$156,MATCH($B229,$B$38:$B$156,0),17)),"",INDEX($A$38:$T$156,MATCH($B229,$B$38:$B$156,0),17))</f>
        <v>0</v>
      </c>
      <c r="R229" s="17">
        <f>IF(ISNA(INDEX($A$38:$T$156,MATCH($B229,$B$38:$B$156,0),18)),"",INDEX($A$38:$T$156,MATCH($B229,$B$38:$B$156,0),18))</f>
        <v>0</v>
      </c>
      <c r="S229" s="17" t="str">
        <f>IF(ISNA(INDEX($A$38:$T$156,MATCH($B229,$B$38:$B$156,0),19)),"",INDEX($A$38:$T$156,MATCH($B229,$B$38:$B$156,0),19))</f>
        <v>VP</v>
      </c>
      <c r="T229" s="17" t="str">
        <f>IF(ISNA(INDEX($A$38:$T$156,MATCH($B229,$B$38:$B$156,0),20)),"",INDEX($A$38:$T$156,MATCH($B229,$B$38:$B$156,0),20))</f>
        <v>DC</v>
      </c>
      <c r="U229" s="80"/>
      <c r="V229" s="56"/>
      <c r="W229" s="56"/>
      <c r="X229" s="56"/>
      <c r="Y229" s="56"/>
      <c r="Z229" s="56"/>
    </row>
    <row r="230" spans="1:26" ht="14.25" customHeight="1">
      <c r="A230" s="19" t="str">
        <f>IF(ISNA(INDEX($A$38:$T$156,MATCH($B230,$B$38:$B$156,0),1)),"",INDEX($A$38:$T$156,MATCH($B230,$B$38:$B$156,0),1))</f>
        <v>YLU0012</v>
      </c>
      <c r="B230" s="129" t="s">
        <v>77</v>
      </c>
      <c r="C230" s="129"/>
      <c r="D230" s="129"/>
      <c r="E230" s="129"/>
      <c r="F230" s="129"/>
      <c r="G230" s="129"/>
      <c r="H230" s="129"/>
      <c r="I230" s="129"/>
      <c r="J230" s="11">
        <f>IF(ISNA(INDEX($A$38:$T$156,MATCH($B230,$B$38:$B$156,0),10)),"",INDEX($A$38:$T$156,MATCH($B230,$B$38:$B$156,0),10))</f>
        <v>2</v>
      </c>
      <c r="K230" s="11">
        <f>IF(ISNA(INDEX($A$38:$T$156,MATCH($B230,$B$38:$B$156,0),11)),"",INDEX($A$38:$T$156,MATCH($B230,$B$38:$B$156,0),11))</f>
        <v>0</v>
      </c>
      <c r="L230" s="11">
        <f>IF(ISNA(INDEX($A$38:$T$156,MATCH($B230,$B$38:$B$156,0),12)),"",INDEX($A$38:$T$156,MATCH($B230,$B$38:$B$156,0),12))</f>
        <v>2</v>
      </c>
      <c r="M230" s="11">
        <f>IF(ISNA(INDEX($A$38:$T$156,MATCH($B230,$B$38:$B$156,0),13)),"",INDEX($A$38:$T$156,MATCH($B230,$B$38:$B$156,0),13))</f>
        <v>0</v>
      </c>
      <c r="N230" s="11">
        <f>IF(ISNA(INDEX($A$38:$T$156,MATCH($B230,$B$38:$B$156,0),14)),"",INDEX($A$38:$T$156,MATCH($B230,$B$38:$B$156,0),14))</f>
        <v>2</v>
      </c>
      <c r="O230" s="11">
        <f>IF(ISNA(INDEX($A$38:$T$156,MATCH($B230,$B$38:$B$156,0),15)),"",INDEX($A$38:$T$156,MATCH($B230,$B$38:$B$156,0),15))</f>
        <v>2</v>
      </c>
      <c r="P230" s="11">
        <f>IF(ISNA(INDEX($A$38:$T$156,MATCH($B230,$B$38:$B$156,0),16)),"",INDEX($A$38:$T$156,MATCH($B230,$B$38:$B$156,0),16))</f>
        <v>4</v>
      </c>
      <c r="Q230" s="17">
        <f>IF(ISNA(INDEX($A$38:$T$156,MATCH($B230,$B$38:$B$156,0),17)),"",INDEX($A$38:$T$156,MATCH($B230,$B$38:$B$156,0),17))</f>
        <v>0</v>
      </c>
      <c r="R230" s="17">
        <f>IF(ISNA(INDEX($A$38:$T$156,MATCH($B230,$B$38:$B$156,0),18)),"",INDEX($A$38:$T$156,MATCH($B230,$B$38:$B$156,0),18))</f>
        <v>0</v>
      </c>
      <c r="S230" s="17" t="str">
        <f>IF(ISNA(INDEX($A$38:$T$156,MATCH($B230,$B$38:$B$156,0),19)),"",INDEX($A$38:$T$156,MATCH($B230,$B$38:$B$156,0),19))</f>
        <v>VP</v>
      </c>
      <c r="T230" s="17" t="str">
        <f>IF(ISNA(INDEX($A$38:$T$156,MATCH($B230,$B$38:$B$156,0),20)),"",INDEX($A$38:$T$156,MATCH($B230,$B$38:$B$156,0),20))</f>
        <v>DC</v>
      </c>
      <c r="U230" s="80"/>
      <c r="V230" s="56"/>
      <c r="W230" s="56"/>
      <c r="X230" s="56"/>
      <c r="Y230" s="56"/>
      <c r="Z230" s="56"/>
    </row>
    <row r="231" spans="1:26" ht="0.95" hidden="1" customHeight="1">
      <c r="A231" s="75" t="s">
        <v>27</v>
      </c>
      <c r="B231" s="131"/>
      <c r="C231" s="131"/>
      <c r="D231" s="131"/>
      <c r="E231" s="131"/>
      <c r="F231" s="131"/>
      <c r="G231" s="131"/>
      <c r="H231" s="131"/>
      <c r="I231" s="131"/>
      <c r="J231" s="13">
        <f t="shared" ref="J231:P231" si="58">SUM(J227:J230)</f>
        <v>10</v>
      </c>
      <c r="K231" s="13">
        <f t="shared" si="58"/>
        <v>0</v>
      </c>
      <c r="L231" s="13">
        <f t="shared" si="58"/>
        <v>8</v>
      </c>
      <c r="M231" s="13">
        <f t="shared" si="58"/>
        <v>0</v>
      </c>
      <c r="N231" s="13">
        <f t="shared" si="58"/>
        <v>8</v>
      </c>
      <c r="O231" s="13">
        <f t="shared" si="58"/>
        <v>10</v>
      </c>
      <c r="P231" s="13">
        <f t="shared" si="58"/>
        <v>18</v>
      </c>
      <c r="Q231" s="75">
        <f>COUNTIF(Q227:Q230,"E")</f>
        <v>0</v>
      </c>
      <c r="R231" s="75">
        <f>COUNTIF(R227:R230,"C")</f>
        <v>0</v>
      </c>
      <c r="S231" s="75">
        <f>COUNTIF(S227:S230,"VP")</f>
        <v>4</v>
      </c>
      <c r="T231" s="76">
        <f>COUNTA(T227:T230)</f>
        <v>4</v>
      </c>
      <c r="U231" s="80"/>
      <c r="V231" s="56"/>
      <c r="W231" s="56"/>
      <c r="X231" s="56"/>
      <c r="Y231" s="56"/>
      <c r="Z231" s="56"/>
    </row>
    <row r="232" spans="1:26" ht="15" hidden="1">
      <c r="A232" s="132" t="s">
        <v>74</v>
      </c>
      <c r="B232" s="132"/>
      <c r="C232" s="132"/>
      <c r="D232" s="132"/>
      <c r="E232" s="132"/>
      <c r="F232" s="132"/>
      <c r="G232" s="132"/>
      <c r="H232" s="132"/>
      <c r="I232" s="132"/>
      <c r="J232" s="132"/>
      <c r="K232" s="132"/>
      <c r="L232" s="132"/>
      <c r="M232" s="132"/>
      <c r="N232" s="132"/>
      <c r="O232" s="132"/>
      <c r="P232" s="132"/>
      <c r="Q232" s="132"/>
      <c r="R232" s="132"/>
      <c r="S232" s="132"/>
      <c r="T232" s="132"/>
      <c r="U232" s="80"/>
      <c r="V232" s="56"/>
      <c r="W232" s="56"/>
      <c r="X232" s="56"/>
      <c r="Y232" s="56"/>
      <c r="Z232" s="56"/>
    </row>
    <row r="233" spans="1:26" s="53" customFormat="1" ht="1.5" hidden="1" customHeight="1">
      <c r="A233" s="19" t="str">
        <f>IF(ISNA(INDEX($A$38:$T$156,MATCH($B233,$B$38:$B$156,0),1)),"",INDEX($A$38:$T$156,MATCH($B233,$B$38:$B$156,0),1))</f>
        <v/>
      </c>
      <c r="B233" s="260"/>
      <c r="C233" s="261"/>
      <c r="D233" s="261"/>
      <c r="E233" s="261"/>
      <c r="F233" s="261"/>
      <c r="G233" s="261"/>
      <c r="H233" s="261"/>
      <c r="I233" s="262"/>
      <c r="J233" s="11" t="str">
        <f>IF(ISNA(INDEX($A$38:$T$156,MATCH($B233,$B$38:$B$156,0),10)),"",INDEX($A$38:$T$156,MATCH($B233,$B$38:$B$156,0),10))</f>
        <v/>
      </c>
      <c r="K233" s="11" t="str">
        <f>IF(ISNA(INDEX($A$38:$T$156,MATCH($B233,$B$38:$B$156,0),11)),"",INDEX($A$38:$T$156,MATCH($B233,$B$38:$B$156,0),11))</f>
        <v/>
      </c>
      <c r="L233" s="11" t="str">
        <f>IF(ISNA(INDEX($A$38:$T$156,MATCH($B233,$B$38:$B$156,0),12)),"",INDEX($A$38:$T$156,MATCH($B233,$B$38:$B$156,0),12))</f>
        <v/>
      </c>
      <c r="M233" s="11" t="str">
        <f>IF(ISNA(INDEX($A$38:$T$156,MATCH($B233,$B$38:$B$156,0),13)),"",INDEX($A$38:$T$156,MATCH($B233,$B$38:$B$156,0),13))</f>
        <v/>
      </c>
      <c r="N233" s="11" t="str">
        <f>IF(ISNA(INDEX($A$38:$T$156,MATCH($B233,$B$38:$B$156,0),14)),"",INDEX($A$38:$T$156,MATCH($B233,$B$38:$B$156,0),14))</f>
        <v/>
      </c>
      <c r="O233" s="11" t="str">
        <f>IF(ISNA(INDEX($A$38:$T$156,MATCH($B233,$B$38:$B$156,0),15)),"",INDEX($A$38:$T$156,MATCH($B233,$B$38:$B$156,0),15))</f>
        <v/>
      </c>
      <c r="P233" s="11" t="str">
        <f>IF(ISNA(INDEX($A$38:$T$156,MATCH($B233,$B$38:$B$156,0),16)),"",INDEX($A$38:$T$156,MATCH($B233,$B$38:$B$156,0),16))</f>
        <v/>
      </c>
      <c r="Q233" s="17" t="str">
        <f>IF(ISNA(INDEX($A$38:$T$156,MATCH($B233,$B$38:$B$156,0),17)),"",INDEX($A$38:$T$156,MATCH($B233,$B$38:$B$156,0),17))</f>
        <v/>
      </c>
      <c r="R233" s="17" t="str">
        <f>IF(ISNA(INDEX($A$38:$T$156,MATCH($B233,$B$38:$B$156,0),18)),"",INDEX($A$38:$T$156,MATCH($B233,$B$38:$B$156,0),18))</f>
        <v/>
      </c>
      <c r="S233" s="17" t="str">
        <f>IF(ISNA(INDEX($A$38:$T$156,MATCH($B233,$B$38:$B$156,0),19)),"",INDEX($A$38:$T$156,MATCH($B233,$B$38:$B$156,0),19))</f>
        <v/>
      </c>
      <c r="T233" s="17" t="str">
        <f>IF(ISNA(INDEX($A$38:$T$156,MATCH($B233,$B$38:$B$156,0),20)),"",INDEX($A$38:$T$156,MATCH($B233,$B$38:$B$156,0),20))</f>
        <v/>
      </c>
      <c r="U233" s="80"/>
      <c r="V233" s="56"/>
      <c r="W233" s="56"/>
      <c r="X233" s="56"/>
      <c r="Y233" s="56"/>
      <c r="Z233" s="56"/>
    </row>
    <row r="234" spans="1:26" ht="15" hidden="1">
      <c r="A234" s="75" t="s">
        <v>27</v>
      </c>
      <c r="B234" s="132"/>
      <c r="C234" s="132"/>
      <c r="D234" s="132"/>
      <c r="E234" s="132"/>
      <c r="F234" s="132"/>
      <c r="G234" s="132"/>
      <c r="H234" s="132"/>
      <c r="I234" s="132"/>
      <c r="J234" s="13">
        <f t="shared" ref="J234:P234" si="59">SUM(J233:J233)</f>
        <v>0</v>
      </c>
      <c r="K234" s="13">
        <f t="shared" si="59"/>
        <v>0</v>
      </c>
      <c r="L234" s="13">
        <f t="shared" si="59"/>
        <v>0</v>
      </c>
      <c r="M234" s="13">
        <f t="shared" si="59"/>
        <v>0</v>
      </c>
      <c r="N234" s="13">
        <f t="shared" si="59"/>
        <v>0</v>
      </c>
      <c r="O234" s="13">
        <f t="shared" si="59"/>
        <v>0</v>
      </c>
      <c r="P234" s="13">
        <f t="shared" si="59"/>
        <v>0</v>
      </c>
      <c r="Q234" s="75">
        <f>COUNTIF(Q233:Q233,"E")</f>
        <v>0</v>
      </c>
      <c r="R234" s="75">
        <f>COUNTIF(R233:R233,"C")</f>
        <v>0</v>
      </c>
      <c r="S234" s="75">
        <f>COUNTIF(S233:S233,"VP")</f>
        <v>0</v>
      </c>
      <c r="T234" s="76">
        <v>0</v>
      </c>
      <c r="U234" s="80"/>
      <c r="V234" s="56"/>
      <c r="W234" s="56"/>
      <c r="X234" s="56"/>
      <c r="Y234" s="56"/>
      <c r="Z234" s="56"/>
    </row>
    <row r="235" spans="1:26" ht="29.25" customHeight="1">
      <c r="A235" s="133" t="s">
        <v>109</v>
      </c>
      <c r="B235" s="133"/>
      <c r="C235" s="133"/>
      <c r="D235" s="133"/>
      <c r="E235" s="133"/>
      <c r="F235" s="133"/>
      <c r="G235" s="133"/>
      <c r="H235" s="133"/>
      <c r="I235" s="133"/>
      <c r="J235" s="13">
        <f t="shared" ref="J235:T235" si="60">SUM(J231,J234)</f>
        <v>10</v>
      </c>
      <c r="K235" s="13">
        <f t="shared" si="60"/>
        <v>0</v>
      </c>
      <c r="L235" s="13">
        <f t="shared" si="60"/>
        <v>8</v>
      </c>
      <c r="M235" s="13">
        <f t="shared" si="60"/>
        <v>0</v>
      </c>
      <c r="N235" s="13">
        <f t="shared" si="60"/>
        <v>8</v>
      </c>
      <c r="O235" s="13">
        <f t="shared" si="60"/>
        <v>10</v>
      </c>
      <c r="P235" s="13">
        <f t="shared" si="60"/>
        <v>18</v>
      </c>
      <c r="Q235" s="13">
        <f t="shared" si="60"/>
        <v>0</v>
      </c>
      <c r="R235" s="13">
        <f t="shared" si="60"/>
        <v>0</v>
      </c>
      <c r="S235" s="13">
        <f t="shared" si="60"/>
        <v>4</v>
      </c>
      <c r="T235" s="81">
        <f t="shared" si="60"/>
        <v>4</v>
      </c>
    </row>
    <row r="236" spans="1:26">
      <c r="A236" s="134" t="s">
        <v>52</v>
      </c>
      <c r="B236" s="135"/>
      <c r="C236" s="135"/>
      <c r="D236" s="135"/>
      <c r="E236" s="135"/>
      <c r="F236" s="135"/>
      <c r="G236" s="135"/>
      <c r="H236" s="135"/>
      <c r="I236" s="135"/>
      <c r="J236" s="136"/>
      <c r="K236" s="13">
        <f t="shared" ref="K236:P236" si="61">K231*14+K234*12</f>
        <v>0</v>
      </c>
      <c r="L236" s="13">
        <f t="shared" si="61"/>
        <v>112</v>
      </c>
      <c r="M236" s="13">
        <f t="shared" si="61"/>
        <v>0</v>
      </c>
      <c r="N236" s="13">
        <f t="shared" si="61"/>
        <v>112</v>
      </c>
      <c r="O236" s="13">
        <f t="shared" si="61"/>
        <v>140</v>
      </c>
      <c r="P236" s="13">
        <f t="shared" si="61"/>
        <v>252</v>
      </c>
      <c r="Q236" s="119"/>
      <c r="R236" s="120"/>
      <c r="S236" s="120"/>
      <c r="T236" s="121"/>
    </row>
    <row r="237" spans="1:26">
      <c r="A237" s="137"/>
      <c r="B237" s="138"/>
      <c r="C237" s="138"/>
      <c r="D237" s="138"/>
      <c r="E237" s="138"/>
      <c r="F237" s="138"/>
      <c r="G237" s="138"/>
      <c r="H237" s="138"/>
      <c r="I237" s="138"/>
      <c r="J237" s="139"/>
      <c r="K237" s="125">
        <f>SUM(K236:M236)</f>
        <v>112</v>
      </c>
      <c r="L237" s="126"/>
      <c r="M237" s="127"/>
      <c r="N237" s="125">
        <f>SUM(N236:O236)</f>
        <v>252</v>
      </c>
      <c r="O237" s="126"/>
      <c r="P237" s="127"/>
      <c r="Q237" s="122"/>
      <c r="R237" s="123"/>
      <c r="S237" s="123"/>
      <c r="T237" s="124"/>
    </row>
    <row r="238" spans="1:26" ht="17.25" customHeight="1">
      <c r="A238" s="151" t="s">
        <v>107</v>
      </c>
      <c r="B238" s="152"/>
      <c r="C238" s="152"/>
      <c r="D238" s="152"/>
      <c r="E238" s="152"/>
      <c r="F238" s="152"/>
      <c r="G238" s="152"/>
      <c r="H238" s="152"/>
      <c r="I238" s="152"/>
      <c r="J238" s="153"/>
      <c r="K238" s="157">
        <f>T235/SUM(T48,T65,T85,T97,T109,T122)</f>
        <v>9.3023255813953487E-2</v>
      </c>
      <c r="L238" s="158"/>
      <c r="M238" s="158"/>
      <c r="N238" s="158"/>
      <c r="O238" s="158"/>
      <c r="P238" s="158"/>
      <c r="Q238" s="158"/>
      <c r="R238" s="158"/>
      <c r="S238" s="158"/>
      <c r="T238" s="159"/>
      <c r="U238" s="111">
        <f>K238+K220+K190</f>
        <v>1</v>
      </c>
    </row>
    <row r="239" spans="1:26" ht="17.25" customHeight="1">
      <c r="A239" s="154" t="s">
        <v>110</v>
      </c>
      <c r="B239" s="155"/>
      <c r="C239" s="155"/>
      <c r="D239" s="155"/>
      <c r="E239" s="155"/>
      <c r="F239" s="155"/>
      <c r="G239" s="155"/>
      <c r="H239" s="155"/>
      <c r="I239" s="155"/>
      <c r="J239" s="156"/>
      <c r="K239" s="157">
        <f>K237/(SUM(N48,N65,N85,N97,N109)*14+N122*12)</f>
        <v>6.0215053763440864E-2</v>
      </c>
      <c r="L239" s="158"/>
      <c r="M239" s="158"/>
      <c r="N239" s="158"/>
      <c r="O239" s="158"/>
      <c r="P239" s="158"/>
      <c r="Q239" s="158"/>
      <c r="R239" s="158"/>
      <c r="S239" s="158"/>
      <c r="T239" s="159"/>
      <c r="U239" s="111">
        <f>K239+K221+K191</f>
        <v>1</v>
      </c>
    </row>
    <row r="240" spans="1:26" ht="8.25" customHeight="1"/>
    <row r="241" spans="1:24" s="65" customFormat="1" ht="15.75" customHeight="1"/>
    <row r="242" spans="1:24" s="65" customFormat="1" ht="15.75" customHeight="1"/>
    <row r="243" spans="1:24" ht="15" customHeight="1"/>
    <row r="244" spans="1:24">
      <c r="A244" s="128" t="s">
        <v>75</v>
      </c>
      <c r="B244" s="128"/>
      <c r="U244" s="33"/>
    </row>
    <row r="245" spans="1:24">
      <c r="A245" s="130" t="s">
        <v>29</v>
      </c>
      <c r="B245" s="176" t="s">
        <v>63</v>
      </c>
      <c r="C245" s="246"/>
      <c r="D245" s="246"/>
      <c r="E245" s="246"/>
      <c r="F245" s="246"/>
      <c r="G245" s="177"/>
      <c r="H245" s="176" t="s">
        <v>66</v>
      </c>
      <c r="I245" s="177"/>
      <c r="J245" s="170" t="s">
        <v>67</v>
      </c>
      <c r="K245" s="171"/>
      <c r="L245" s="171"/>
      <c r="M245" s="171"/>
      <c r="N245" s="171"/>
      <c r="O245" s="172"/>
      <c r="P245" s="176" t="s">
        <v>51</v>
      </c>
      <c r="Q245" s="177"/>
      <c r="R245" s="170" t="s">
        <v>68</v>
      </c>
      <c r="S245" s="171"/>
      <c r="T245" s="172"/>
      <c r="U245" s="33"/>
      <c r="V245" s="33"/>
    </row>
    <row r="246" spans="1:24">
      <c r="A246" s="130"/>
      <c r="B246" s="178"/>
      <c r="C246" s="247"/>
      <c r="D246" s="247"/>
      <c r="E246" s="247"/>
      <c r="F246" s="247"/>
      <c r="G246" s="179"/>
      <c r="H246" s="178"/>
      <c r="I246" s="179"/>
      <c r="J246" s="170" t="s">
        <v>36</v>
      </c>
      <c r="K246" s="172"/>
      <c r="L246" s="170" t="s">
        <v>7</v>
      </c>
      <c r="M246" s="172"/>
      <c r="N246" s="170" t="s">
        <v>33</v>
      </c>
      <c r="O246" s="172"/>
      <c r="P246" s="178"/>
      <c r="Q246" s="179"/>
      <c r="R246" s="18" t="s">
        <v>69</v>
      </c>
      <c r="S246" s="18" t="s">
        <v>70</v>
      </c>
      <c r="T246" s="18" t="s">
        <v>71</v>
      </c>
    </row>
    <row r="247" spans="1:24">
      <c r="A247" s="18">
        <v>1</v>
      </c>
      <c r="B247" s="170" t="s">
        <v>64</v>
      </c>
      <c r="C247" s="171"/>
      <c r="D247" s="171"/>
      <c r="E247" s="171"/>
      <c r="F247" s="171"/>
      <c r="G247" s="172"/>
      <c r="H247" s="175">
        <f>J247</f>
        <v>1530</v>
      </c>
      <c r="I247" s="175"/>
      <c r="J247" s="167">
        <f>(SUM(N48+N65+N85+N97+N109)*14+N122*12)-J248</f>
        <v>1530</v>
      </c>
      <c r="K247" s="168"/>
      <c r="L247" s="167">
        <f>(SUM(O48+O65+O85+O97+O109)*14+O122*12)-L248</f>
        <v>2630</v>
      </c>
      <c r="M247" s="168"/>
      <c r="N247" s="167">
        <f>(SUM(P48+P65+P85+P97+P109)*14+P122*12)-N248</f>
        <v>4160</v>
      </c>
      <c r="O247" s="168"/>
      <c r="P247" s="165">
        <f>H247/H249</f>
        <v>0.82258064516129037</v>
      </c>
      <c r="Q247" s="166"/>
      <c r="R247" s="10">
        <f>J48+J65-R248</f>
        <v>64</v>
      </c>
      <c r="S247" s="10">
        <f>J85+J97-S248</f>
        <v>51</v>
      </c>
      <c r="T247" s="10">
        <f>J109+J122-T248</f>
        <v>51</v>
      </c>
    </row>
    <row r="248" spans="1:24" ht="12.75" customHeight="1">
      <c r="A248" s="18">
        <v>2</v>
      </c>
      <c r="B248" s="170" t="s">
        <v>65</v>
      </c>
      <c r="C248" s="171"/>
      <c r="D248" s="171"/>
      <c r="E248" s="171"/>
      <c r="F248" s="171"/>
      <c r="G248" s="172"/>
      <c r="H248" s="175">
        <f>J248</f>
        <v>330</v>
      </c>
      <c r="I248" s="175"/>
      <c r="J248" s="263">
        <f>N152</f>
        <v>330</v>
      </c>
      <c r="K248" s="264"/>
      <c r="L248" s="263">
        <f>O152</f>
        <v>232</v>
      </c>
      <c r="M248" s="264"/>
      <c r="N248" s="180">
        <f>SUM(J248:M248)</f>
        <v>562</v>
      </c>
      <c r="O248" s="181"/>
      <c r="P248" s="165">
        <f>H248/H249</f>
        <v>0.17741935483870969</v>
      </c>
      <c r="Q248" s="166"/>
      <c r="R248" s="9">
        <v>6</v>
      </c>
      <c r="S248" s="9">
        <v>9</v>
      </c>
      <c r="T248" s="9">
        <v>9</v>
      </c>
      <c r="U248" s="258" t="str">
        <f>IF(N248=P152,"Corect","Nu corespunde cu tabelul de opționale")</f>
        <v>Corect</v>
      </c>
      <c r="V248" s="259"/>
      <c r="W248" s="259"/>
      <c r="X248" s="259"/>
    </row>
    <row r="249" spans="1:24">
      <c r="A249" s="170" t="s">
        <v>27</v>
      </c>
      <c r="B249" s="171"/>
      <c r="C249" s="171"/>
      <c r="D249" s="171"/>
      <c r="E249" s="171"/>
      <c r="F249" s="171"/>
      <c r="G249" s="172"/>
      <c r="H249" s="130">
        <f>SUM(H247:I248)</f>
        <v>1860</v>
      </c>
      <c r="I249" s="130"/>
      <c r="J249" s="130">
        <f>SUM(J247:K248)</f>
        <v>1860</v>
      </c>
      <c r="K249" s="130"/>
      <c r="L249" s="163">
        <f>SUM(L247:M248)</f>
        <v>2862</v>
      </c>
      <c r="M249" s="164"/>
      <c r="N249" s="163">
        <f>SUM(N247:O248)</f>
        <v>4722</v>
      </c>
      <c r="O249" s="164"/>
      <c r="P249" s="173">
        <f>SUM(P247:Q248)</f>
        <v>1</v>
      </c>
      <c r="Q249" s="174"/>
      <c r="R249" s="12">
        <f>SUM(R247:R248)</f>
        <v>70</v>
      </c>
      <c r="S249" s="12">
        <f>SUM(S247:S248)</f>
        <v>60</v>
      </c>
      <c r="T249" s="12">
        <f>SUM(T247:T248)</f>
        <v>60</v>
      </c>
    </row>
    <row r="250" spans="1:24" s="65" customFormat="1">
      <c r="A250" s="73"/>
      <c r="B250" s="73"/>
      <c r="C250" s="73"/>
      <c r="D250" s="73"/>
      <c r="E250" s="73"/>
      <c r="F250" s="73"/>
      <c r="G250" s="73"/>
      <c r="H250" s="73"/>
      <c r="I250" s="73"/>
      <c r="J250" s="73"/>
      <c r="K250" s="73"/>
      <c r="L250" s="47"/>
      <c r="M250" s="47"/>
      <c r="N250" s="47"/>
      <c r="O250" s="47"/>
      <c r="P250" s="74"/>
      <c r="Q250" s="74"/>
      <c r="R250" s="47"/>
      <c r="S250" s="47"/>
      <c r="T250" s="47"/>
    </row>
    <row r="251" spans="1:24" s="65" customFormat="1">
      <c r="A251" s="73"/>
      <c r="B251" s="73"/>
      <c r="C251" s="73"/>
      <c r="D251" s="73"/>
      <c r="E251" s="73"/>
      <c r="F251" s="73"/>
      <c r="G251" s="73"/>
      <c r="H251" s="73"/>
      <c r="I251" s="73"/>
      <c r="J251" s="73"/>
      <c r="K251" s="73"/>
      <c r="L251" s="47"/>
      <c r="M251" s="47"/>
      <c r="N251" s="47"/>
      <c r="O251" s="47"/>
      <c r="P251" s="74"/>
      <c r="Q251" s="74"/>
      <c r="R251" s="47"/>
      <c r="S251" s="47"/>
      <c r="T251" s="47"/>
    </row>
    <row r="252" spans="1:24" s="65" customFormat="1">
      <c r="A252" s="73"/>
      <c r="B252" s="73"/>
      <c r="C252" s="73"/>
      <c r="D252" s="73"/>
      <c r="E252" s="73"/>
      <c r="F252" s="73"/>
      <c r="G252" s="73"/>
      <c r="H252" s="73"/>
      <c r="I252" s="73"/>
      <c r="J252" s="73"/>
      <c r="K252" s="73"/>
      <c r="L252" s="47"/>
      <c r="M252" s="47"/>
      <c r="N252" s="47"/>
      <c r="O252" s="47"/>
      <c r="P252" s="74"/>
      <c r="Q252" s="74"/>
      <c r="R252" s="47"/>
      <c r="S252" s="47"/>
      <c r="T252" s="47"/>
    </row>
    <row r="253" spans="1:24" s="65" customFormat="1">
      <c r="A253" s="73"/>
      <c r="B253" s="73"/>
      <c r="C253" s="73"/>
      <c r="D253" s="73"/>
      <c r="E253" s="73"/>
      <c r="F253" s="73"/>
      <c r="G253" s="73"/>
      <c r="H253" s="73"/>
      <c r="I253" s="73"/>
      <c r="J253" s="73"/>
      <c r="K253" s="73"/>
      <c r="L253" s="47"/>
      <c r="M253" s="47"/>
      <c r="N253" s="47"/>
      <c r="O253" s="47"/>
      <c r="P253" s="74"/>
      <c r="Q253" s="74"/>
      <c r="R253" s="47"/>
      <c r="S253" s="47"/>
      <c r="T253" s="47"/>
    </row>
    <row r="254" spans="1:24" s="65" customFormat="1">
      <c r="A254" s="73"/>
      <c r="B254" s="73"/>
      <c r="C254" s="73"/>
      <c r="D254" s="73"/>
      <c r="E254" s="73"/>
      <c r="F254" s="73"/>
      <c r="G254" s="73"/>
      <c r="H254" s="73"/>
      <c r="I254" s="73"/>
      <c r="J254" s="73"/>
      <c r="K254" s="73"/>
      <c r="L254" s="47"/>
      <c r="M254" s="47"/>
      <c r="N254" s="47"/>
      <c r="O254" s="47"/>
      <c r="P254" s="74"/>
      <c r="Q254" s="74"/>
      <c r="R254" s="47"/>
      <c r="S254" s="47"/>
      <c r="T254" s="47"/>
    </row>
    <row r="255" spans="1:24" s="65" customFormat="1">
      <c r="A255" s="73"/>
      <c r="B255" s="73"/>
      <c r="C255" s="73"/>
      <c r="D255" s="73"/>
      <c r="E255" s="73"/>
      <c r="F255" s="73"/>
      <c r="G255" s="73"/>
      <c r="H255" s="73"/>
      <c r="I255" s="73"/>
      <c r="J255" s="73"/>
      <c r="K255" s="73"/>
      <c r="L255" s="47"/>
      <c r="M255" s="47"/>
      <c r="N255" s="47"/>
      <c r="O255" s="47"/>
      <c r="P255" s="74"/>
      <c r="Q255" s="74"/>
      <c r="R255" s="47"/>
      <c r="S255" s="47"/>
      <c r="T255" s="47"/>
    </row>
    <row r="256" spans="1:24" s="65" customFormat="1">
      <c r="A256" s="73"/>
      <c r="B256" s="73"/>
      <c r="C256" s="73"/>
      <c r="D256" s="73"/>
      <c r="E256" s="73"/>
      <c r="F256" s="73"/>
      <c r="G256" s="73"/>
      <c r="H256" s="73"/>
      <c r="I256" s="73"/>
      <c r="J256" s="73"/>
      <c r="K256" s="73"/>
      <c r="L256" s="47"/>
      <c r="M256" s="47"/>
      <c r="N256" s="47"/>
      <c r="O256" s="47"/>
      <c r="P256" s="74"/>
      <c r="Q256" s="74"/>
      <c r="R256" s="47"/>
      <c r="S256" s="47"/>
      <c r="T256" s="47"/>
    </row>
    <row r="257" spans="1:29" s="65" customFormat="1">
      <c r="A257" s="73"/>
      <c r="B257" s="73"/>
      <c r="C257" s="73"/>
      <c r="D257" s="73"/>
      <c r="E257" s="73"/>
      <c r="F257" s="73"/>
      <c r="G257" s="73"/>
      <c r="H257" s="73"/>
      <c r="I257" s="73"/>
      <c r="J257" s="73"/>
      <c r="K257" s="73"/>
      <c r="L257" s="47"/>
      <c r="M257" s="47"/>
      <c r="N257" s="47"/>
      <c r="O257" s="47"/>
      <c r="P257" s="74"/>
      <c r="Q257" s="74"/>
      <c r="R257" s="47"/>
      <c r="S257" s="47"/>
      <c r="T257" s="47"/>
    </row>
    <row r="258" spans="1:29" s="65" customFormat="1">
      <c r="A258" s="73"/>
      <c r="B258" s="73"/>
      <c r="C258" s="73"/>
      <c r="D258" s="73"/>
      <c r="E258" s="73"/>
      <c r="F258" s="73"/>
      <c r="G258" s="73"/>
      <c r="H258" s="73"/>
      <c r="I258" s="73"/>
      <c r="J258" s="73"/>
      <c r="K258" s="73"/>
      <c r="L258" s="47"/>
      <c r="M258" s="47"/>
      <c r="N258" s="47"/>
      <c r="O258" s="47"/>
      <c r="P258" s="74"/>
      <c r="Q258" s="74"/>
      <c r="R258" s="47"/>
      <c r="S258" s="47"/>
      <c r="T258" s="47"/>
    </row>
    <row r="259" spans="1:29" s="65" customFormat="1">
      <c r="A259" s="73"/>
      <c r="B259" s="73"/>
      <c r="C259" s="73"/>
      <c r="D259" s="73"/>
      <c r="E259" s="73"/>
      <c r="F259" s="73"/>
      <c r="G259" s="73"/>
      <c r="H259" s="73"/>
      <c r="I259" s="73"/>
      <c r="J259" s="73"/>
      <c r="K259" s="73"/>
      <c r="L259" s="47"/>
      <c r="M259" s="47"/>
      <c r="N259" s="47"/>
      <c r="O259" s="47"/>
      <c r="P259" s="74"/>
      <c r="Q259" s="74"/>
      <c r="R259" s="47"/>
      <c r="S259" s="47"/>
      <c r="T259" s="47"/>
    </row>
    <row r="260" spans="1:29" s="65" customFormat="1">
      <c r="A260" s="73"/>
      <c r="B260" s="73"/>
      <c r="C260" s="73"/>
      <c r="D260" s="73"/>
      <c r="E260" s="73"/>
      <c r="F260" s="73"/>
      <c r="G260" s="73"/>
      <c r="H260" s="73"/>
      <c r="I260" s="73"/>
      <c r="J260" s="73"/>
      <c r="K260" s="73"/>
      <c r="L260" s="47"/>
      <c r="M260" s="47"/>
      <c r="N260" s="47"/>
      <c r="O260" s="47"/>
      <c r="P260" s="74"/>
      <c r="Q260" s="74"/>
      <c r="R260" s="47"/>
      <c r="S260" s="47"/>
      <c r="T260" s="47"/>
    </row>
    <row r="261" spans="1:29" s="65" customFormat="1"/>
    <row r="262" spans="1:29" ht="19.5" customHeight="1"/>
    <row r="263" spans="1:29" ht="5.25" customHeight="1"/>
    <row r="264" spans="1:29" ht="17.25" customHeight="1"/>
    <row r="265" spans="1:29" ht="26.25" customHeight="1">
      <c r="AA265" s="54"/>
      <c r="AB265" s="54"/>
      <c r="AC265" s="54"/>
    </row>
    <row r="266" spans="1:29" ht="12.75" customHeight="1">
      <c r="AA266" s="54"/>
      <c r="AB266" s="54"/>
      <c r="AC266" s="54"/>
    </row>
    <row r="267" spans="1:29" ht="16.5" customHeight="1">
      <c r="AA267" s="54"/>
      <c r="AB267" s="54"/>
      <c r="AC267" s="54"/>
    </row>
    <row r="268" spans="1:29" ht="19.5" customHeight="1">
      <c r="AA268" s="54"/>
      <c r="AB268" s="54"/>
      <c r="AC268" s="54"/>
    </row>
    <row r="269" spans="1:29" ht="15" customHeight="1">
      <c r="AA269" s="54"/>
      <c r="AB269" s="54"/>
      <c r="AC269" s="54"/>
    </row>
    <row r="270" spans="1:29" ht="42" customHeight="1">
      <c r="AA270" s="54"/>
      <c r="AB270" s="54"/>
      <c r="AC270" s="54"/>
    </row>
    <row r="271" spans="1:29">
      <c r="AA271" s="54"/>
      <c r="AB271" s="54"/>
      <c r="AC271" s="54"/>
    </row>
    <row r="272" spans="1:29" ht="40.5" customHeight="1">
      <c r="AA272" s="54"/>
      <c r="AB272" s="54"/>
      <c r="AC272" s="54"/>
    </row>
    <row r="273" spans="27:29" ht="15" customHeight="1">
      <c r="AA273" s="54"/>
      <c r="AB273" s="54"/>
      <c r="AC273" s="54"/>
    </row>
    <row r="274" spans="27:29" s="25" customFormat="1" ht="21.75" customHeight="1">
      <c r="AA274" s="54"/>
      <c r="AB274" s="54"/>
      <c r="AC274" s="54"/>
    </row>
    <row r="275" spans="27:29" ht="14.25" customHeight="1">
      <c r="AA275" s="54"/>
      <c r="AB275" s="54"/>
      <c r="AC275" s="54"/>
    </row>
    <row r="276" spans="27:29" ht="17.25" customHeight="1">
      <c r="AA276" s="54"/>
      <c r="AB276" s="54"/>
      <c r="AC276" s="54"/>
    </row>
    <row r="277" spans="27:29" ht="18.75" customHeight="1">
      <c r="AA277" s="69"/>
      <c r="AB277" s="67"/>
      <c r="AC277" s="67"/>
    </row>
    <row r="278" spans="27:29" ht="17.25" customHeight="1">
      <c r="AA278" s="69"/>
      <c r="AB278" s="67"/>
      <c r="AC278" s="67"/>
    </row>
    <row r="279" spans="27:29" ht="17.25" customHeight="1">
      <c r="AA279" s="67"/>
      <c r="AB279" s="67"/>
      <c r="AC279" s="67"/>
    </row>
    <row r="280" spans="27:29" ht="15.75" customHeight="1">
      <c r="AA280" s="54"/>
      <c r="AB280" s="54"/>
      <c r="AC280" s="54"/>
    </row>
    <row r="281" spans="27:29" ht="29.25" customHeight="1">
      <c r="AA281" s="54"/>
      <c r="AB281" s="54"/>
      <c r="AC281" s="54"/>
    </row>
    <row r="282" spans="27:29" ht="17.25" customHeight="1">
      <c r="AA282" s="54"/>
      <c r="AB282" s="54"/>
      <c r="AC282" s="54"/>
    </row>
    <row r="283" spans="27:29" ht="14.25" customHeight="1">
      <c r="AA283" s="54"/>
      <c r="AB283" s="54"/>
      <c r="AC283" s="54"/>
    </row>
    <row r="284" spans="27:29" ht="12.75" customHeight="1">
      <c r="AA284" s="54"/>
      <c r="AB284" s="54"/>
      <c r="AC284" s="54"/>
    </row>
    <row r="285" spans="27:29">
      <c r="AA285" s="54"/>
      <c r="AB285" s="54"/>
      <c r="AC285" s="54"/>
    </row>
  </sheetData>
  <sheetProtection deleteColumns="0" deleteRows="0" selectLockedCells="1" selectUnlockedCells="1"/>
  <mergeCells count="347">
    <mergeCell ref="B116:I116"/>
    <mergeCell ref="B122:I122"/>
    <mergeCell ref="B118:I118"/>
    <mergeCell ref="T100:T101"/>
    <mergeCell ref="B202:I202"/>
    <mergeCell ref="B203:I203"/>
    <mergeCell ref="K219:M219"/>
    <mergeCell ref="N219:P219"/>
    <mergeCell ref="B216:I216"/>
    <mergeCell ref="U125:W131"/>
    <mergeCell ref="U137:X142"/>
    <mergeCell ref="M12:T12"/>
    <mergeCell ref="M13:T14"/>
    <mergeCell ref="M15:T16"/>
    <mergeCell ref="M17:T18"/>
    <mergeCell ref="M19:T20"/>
    <mergeCell ref="U18:X22"/>
    <mergeCell ref="A66:T67"/>
    <mergeCell ref="A49:T50"/>
    <mergeCell ref="U39:W46"/>
    <mergeCell ref="B47:I47"/>
    <mergeCell ref="B45:I45"/>
    <mergeCell ref="B61:I61"/>
    <mergeCell ref="B59:I59"/>
    <mergeCell ref="B60:I60"/>
    <mergeCell ref="A99:T99"/>
    <mergeCell ref="B125:I126"/>
    <mergeCell ref="B113:I114"/>
    <mergeCell ref="J125:J126"/>
    <mergeCell ref="K125:M125"/>
    <mergeCell ref="B121:I121"/>
    <mergeCell ref="B105:I105"/>
    <mergeCell ref="B103:I103"/>
    <mergeCell ref="B104:I104"/>
    <mergeCell ref="J100:J101"/>
    <mergeCell ref="B108:I108"/>
    <mergeCell ref="U248:X248"/>
    <mergeCell ref="B201:I201"/>
    <mergeCell ref="B199:I199"/>
    <mergeCell ref="A193:T193"/>
    <mergeCell ref="J194:J195"/>
    <mergeCell ref="K194:M194"/>
    <mergeCell ref="N194:P194"/>
    <mergeCell ref="B194:I195"/>
    <mergeCell ref="Q194:S194"/>
    <mergeCell ref="T194:T195"/>
    <mergeCell ref="B233:I233"/>
    <mergeCell ref="B208:I208"/>
    <mergeCell ref="K239:T239"/>
    <mergeCell ref="B214:I214"/>
    <mergeCell ref="L248:M248"/>
    <mergeCell ref="B248:G248"/>
    <mergeCell ref="K39:M39"/>
    <mergeCell ref="A15:K15"/>
    <mergeCell ref="J39:J40"/>
    <mergeCell ref="A38:T38"/>
    <mergeCell ref="B39:I40"/>
    <mergeCell ref="H29:H30"/>
    <mergeCell ref="A28:G28"/>
    <mergeCell ref="G29:G30"/>
    <mergeCell ref="B78:I78"/>
    <mergeCell ref="A75:T75"/>
    <mergeCell ref="J76:J77"/>
    <mergeCell ref="Q39:S39"/>
    <mergeCell ref="A23:K26"/>
    <mergeCell ref="I29:K29"/>
    <mergeCell ref="B29:C29"/>
    <mergeCell ref="B43:I43"/>
    <mergeCell ref="B41:I41"/>
    <mergeCell ref="B42:I42"/>
    <mergeCell ref="M29:T33"/>
    <mergeCell ref="M23:T27"/>
    <mergeCell ref="B198:I198"/>
    <mergeCell ref="B200:I200"/>
    <mergeCell ref="B177:I177"/>
    <mergeCell ref="B168:I168"/>
    <mergeCell ref="A196:T196"/>
    <mergeCell ref="B197:I197"/>
    <mergeCell ref="Q188:T189"/>
    <mergeCell ref="N189:P189"/>
    <mergeCell ref="K190:T190"/>
    <mergeCell ref="A188:J189"/>
    <mergeCell ref="B178:I178"/>
    <mergeCell ref="B169:I169"/>
    <mergeCell ref="A194:A195"/>
    <mergeCell ref="Q159:S159"/>
    <mergeCell ref="B174:I174"/>
    <mergeCell ref="B182:I182"/>
    <mergeCell ref="A187:I187"/>
    <mergeCell ref="B186:I186"/>
    <mergeCell ref="B184:I184"/>
    <mergeCell ref="B179:I179"/>
    <mergeCell ref="K191:T191"/>
    <mergeCell ref="K189:M189"/>
    <mergeCell ref="B170:I170"/>
    <mergeCell ref="B171:I171"/>
    <mergeCell ref="K159:M159"/>
    <mergeCell ref="N159:P159"/>
    <mergeCell ref="B167:I167"/>
    <mergeCell ref="B183:I183"/>
    <mergeCell ref="U48:W48"/>
    <mergeCell ref="U122:W122"/>
    <mergeCell ref="K100:M100"/>
    <mergeCell ref="N100:P100"/>
    <mergeCell ref="Q100:S100"/>
    <mergeCell ref="B102:I102"/>
    <mergeCell ref="B100:I101"/>
    <mergeCell ref="B48:I48"/>
    <mergeCell ref="T88:T89"/>
    <mergeCell ref="B84:I84"/>
    <mergeCell ref="B85:I85"/>
    <mergeCell ref="B88:I89"/>
    <mergeCell ref="B95:I95"/>
    <mergeCell ref="B97:I97"/>
    <mergeCell ref="B107:I107"/>
    <mergeCell ref="Q113:S113"/>
    <mergeCell ref="K113:M113"/>
    <mergeCell ref="B96:I96"/>
    <mergeCell ref="T113:T114"/>
    <mergeCell ref="N113:P113"/>
    <mergeCell ref="B109:I109"/>
    <mergeCell ref="B58:I58"/>
    <mergeCell ref="B64:I64"/>
    <mergeCell ref="B63:I63"/>
    <mergeCell ref="A125:A126"/>
    <mergeCell ref="A112:T112"/>
    <mergeCell ref="B117:I117"/>
    <mergeCell ref="J113:J114"/>
    <mergeCell ref="A124:T124"/>
    <mergeCell ref="U65:W65"/>
    <mergeCell ref="U85:W85"/>
    <mergeCell ref="U97:W97"/>
    <mergeCell ref="U109:W109"/>
    <mergeCell ref="B90:I90"/>
    <mergeCell ref="B91:I91"/>
    <mergeCell ref="Q76:S76"/>
    <mergeCell ref="T76:T77"/>
    <mergeCell ref="K76:M76"/>
    <mergeCell ref="N76:P76"/>
    <mergeCell ref="B115:I115"/>
    <mergeCell ref="A100:A101"/>
    <mergeCell ref="A76:A77"/>
    <mergeCell ref="B76:I77"/>
    <mergeCell ref="B92:I92"/>
    <mergeCell ref="B93:I93"/>
    <mergeCell ref="B94:I94"/>
    <mergeCell ref="B119:I119"/>
    <mergeCell ref="Q125:S125"/>
    <mergeCell ref="K155:T155"/>
    <mergeCell ref="A155:J155"/>
    <mergeCell ref="B166:I166"/>
    <mergeCell ref="A158:T158"/>
    <mergeCell ref="B245:G246"/>
    <mergeCell ref="B185:I185"/>
    <mergeCell ref="A181:T181"/>
    <mergeCell ref="B180:I180"/>
    <mergeCell ref="P245:Q246"/>
    <mergeCell ref="J246:K246"/>
    <mergeCell ref="L246:M246"/>
    <mergeCell ref="N246:O246"/>
    <mergeCell ref="J245:O245"/>
    <mergeCell ref="B175:I175"/>
    <mergeCell ref="B176:I176"/>
    <mergeCell ref="B210:I210"/>
    <mergeCell ref="B213:I213"/>
    <mergeCell ref="B173:I173"/>
    <mergeCell ref="B172:I172"/>
    <mergeCell ref="B164:I164"/>
    <mergeCell ref="B165:I165"/>
    <mergeCell ref="A212:T212"/>
    <mergeCell ref="A217:I217"/>
    <mergeCell ref="Q218:T219"/>
    <mergeCell ref="B133:T133"/>
    <mergeCell ref="B136:T136"/>
    <mergeCell ref="B139:T139"/>
    <mergeCell ref="B142:T142"/>
    <mergeCell ref="B149:I149"/>
    <mergeCell ref="B143:I143"/>
    <mergeCell ref="B132:I132"/>
    <mergeCell ref="B140:I140"/>
    <mergeCell ref="B135:I135"/>
    <mergeCell ref="A154:J154"/>
    <mergeCell ref="K154:T154"/>
    <mergeCell ref="K153:M153"/>
    <mergeCell ref="N153:P153"/>
    <mergeCell ref="Q152:T153"/>
    <mergeCell ref="A151:I151"/>
    <mergeCell ref="B150:I150"/>
    <mergeCell ref="A152:J153"/>
    <mergeCell ref="B144:I144"/>
    <mergeCell ref="B131:I131"/>
    <mergeCell ref="B129:I129"/>
    <mergeCell ref="B106:I106"/>
    <mergeCell ref="B128:I128"/>
    <mergeCell ref="N125:P125"/>
    <mergeCell ref="B127:T127"/>
    <mergeCell ref="B130:T130"/>
    <mergeCell ref="B120:I120"/>
    <mergeCell ref="A55:A56"/>
    <mergeCell ref="B57:I57"/>
    <mergeCell ref="B79:I79"/>
    <mergeCell ref="B65:I65"/>
    <mergeCell ref="B80:I80"/>
    <mergeCell ref="B81:I81"/>
    <mergeCell ref="B82:I82"/>
    <mergeCell ref="B83:I83"/>
    <mergeCell ref="A87:T87"/>
    <mergeCell ref="J88:J89"/>
    <mergeCell ref="K88:M88"/>
    <mergeCell ref="N88:P88"/>
    <mergeCell ref="Q88:S88"/>
    <mergeCell ref="A88:A89"/>
    <mergeCell ref="T125:T126"/>
    <mergeCell ref="A113:A114"/>
    <mergeCell ref="J55:J56"/>
    <mergeCell ref="A39:A40"/>
    <mergeCell ref="O3:Q3"/>
    <mergeCell ref="O4:Q4"/>
    <mergeCell ref="M4:N4"/>
    <mergeCell ref="A10:K10"/>
    <mergeCell ref="M6:N6"/>
    <mergeCell ref="A7:K7"/>
    <mergeCell ref="A8:K8"/>
    <mergeCell ref="A9:K9"/>
    <mergeCell ref="M8:T11"/>
    <mergeCell ref="R6:T6"/>
    <mergeCell ref="A11:K11"/>
    <mergeCell ref="R3:T3"/>
    <mergeCell ref="R4:T4"/>
    <mergeCell ref="R5:T5"/>
    <mergeCell ref="A16:K16"/>
    <mergeCell ref="T55:T56"/>
    <mergeCell ref="A20:K20"/>
    <mergeCell ref="B46:I46"/>
    <mergeCell ref="A13:K13"/>
    <mergeCell ref="A14:K14"/>
    <mergeCell ref="A12:K12"/>
    <mergeCell ref="N39:P39"/>
    <mergeCell ref="A1:K1"/>
    <mergeCell ref="A3:K3"/>
    <mergeCell ref="K55:M55"/>
    <mergeCell ref="M1:T1"/>
    <mergeCell ref="A4:K5"/>
    <mergeCell ref="A36:T36"/>
    <mergeCell ref="A19:K19"/>
    <mergeCell ref="A17:K17"/>
    <mergeCell ref="M3:N3"/>
    <mergeCell ref="M5:N5"/>
    <mergeCell ref="D29:F29"/>
    <mergeCell ref="A18:K18"/>
    <mergeCell ref="N55:P55"/>
    <mergeCell ref="Q55:S55"/>
    <mergeCell ref="T39:T40"/>
    <mergeCell ref="B44:I44"/>
    <mergeCell ref="B55:I56"/>
    <mergeCell ref="A2:K2"/>
    <mergeCell ref="A6:K6"/>
    <mergeCell ref="O5:Q5"/>
    <mergeCell ref="O6:Q6"/>
    <mergeCell ref="A54:T54"/>
    <mergeCell ref="M21:T21"/>
    <mergeCell ref="M22:T22"/>
    <mergeCell ref="B209:I209"/>
    <mergeCell ref="B204:I204"/>
    <mergeCell ref="B205:I205"/>
    <mergeCell ref="B206:I206"/>
    <mergeCell ref="B207:I207"/>
    <mergeCell ref="N248:O248"/>
    <mergeCell ref="P248:Q248"/>
    <mergeCell ref="J247:K247"/>
    <mergeCell ref="B215:I215"/>
    <mergeCell ref="A218:J219"/>
    <mergeCell ref="B211:I211"/>
    <mergeCell ref="B247:G247"/>
    <mergeCell ref="J248:K248"/>
    <mergeCell ref="J249:K249"/>
    <mergeCell ref="L249:M249"/>
    <mergeCell ref="N249:O249"/>
    <mergeCell ref="A220:J220"/>
    <mergeCell ref="B227:I227"/>
    <mergeCell ref="P247:Q247"/>
    <mergeCell ref="L247:M247"/>
    <mergeCell ref="N247:O247"/>
    <mergeCell ref="K220:T220"/>
    <mergeCell ref="A221:J221"/>
    <mergeCell ref="K221:T221"/>
    <mergeCell ref="B229:I229"/>
    <mergeCell ref="A223:T223"/>
    <mergeCell ref="N224:P224"/>
    <mergeCell ref="A226:T226"/>
    <mergeCell ref="B228:I228"/>
    <mergeCell ref="R245:T245"/>
    <mergeCell ref="P249:Q249"/>
    <mergeCell ref="H248:I248"/>
    <mergeCell ref="H249:I249"/>
    <mergeCell ref="A249:G249"/>
    <mergeCell ref="H245:I246"/>
    <mergeCell ref="A245:A246"/>
    <mergeCell ref="H247:I247"/>
    <mergeCell ref="U3:X3"/>
    <mergeCell ref="U4:X4"/>
    <mergeCell ref="U5:X5"/>
    <mergeCell ref="U6:X6"/>
    <mergeCell ref="U7:X7"/>
    <mergeCell ref="U8:X8"/>
    <mergeCell ref="A238:J238"/>
    <mergeCell ref="A239:J239"/>
    <mergeCell ref="K238:T238"/>
    <mergeCell ref="A190:J190"/>
    <mergeCell ref="A191:J191"/>
    <mergeCell ref="U33:V33"/>
    <mergeCell ref="U31:V31"/>
    <mergeCell ref="U32:V32"/>
    <mergeCell ref="A224:A225"/>
    <mergeCell ref="B224:I225"/>
    <mergeCell ref="J224:J225"/>
    <mergeCell ref="K224:M224"/>
    <mergeCell ref="Q224:S224"/>
    <mergeCell ref="B141:I141"/>
    <mergeCell ref="B137:I137"/>
    <mergeCell ref="B134:I134"/>
    <mergeCell ref="B138:I138"/>
    <mergeCell ref="B145:T145"/>
    <mergeCell ref="U10:X15"/>
    <mergeCell ref="Q236:T237"/>
    <mergeCell ref="K237:M237"/>
    <mergeCell ref="A244:B244"/>
    <mergeCell ref="B230:I230"/>
    <mergeCell ref="T224:T225"/>
    <mergeCell ref="N237:P237"/>
    <mergeCell ref="B231:I231"/>
    <mergeCell ref="A232:T232"/>
    <mergeCell ref="B234:I234"/>
    <mergeCell ref="A235:I235"/>
    <mergeCell ref="A236:J237"/>
    <mergeCell ref="B148:T148"/>
    <mergeCell ref="B146:I146"/>
    <mergeCell ref="B147:I147"/>
    <mergeCell ref="B163:I163"/>
    <mergeCell ref="B162:I162"/>
    <mergeCell ref="A161:T161"/>
    <mergeCell ref="T159:T160"/>
    <mergeCell ref="A157:T157"/>
    <mergeCell ref="A159:A160"/>
    <mergeCell ref="B159:I160"/>
    <mergeCell ref="J159:J160"/>
    <mergeCell ref="B62:I62"/>
  </mergeCells>
  <phoneticPr fontId="5" type="noConversion"/>
  <conditionalFormatting sqref="U248 L32:L35 U31:U35 U3:U8">
    <cfRule type="cellIs" dxfId="29" priority="159" operator="equal">
      <formula>"E bine"</formula>
    </cfRule>
  </conditionalFormatting>
  <conditionalFormatting sqref="U248 U31:U35 U3:U8">
    <cfRule type="cellIs" dxfId="28" priority="158" operator="equal">
      <formula>"NU e bine"</formula>
    </cfRule>
  </conditionalFormatting>
  <conditionalFormatting sqref="U31:V35 U3:U8">
    <cfRule type="cellIs" dxfId="27" priority="151" operator="equal">
      <formula>"Suma trebuie să fie 52"</formula>
    </cfRule>
    <cfRule type="cellIs" dxfId="26" priority="152" operator="equal">
      <formula>"Corect"</formula>
    </cfRule>
    <cfRule type="cellIs" dxfId="25" priority="153" operator="equal">
      <formula>SUM($B$31:$J$31)</formula>
    </cfRule>
    <cfRule type="cellIs" dxfId="24" priority="154" operator="lessThan">
      <formula>"(SUM(B28:K28)=52"</formula>
    </cfRule>
    <cfRule type="cellIs" dxfId="23" priority="155" operator="equal">
      <formula>52</formula>
    </cfRule>
    <cfRule type="cellIs" dxfId="22" priority="156" operator="equal">
      <formula>$K$31</formula>
    </cfRule>
    <cfRule type="cellIs" dxfId="21" priority="157" operator="equal">
      <formula>$B$31:$K$31=52</formula>
    </cfRule>
  </conditionalFormatting>
  <conditionalFormatting sqref="U248:V248 U31:V35 U3:U8">
    <cfRule type="cellIs" dxfId="20" priority="146" operator="equal">
      <formula>"Suma trebuie să fie 52"</formula>
    </cfRule>
    <cfRule type="cellIs" dxfId="19" priority="150" operator="equal">
      <formula>"Corect"</formula>
    </cfRule>
  </conditionalFormatting>
  <conditionalFormatting sqref="U248:X248 U31:V35">
    <cfRule type="cellIs" dxfId="18" priority="149" operator="equal">
      <formula>"Corect"</formula>
    </cfRule>
  </conditionalFormatting>
  <conditionalFormatting sqref="U122:W122 U109:W110 U97:W97 U85:W85 U65:W65 U48:W52">
    <cfRule type="cellIs" dxfId="17" priority="147" operator="equal">
      <formula>"E trebuie să fie cel puțin egal cu C+VP"</formula>
    </cfRule>
    <cfRule type="cellIs" dxfId="16" priority="148" operator="equal">
      <formula>"Corect"</formula>
    </cfRule>
  </conditionalFormatting>
  <conditionalFormatting sqref="U248:V248">
    <cfRule type="cellIs" dxfId="15" priority="122" operator="equal">
      <formula>"Nu corespunde cu tabelul de opționale"</formula>
    </cfRule>
    <cfRule type="cellIs" dxfId="14" priority="125" operator="equal">
      <formula>"Suma trebuie să fie 52"</formula>
    </cfRule>
    <cfRule type="cellIs" dxfId="13" priority="126" operator="equal">
      <formula>"Corect"</formula>
    </cfRule>
    <cfRule type="cellIs" dxfId="12" priority="127" operator="equal">
      <formula>SUM($B$31:$J$31)</formula>
    </cfRule>
    <cfRule type="cellIs" dxfId="11" priority="128" operator="lessThan">
      <formula>"(SUM(B28:K28)=52"</formula>
    </cfRule>
    <cfRule type="cellIs" dxfId="10" priority="129" operator="equal">
      <formula>52</formula>
    </cfRule>
    <cfRule type="cellIs" dxfId="9" priority="130" operator="equal">
      <formula>$K$31</formula>
    </cfRule>
    <cfRule type="cellIs" dxfId="8" priority="131" operator="equal">
      <formula>$B$31:$K$31=52</formula>
    </cfRule>
  </conditionalFormatting>
  <conditionalFormatting sqref="U3:U8">
    <cfRule type="cellIs" dxfId="7" priority="110" operator="equal">
      <formula>"Trebuie alocate cel puțin 20 de ore pe săptămână"</formula>
    </cfRule>
  </conditionalFormatting>
  <conditionalFormatting sqref="U31:V31">
    <cfRule type="cellIs" dxfId="6" priority="12" operator="equal">
      <formula>"Correct"</formula>
    </cfRule>
  </conditionalFormatting>
  <dataValidations disablePrompts="1" count="10">
    <dataValidation type="list" allowBlank="1" showInputMessage="1" showErrorMessage="1" sqref="R140:R141 R134:R135 R128:R129 R131:R132 R137:R138 R146:R147 R149:R150 R143:R144">
      <formula1>$R$40</formula1>
    </dataValidation>
    <dataValidation type="list" allowBlank="1" showInputMessage="1" showErrorMessage="1" sqref="Q140:Q141 Q134:Q135 Q128:Q129 Q131:Q132 Q137:Q138 Q146:Q147 Q149:Q150 Q143:Q144">
      <formula1>$Q$40</formula1>
    </dataValidation>
    <dataValidation type="list" allowBlank="1" showInputMessage="1" showErrorMessage="1" sqref="S137:S138 S134:S135 S128:S129 S131:S132 S140:S141 S146:S147 S149:S150 S143:S144">
      <formula1>$S$40</formula1>
    </dataValidation>
    <dataValidation type="list" allowBlank="1" showInputMessage="1" showErrorMessage="1" sqref="B233:I233 B227:I230">
      <formula1>$B$39:$B$156</formula1>
    </dataValidation>
    <dataValidation type="list" allowBlank="1" showInputMessage="1" showErrorMessage="1" sqref="T137:T138 T134:T135 T128:T129 T131:T132 T140:T141 T146:T147 T143:T144 T149:T150">
      <formula1>$O$37:$S$37</formula1>
    </dataValidation>
    <dataValidation type="list" allowBlank="1" showInputMessage="1" showErrorMessage="1" sqref="T41:T47 T115:T121 T78:T84 T57:T64 T90:T96 T102:T108">
      <formula1>$O$36:$S$36</formula1>
    </dataValidation>
    <dataValidation type="list" allowBlank="1" showInputMessage="1" showErrorMessage="1" sqref="S41:S47 S115:S121 S78:S84 S57:S64 S90:S96 S102:S108">
      <formula1>$S$39</formula1>
    </dataValidation>
    <dataValidation type="list" allowBlank="1" showInputMessage="1" showErrorMessage="1" sqref="Q41:Q47 Q115:Q121 Q78:Q84 Q57:Q64 Q90:Q96 Q102:Q108">
      <formula1>$Q$39</formula1>
    </dataValidation>
    <dataValidation type="list" allowBlank="1" showInputMessage="1" showErrorMessage="1" sqref="R41:R47 R115:R121 R78:R84 R57:R64 R90:R96 R102:R108">
      <formula1>$R$39</formula1>
    </dataValidation>
    <dataValidation type="list" allowBlank="1" showInputMessage="1" showErrorMessage="1" sqref="B162:I179 B213:I215 B182:I185 B197:I210">
      <formula1>$B$38:$B$151</formula1>
    </dataValidation>
  </dataValidations>
  <pageMargins left="0.70866141732283472" right="0.70866141732283472" top="0.74803149606299213" bottom="0.74803149606299213" header="0.31496062992125984" footer="0.31496062992125984"/>
  <pageSetup paperSize="9" scale="94" orientation="landscape" blackAndWhite="1" r:id="rId1"/>
  <headerFooter>
    <oddHeader>&amp;RPag. &amp;P</oddHeader>
    <oddFooter>&amp;LRECTOR,
Acad.Prof.univ.dr. Ioan Aurel POP&amp;CDECAN,
Prof. univ. dr. Corin BRAGA&amp;RDIRECTOR DE DEPARTAMENT,
Lect. univ. dr. SZABÓ Árpád Töhötöm</oddFooter>
  </headerFooter>
  <colBreaks count="1" manualBreakCount="1">
    <brk id="20" max="1048575" man="1"/>
  </colBreaks>
  <ignoredErrors>
    <ignoredError sqref="M248" unlockedFormula="1"/>
  </ignoredErrors>
  <legacyDrawing r:id="rId2"/>
</worksheet>
</file>

<file path=xl/worksheets/sheet2.xml><?xml version="1.0" encoding="utf-8"?>
<worksheet xmlns="http://schemas.openxmlformats.org/spreadsheetml/2006/main" xmlns:r="http://schemas.openxmlformats.org/officeDocument/2006/relationships">
  <dimension ref="A1:Z26"/>
  <sheetViews>
    <sheetView view="pageLayout" zoomScaleNormal="100" workbookViewId="0">
      <selection sqref="A1:T1"/>
    </sheetView>
  </sheetViews>
  <sheetFormatPr defaultColWidth="8.85546875" defaultRowHeight="15"/>
  <cols>
    <col min="2" max="9" width="6.7109375" customWidth="1"/>
    <col min="10" max="10" width="6.5703125" customWidth="1"/>
    <col min="11" max="19" width="5.42578125" customWidth="1"/>
    <col min="20" max="20" width="9.42578125" customWidth="1"/>
  </cols>
  <sheetData>
    <row r="1" spans="1:26">
      <c r="A1" s="183" t="s">
        <v>97</v>
      </c>
      <c r="B1" s="183"/>
      <c r="C1" s="183"/>
      <c r="D1" s="183"/>
      <c r="E1" s="183"/>
      <c r="F1" s="183"/>
      <c r="G1" s="183"/>
      <c r="H1" s="183"/>
      <c r="I1" s="183"/>
      <c r="J1" s="183"/>
      <c r="K1" s="183"/>
      <c r="L1" s="183"/>
      <c r="M1" s="183"/>
      <c r="N1" s="183"/>
      <c r="O1" s="183"/>
      <c r="P1" s="183"/>
      <c r="Q1" s="183"/>
      <c r="R1" s="183"/>
      <c r="S1" s="183"/>
      <c r="T1" s="183"/>
      <c r="U1" s="56"/>
      <c r="V1" s="56"/>
      <c r="W1" s="64"/>
      <c r="X1" s="64"/>
      <c r="Y1" s="64"/>
      <c r="Z1" s="64"/>
    </row>
    <row r="2" spans="1:26" ht="9" customHeight="1">
      <c r="A2" s="1"/>
      <c r="B2" s="1"/>
      <c r="C2" s="1"/>
      <c r="D2" s="1"/>
      <c r="E2" s="1"/>
      <c r="F2" s="1"/>
      <c r="G2" s="1"/>
      <c r="H2" s="1"/>
      <c r="I2" s="1"/>
      <c r="J2" s="1"/>
      <c r="K2" s="1"/>
      <c r="L2" s="1"/>
      <c r="M2" s="1"/>
      <c r="N2" s="1"/>
      <c r="O2" s="1"/>
      <c r="P2" s="1"/>
      <c r="Q2" s="1"/>
      <c r="R2" s="1"/>
      <c r="S2" s="1"/>
      <c r="T2" s="1"/>
      <c r="U2" s="64"/>
      <c r="V2" s="64"/>
      <c r="W2" s="64"/>
      <c r="X2" s="64"/>
      <c r="Y2" s="64"/>
      <c r="Z2" s="64"/>
    </row>
    <row r="3" spans="1:26">
      <c r="A3" s="214" t="s">
        <v>80</v>
      </c>
      <c r="B3" s="214"/>
      <c r="C3" s="214"/>
      <c r="D3" s="214"/>
      <c r="E3" s="214"/>
      <c r="F3" s="214"/>
      <c r="G3" s="214"/>
      <c r="H3" s="214"/>
      <c r="I3" s="214"/>
      <c r="J3" s="214"/>
      <c r="K3" s="214"/>
      <c r="L3" s="214"/>
      <c r="M3" s="214"/>
      <c r="N3" s="214"/>
      <c r="O3" s="214"/>
      <c r="P3" s="214"/>
      <c r="Q3" s="214"/>
      <c r="R3" s="214"/>
      <c r="S3" s="214"/>
      <c r="T3" s="214"/>
      <c r="U3" s="64"/>
      <c r="V3" s="64"/>
      <c r="W3" s="64"/>
      <c r="X3" s="64"/>
      <c r="Y3" s="64"/>
      <c r="Z3" s="64"/>
    </row>
    <row r="4" spans="1:26" ht="32.25" customHeight="1">
      <c r="A4" s="217" t="s">
        <v>29</v>
      </c>
      <c r="B4" s="204" t="s">
        <v>28</v>
      </c>
      <c r="C4" s="205"/>
      <c r="D4" s="205"/>
      <c r="E4" s="205"/>
      <c r="F4" s="205"/>
      <c r="G4" s="205"/>
      <c r="H4" s="205"/>
      <c r="I4" s="206"/>
      <c r="J4" s="216" t="s">
        <v>42</v>
      </c>
      <c r="K4" s="232" t="s">
        <v>26</v>
      </c>
      <c r="L4" s="232"/>
      <c r="M4" s="232"/>
      <c r="N4" s="232" t="s">
        <v>43</v>
      </c>
      <c r="O4" s="233"/>
      <c r="P4" s="233"/>
      <c r="Q4" s="232" t="s">
        <v>25</v>
      </c>
      <c r="R4" s="232"/>
      <c r="S4" s="232"/>
      <c r="T4" s="232" t="s">
        <v>24</v>
      </c>
      <c r="U4" s="1"/>
      <c r="V4" s="54"/>
      <c r="W4" s="54"/>
      <c r="X4" s="54"/>
      <c r="Y4" s="54"/>
      <c r="Z4" s="54"/>
    </row>
    <row r="5" spans="1:26">
      <c r="A5" s="218"/>
      <c r="B5" s="207"/>
      <c r="C5" s="208"/>
      <c r="D5" s="208"/>
      <c r="E5" s="208"/>
      <c r="F5" s="208"/>
      <c r="G5" s="208"/>
      <c r="H5" s="208"/>
      <c r="I5" s="209"/>
      <c r="J5" s="200"/>
      <c r="K5" s="22" t="s">
        <v>30</v>
      </c>
      <c r="L5" s="22" t="s">
        <v>31</v>
      </c>
      <c r="M5" s="22" t="s">
        <v>32</v>
      </c>
      <c r="N5" s="22" t="s">
        <v>36</v>
      </c>
      <c r="O5" s="22" t="s">
        <v>7</v>
      </c>
      <c r="P5" s="22" t="s">
        <v>33</v>
      </c>
      <c r="Q5" s="22" t="s">
        <v>34</v>
      </c>
      <c r="R5" s="22" t="s">
        <v>30</v>
      </c>
      <c r="S5" s="22" t="s">
        <v>35</v>
      </c>
      <c r="T5" s="232"/>
      <c r="U5" s="1"/>
      <c r="V5" s="54"/>
      <c r="W5" s="54"/>
      <c r="X5" s="54"/>
      <c r="Y5" s="72"/>
      <c r="Z5" s="54"/>
    </row>
    <row r="6" spans="1:26">
      <c r="A6" s="282" t="s">
        <v>53</v>
      </c>
      <c r="B6" s="282"/>
      <c r="C6" s="282"/>
      <c r="D6" s="282"/>
      <c r="E6" s="282"/>
      <c r="F6" s="282"/>
      <c r="G6" s="282"/>
      <c r="H6" s="282"/>
      <c r="I6" s="282"/>
      <c r="J6" s="282"/>
      <c r="K6" s="282"/>
      <c r="L6" s="282"/>
      <c r="M6" s="282"/>
      <c r="N6" s="282"/>
      <c r="O6" s="282"/>
      <c r="P6" s="282"/>
      <c r="Q6" s="282"/>
      <c r="R6" s="282"/>
      <c r="S6" s="282"/>
      <c r="T6" s="282"/>
      <c r="U6" s="1"/>
      <c r="V6" s="54"/>
      <c r="W6" s="54"/>
      <c r="X6" s="54"/>
      <c r="Y6" s="54"/>
      <c r="Z6" s="54"/>
    </row>
    <row r="7" spans="1:26">
      <c r="A7" s="26" t="s">
        <v>81</v>
      </c>
      <c r="B7" s="283" t="s">
        <v>83</v>
      </c>
      <c r="C7" s="283"/>
      <c r="D7" s="283"/>
      <c r="E7" s="283"/>
      <c r="F7" s="283"/>
      <c r="G7" s="283"/>
      <c r="H7" s="283"/>
      <c r="I7" s="283"/>
      <c r="J7" s="27">
        <v>5</v>
      </c>
      <c r="K7" s="27">
        <v>2</v>
      </c>
      <c r="L7" s="27">
        <v>2</v>
      </c>
      <c r="M7" s="27">
        <v>0</v>
      </c>
      <c r="N7" s="28">
        <f>K7+L7+M7</f>
        <v>4</v>
      </c>
      <c r="O7" s="28">
        <f>P7-N7</f>
        <v>5</v>
      </c>
      <c r="P7" s="28">
        <f>ROUND(PRODUCT(J7,25)/14,0)</f>
        <v>9</v>
      </c>
      <c r="Q7" s="27" t="s">
        <v>34</v>
      </c>
      <c r="R7" s="27"/>
      <c r="S7" s="29"/>
      <c r="T7" s="29" t="s">
        <v>98</v>
      </c>
      <c r="U7" s="1"/>
      <c r="V7" s="54"/>
      <c r="W7" s="54"/>
      <c r="X7" s="54"/>
      <c r="Y7" s="71"/>
      <c r="Z7" s="54"/>
    </row>
    <row r="8" spans="1:26">
      <c r="A8" s="294" t="s">
        <v>54</v>
      </c>
      <c r="B8" s="295"/>
      <c r="C8" s="295"/>
      <c r="D8" s="295"/>
      <c r="E8" s="295"/>
      <c r="F8" s="295"/>
      <c r="G8" s="295"/>
      <c r="H8" s="295"/>
      <c r="I8" s="295"/>
      <c r="J8" s="295"/>
      <c r="K8" s="295"/>
      <c r="L8" s="295"/>
      <c r="M8" s="295"/>
      <c r="N8" s="295"/>
      <c r="O8" s="295"/>
      <c r="P8" s="295"/>
      <c r="Q8" s="295"/>
      <c r="R8" s="295"/>
      <c r="S8" s="295"/>
      <c r="T8" s="296"/>
      <c r="U8" s="1"/>
      <c r="V8" s="54"/>
      <c r="W8" s="54"/>
      <c r="X8" s="54"/>
      <c r="Y8" s="54"/>
      <c r="Z8" s="54"/>
    </row>
    <row r="9" spans="1:26" ht="43.5" customHeight="1">
      <c r="A9" s="26" t="s">
        <v>82</v>
      </c>
      <c r="B9" s="310" t="s">
        <v>84</v>
      </c>
      <c r="C9" s="311"/>
      <c r="D9" s="311"/>
      <c r="E9" s="311"/>
      <c r="F9" s="311"/>
      <c r="G9" s="311"/>
      <c r="H9" s="311"/>
      <c r="I9" s="312"/>
      <c r="J9" s="27">
        <v>5</v>
      </c>
      <c r="K9" s="27">
        <v>2</v>
      </c>
      <c r="L9" s="27">
        <v>2</v>
      </c>
      <c r="M9" s="27">
        <v>0</v>
      </c>
      <c r="N9" s="28">
        <f>K9+L9+M9</f>
        <v>4</v>
      </c>
      <c r="O9" s="28">
        <f>P9-N9</f>
        <v>5</v>
      </c>
      <c r="P9" s="28">
        <f>ROUND(PRODUCT(J9,25)/14,0)</f>
        <v>9</v>
      </c>
      <c r="Q9" s="27" t="s">
        <v>34</v>
      </c>
      <c r="R9" s="27"/>
      <c r="S9" s="29"/>
      <c r="T9" s="29" t="s">
        <v>98</v>
      </c>
      <c r="U9" s="1"/>
      <c r="V9" s="54"/>
      <c r="W9" s="54"/>
      <c r="X9" s="54"/>
      <c r="Y9" s="54"/>
      <c r="Z9" s="54"/>
    </row>
    <row r="10" spans="1:26">
      <c r="A10" s="294" t="s">
        <v>55</v>
      </c>
      <c r="B10" s="295"/>
      <c r="C10" s="295"/>
      <c r="D10" s="295"/>
      <c r="E10" s="295"/>
      <c r="F10" s="295"/>
      <c r="G10" s="295"/>
      <c r="H10" s="295"/>
      <c r="I10" s="295"/>
      <c r="J10" s="295"/>
      <c r="K10" s="295"/>
      <c r="L10" s="295"/>
      <c r="M10" s="295"/>
      <c r="N10" s="295"/>
      <c r="O10" s="295"/>
      <c r="P10" s="295"/>
      <c r="Q10" s="295"/>
      <c r="R10" s="295"/>
      <c r="S10" s="295"/>
      <c r="T10" s="296"/>
      <c r="U10" s="1"/>
      <c r="V10" s="54"/>
      <c r="W10" s="54"/>
      <c r="X10" s="54"/>
      <c r="Y10" s="54"/>
      <c r="Z10" s="54"/>
    </row>
    <row r="11" spans="1:26" ht="41.25" customHeight="1">
      <c r="A11" s="26" t="s">
        <v>86</v>
      </c>
      <c r="B11" s="310" t="s">
        <v>85</v>
      </c>
      <c r="C11" s="311"/>
      <c r="D11" s="311"/>
      <c r="E11" s="311"/>
      <c r="F11" s="311"/>
      <c r="G11" s="311"/>
      <c r="H11" s="311"/>
      <c r="I11" s="312"/>
      <c r="J11" s="27">
        <v>5</v>
      </c>
      <c r="K11" s="27">
        <v>2</v>
      </c>
      <c r="L11" s="27">
        <v>2</v>
      </c>
      <c r="M11" s="27">
        <v>0</v>
      </c>
      <c r="N11" s="28">
        <f>K11+L11+M11</f>
        <v>4</v>
      </c>
      <c r="O11" s="28">
        <f>P11-N11</f>
        <v>5</v>
      </c>
      <c r="P11" s="28">
        <f>ROUND(PRODUCT(J11,25)/14,0)</f>
        <v>9</v>
      </c>
      <c r="Q11" s="27" t="s">
        <v>34</v>
      </c>
      <c r="R11" s="27"/>
      <c r="S11" s="29"/>
      <c r="T11" s="29" t="s">
        <v>98</v>
      </c>
      <c r="U11" s="1"/>
      <c r="V11" s="54"/>
      <c r="W11" s="54"/>
      <c r="X11" s="54"/>
      <c r="Y11" s="66"/>
      <c r="Z11" s="54"/>
    </row>
    <row r="12" spans="1:26">
      <c r="A12" s="242" t="s">
        <v>56</v>
      </c>
      <c r="B12" s="289"/>
      <c r="C12" s="289"/>
      <c r="D12" s="289"/>
      <c r="E12" s="289"/>
      <c r="F12" s="289"/>
      <c r="G12" s="289"/>
      <c r="H12" s="289"/>
      <c r="I12" s="289"/>
      <c r="J12" s="289"/>
      <c r="K12" s="289"/>
      <c r="L12" s="289"/>
      <c r="M12" s="289"/>
      <c r="N12" s="289"/>
      <c r="O12" s="289"/>
      <c r="P12" s="289"/>
      <c r="Q12" s="289"/>
      <c r="R12" s="289"/>
      <c r="S12" s="289"/>
      <c r="T12" s="290"/>
      <c r="U12" s="288" t="s">
        <v>115</v>
      </c>
      <c r="V12" s="288"/>
      <c r="W12" s="288"/>
      <c r="X12" s="288"/>
      <c r="Y12" s="68"/>
      <c r="Z12" s="54"/>
    </row>
    <row r="13" spans="1:26">
      <c r="A13" s="26" t="s">
        <v>87</v>
      </c>
      <c r="B13" s="291" t="s">
        <v>210</v>
      </c>
      <c r="C13" s="292"/>
      <c r="D13" s="292"/>
      <c r="E13" s="292"/>
      <c r="F13" s="292"/>
      <c r="G13" s="292"/>
      <c r="H13" s="292"/>
      <c r="I13" s="293"/>
      <c r="J13" s="27">
        <v>5</v>
      </c>
      <c r="K13" s="27">
        <v>2</v>
      </c>
      <c r="L13" s="27">
        <v>2</v>
      </c>
      <c r="M13" s="27">
        <v>0</v>
      </c>
      <c r="N13" s="28">
        <f>K13+L13+M13</f>
        <v>4</v>
      </c>
      <c r="O13" s="28">
        <f>P13-N13</f>
        <v>5</v>
      </c>
      <c r="P13" s="28">
        <f>ROUND(PRODUCT(J13,25)/14,0)</f>
        <v>9</v>
      </c>
      <c r="Q13" s="27" t="s">
        <v>34</v>
      </c>
      <c r="R13" s="27"/>
      <c r="S13" s="29"/>
      <c r="T13" s="31" t="s">
        <v>99</v>
      </c>
      <c r="U13" s="288"/>
      <c r="V13" s="288"/>
      <c r="W13" s="288"/>
      <c r="X13" s="288"/>
      <c r="Y13" s="68"/>
      <c r="Z13" s="54"/>
    </row>
    <row r="14" spans="1:26">
      <c r="A14" s="294" t="s">
        <v>57</v>
      </c>
      <c r="B14" s="295"/>
      <c r="C14" s="295"/>
      <c r="D14" s="295"/>
      <c r="E14" s="295"/>
      <c r="F14" s="295"/>
      <c r="G14" s="295"/>
      <c r="H14" s="295"/>
      <c r="I14" s="295"/>
      <c r="J14" s="295"/>
      <c r="K14" s="295"/>
      <c r="L14" s="295"/>
      <c r="M14" s="295"/>
      <c r="N14" s="295"/>
      <c r="O14" s="295"/>
      <c r="P14" s="295"/>
      <c r="Q14" s="295"/>
      <c r="R14" s="295"/>
      <c r="S14" s="295"/>
      <c r="T14" s="296"/>
      <c r="U14" s="277" t="s">
        <v>116</v>
      </c>
      <c r="V14" s="278"/>
      <c r="W14" s="277" t="s">
        <v>117</v>
      </c>
      <c r="X14" s="278"/>
      <c r="Y14" s="68"/>
      <c r="Z14" s="54"/>
    </row>
    <row r="15" spans="1:26">
      <c r="A15" s="26" t="s">
        <v>88</v>
      </c>
      <c r="B15" s="297" t="s">
        <v>89</v>
      </c>
      <c r="C15" s="298"/>
      <c r="D15" s="298"/>
      <c r="E15" s="298"/>
      <c r="F15" s="298"/>
      <c r="G15" s="298"/>
      <c r="H15" s="298"/>
      <c r="I15" s="299"/>
      <c r="J15" s="27">
        <v>2</v>
      </c>
      <c r="K15" s="27">
        <v>1</v>
      </c>
      <c r="L15" s="27">
        <v>1</v>
      </c>
      <c r="M15" s="27">
        <v>0</v>
      </c>
      <c r="N15" s="28">
        <f>K15+L15+M15</f>
        <v>2</v>
      </c>
      <c r="O15" s="28">
        <f>P15-N15</f>
        <v>2</v>
      </c>
      <c r="P15" s="28">
        <f>ROUND(PRODUCT(J15,25)/14,0)</f>
        <v>4</v>
      </c>
      <c r="Q15" s="27"/>
      <c r="R15" s="27" t="s">
        <v>30</v>
      </c>
      <c r="S15" s="29"/>
      <c r="T15" s="31" t="s">
        <v>99</v>
      </c>
      <c r="U15" s="279"/>
      <c r="V15" s="279"/>
      <c r="W15" s="279"/>
      <c r="X15" s="279"/>
      <c r="Y15" s="54"/>
      <c r="Z15" s="54"/>
    </row>
    <row r="16" spans="1:26" ht="20.25" customHeight="1">
      <c r="A16" s="26" t="s">
        <v>91</v>
      </c>
      <c r="B16" s="297" t="s">
        <v>90</v>
      </c>
      <c r="C16" s="298"/>
      <c r="D16" s="298"/>
      <c r="E16" s="298"/>
      <c r="F16" s="298"/>
      <c r="G16" s="298"/>
      <c r="H16" s="298"/>
      <c r="I16" s="299"/>
      <c r="J16" s="27">
        <v>3</v>
      </c>
      <c r="K16" s="27">
        <v>0</v>
      </c>
      <c r="L16" s="27">
        <v>0</v>
      </c>
      <c r="M16" s="27">
        <v>3</v>
      </c>
      <c r="N16" s="28">
        <f>K16+L16+M16</f>
        <v>3</v>
      </c>
      <c r="O16" s="28">
        <f>P16-N16</f>
        <v>2</v>
      </c>
      <c r="P16" s="28">
        <f>ROUND(PRODUCT(J16,25)/14,0)</f>
        <v>5</v>
      </c>
      <c r="Q16" s="27"/>
      <c r="R16" s="27" t="s">
        <v>30</v>
      </c>
      <c r="S16" s="29"/>
      <c r="T16" s="31" t="s">
        <v>99</v>
      </c>
      <c r="U16" s="280" t="e">
        <f>Sheet1!K190+#REF!+Sheet1!K220+Sheet1!K238</f>
        <v>#REF!</v>
      </c>
      <c r="V16" s="280"/>
      <c r="W16" s="280">
        <f>Sheet1!K190+Sheet1!K220+Sheet1!K238</f>
        <v>1</v>
      </c>
      <c r="X16" s="280"/>
      <c r="Y16" s="275" t="s">
        <v>118</v>
      </c>
      <c r="Z16" s="275"/>
    </row>
    <row r="17" spans="1:26">
      <c r="A17" s="294" t="s">
        <v>58</v>
      </c>
      <c r="B17" s="295"/>
      <c r="C17" s="295"/>
      <c r="D17" s="295"/>
      <c r="E17" s="295"/>
      <c r="F17" s="295"/>
      <c r="G17" s="295"/>
      <c r="H17" s="295"/>
      <c r="I17" s="295"/>
      <c r="J17" s="295"/>
      <c r="K17" s="295"/>
      <c r="L17" s="295"/>
      <c r="M17" s="295"/>
      <c r="N17" s="295"/>
      <c r="O17" s="295"/>
      <c r="P17" s="295"/>
      <c r="Q17" s="295"/>
      <c r="R17" s="295"/>
      <c r="S17" s="295"/>
      <c r="T17" s="296"/>
      <c r="U17" s="280" t="e">
        <f>Sheet1!K191+#REF!+Sheet1!K221+Sheet1!K239</f>
        <v>#REF!</v>
      </c>
      <c r="V17" s="276"/>
      <c r="W17" s="280">
        <f>Sheet1!K191+Sheet1!K221+Sheet1!K239</f>
        <v>0.99999999999999989</v>
      </c>
      <c r="X17" s="280"/>
      <c r="Y17" s="275" t="s">
        <v>119</v>
      </c>
      <c r="Z17" s="275"/>
    </row>
    <row r="18" spans="1:26">
      <c r="A18" s="26" t="s">
        <v>92</v>
      </c>
      <c r="B18" s="297" t="s">
        <v>94</v>
      </c>
      <c r="C18" s="298"/>
      <c r="D18" s="298"/>
      <c r="E18" s="298"/>
      <c r="F18" s="298"/>
      <c r="G18" s="298"/>
      <c r="H18" s="298"/>
      <c r="I18" s="299"/>
      <c r="J18" s="27">
        <v>3</v>
      </c>
      <c r="K18" s="27">
        <v>1</v>
      </c>
      <c r="L18" s="27">
        <v>1</v>
      </c>
      <c r="M18" s="27">
        <v>0</v>
      </c>
      <c r="N18" s="28">
        <f>K18+L18+M18</f>
        <v>2</v>
      </c>
      <c r="O18" s="28">
        <f>P18-N18</f>
        <v>4</v>
      </c>
      <c r="P18" s="28">
        <f>ROUND(PRODUCT(J18,25)/12,0)</f>
        <v>6</v>
      </c>
      <c r="Q18" s="27" t="s">
        <v>34</v>
      </c>
      <c r="R18" s="27"/>
      <c r="S18" s="29"/>
      <c r="T18" s="29" t="s">
        <v>98</v>
      </c>
      <c r="U18" s="276" t="e">
        <f>IF(U16=100%,"Corect",IF(U16&gt;100%,"Ați dublat unele discipline","Ați pierdut unele discipline"))</f>
        <v>#REF!</v>
      </c>
      <c r="V18" s="276"/>
      <c r="W18" s="276" t="str">
        <f>IF(W16=100%,"Corect",IF(W16&gt;100%,"Ați dublat unele discipline","Ați pierdut unele discipline"))</f>
        <v>Corect</v>
      </c>
      <c r="X18" s="276"/>
      <c r="Y18" s="70"/>
      <c r="Z18" s="67"/>
    </row>
    <row r="19" spans="1:26" ht="21" customHeight="1">
      <c r="A19" s="26" t="s">
        <v>93</v>
      </c>
      <c r="B19" s="297" t="s">
        <v>95</v>
      </c>
      <c r="C19" s="298"/>
      <c r="D19" s="298"/>
      <c r="E19" s="298"/>
      <c r="F19" s="298"/>
      <c r="G19" s="298"/>
      <c r="H19" s="298"/>
      <c r="I19" s="299"/>
      <c r="J19" s="27">
        <v>2</v>
      </c>
      <c r="K19" s="27">
        <v>0</v>
      </c>
      <c r="L19" s="27">
        <v>0</v>
      </c>
      <c r="M19" s="27">
        <v>3</v>
      </c>
      <c r="N19" s="28">
        <f>K19+L19+M19</f>
        <v>3</v>
      </c>
      <c r="O19" s="28">
        <f>P19-N19</f>
        <v>1</v>
      </c>
      <c r="P19" s="28">
        <f>ROUND(PRODUCT(J19,25)/12,0)</f>
        <v>4</v>
      </c>
      <c r="Q19" s="27"/>
      <c r="R19" s="27" t="s">
        <v>30</v>
      </c>
      <c r="S19" s="29"/>
      <c r="T19" s="31" t="s">
        <v>99</v>
      </c>
      <c r="U19" s="276" t="e">
        <f>IF(U17=100%,"Corect",IF(U17&gt;100%,"Ați dublat unele discipline","Ați pierdut unele discipline"))</f>
        <v>#REF!</v>
      </c>
      <c r="V19" s="276"/>
      <c r="W19" s="276" t="str">
        <f>IF(W17=100%,"Corect",IF(W17&gt;100%,"Ați dublat unele discipline","Ați pierdut unele discipline"))</f>
        <v>Corect</v>
      </c>
      <c r="X19" s="276"/>
      <c r="Y19" s="70"/>
      <c r="Z19" s="54"/>
    </row>
    <row r="20" spans="1:26">
      <c r="A20" s="307" t="s">
        <v>79</v>
      </c>
      <c r="B20" s="308"/>
      <c r="C20" s="308"/>
      <c r="D20" s="308"/>
      <c r="E20" s="308"/>
      <c r="F20" s="308"/>
      <c r="G20" s="308"/>
      <c r="H20" s="308"/>
      <c r="I20" s="309"/>
      <c r="J20" s="30">
        <f t="shared" ref="J20:P20" si="0">SUM(J7,J9,J11,J13,J15:J16,J18:J19)</f>
        <v>30</v>
      </c>
      <c r="K20" s="30">
        <f t="shared" si="0"/>
        <v>10</v>
      </c>
      <c r="L20" s="30">
        <f t="shared" si="0"/>
        <v>10</v>
      </c>
      <c r="M20" s="30">
        <f t="shared" si="0"/>
        <v>6</v>
      </c>
      <c r="N20" s="30">
        <f t="shared" si="0"/>
        <v>26</v>
      </c>
      <c r="O20" s="30">
        <f t="shared" si="0"/>
        <v>29</v>
      </c>
      <c r="P20" s="30">
        <f t="shared" si="0"/>
        <v>55</v>
      </c>
      <c r="Q20" s="30">
        <f>COUNTIF(Q7,"E")+COUNTIF(Q9,"E")+COUNTIF(Q11,"E")+COUNTIF(Q13,"E")+COUNTIF(Q15:Q16,"E")+COUNTIF(Q18:Q19,"E")</f>
        <v>5</v>
      </c>
      <c r="R20" s="30">
        <f>COUNTIF(R7,"C")+COUNTIF(R9,"C")+COUNTIF(R11,"C")+COUNTIF(R13,"C")+COUNTIF(R15:R16,"C")+COUNTIF(R18:R19,"C")</f>
        <v>3</v>
      </c>
      <c r="S20" s="30">
        <f>COUNTIF(S7,"VP")+COUNTIF(S9,"VP")+COUNTIF(S11,"VP")+COUNTIF(S13,"VP")+COUNTIF(S15:S16,"VP")+COUNTIF(S18:S19,"VP")</f>
        <v>0</v>
      </c>
      <c r="T20" s="112"/>
      <c r="U20" s="287" t="s">
        <v>120</v>
      </c>
      <c r="V20" s="287"/>
      <c r="W20" s="287"/>
      <c r="X20" s="287"/>
      <c r="Y20" s="70"/>
      <c r="Z20" s="54"/>
    </row>
    <row r="21" spans="1:26">
      <c r="A21" s="301" t="s">
        <v>52</v>
      </c>
      <c r="B21" s="302"/>
      <c r="C21" s="302"/>
      <c r="D21" s="302"/>
      <c r="E21" s="302"/>
      <c r="F21" s="302"/>
      <c r="G21" s="302"/>
      <c r="H21" s="302"/>
      <c r="I21" s="302"/>
      <c r="J21" s="303"/>
      <c r="K21" s="30">
        <f t="shared" ref="K21:P21" si="1">SUM(K7,K9,K11,K13,K15,K16)*14+SUM(K18,K19)*12</f>
        <v>138</v>
      </c>
      <c r="L21" s="30">
        <f t="shared" si="1"/>
        <v>138</v>
      </c>
      <c r="M21" s="30">
        <f t="shared" si="1"/>
        <v>78</v>
      </c>
      <c r="N21" s="30">
        <f t="shared" si="1"/>
        <v>354</v>
      </c>
      <c r="O21" s="30">
        <f t="shared" si="1"/>
        <v>396</v>
      </c>
      <c r="P21" s="30">
        <f t="shared" si="1"/>
        <v>750</v>
      </c>
      <c r="Q21" s="281"/>
      <c r="R21" s="281"/>
      <c r="S21" s="281"/>
      <c r="T21" s="281"/>
      <c r="U21" s="287"/>
      <c r="V21" s="287"/>
      <c r="W21" s="287"/>
      <c r="X21" s="287"/>
      <c r="Y21" s="54"/>
      <c r="Z21" s="54"/>
    </row>
    <row r="22" spans="1:26">
      <c r="A22" s="304"/>
      <c r="B22" s="305"/>
      <c r="C22" s="305"/>
      <c r="D22" s="305"/>
      <c r="E22" s="305"/>
      <c r="F22" s="305"/>
      <c r="G22" s="305"/>
      <c r="H22" s="305"/>
      <c r="I22" s="305"/>
      <c r="J22" s="306"/>
      <c r="K22" s="284">
        <f>SUM(K21:M21)</f>
        <v>354</v>
      </c>
      <c r="L22" s="285"/>
      <c r="M22" s="286"/>
      <c r="N22" s="284">
        <f>SUM(N21:O21)</f>
        <v>750</v>
      </c>
      <c r="O22" s="285"/>
      <c r="P22" s="286"/>
      <c r="Q22" s="281"/>
      <c r="R22" s="281"/>
      <c r="S22" s="281"/>
      <c r="T22" s="281"/>
      <c r="U22" s="287"/>
      <c r="V22" s="287"/>
      <c r="W22" s="287"/>
      <c r="X22" s="287"/>
      <c r="Y22" s="54"/>
      <c r="Z22" s="54"/>
    </row>
    <row r="23" spans="1:26">
      <c r="A23" s="1"/>
      <c r="B23" s="1"/>
      <c r="C23" s="1"/>
      <c r="D23" s="1"/>
      <c r="E23" s="1"/>
      <c r="F23" s="1"/>
      <c r="G23" s="1"/>
      <c r="H23" s="1"/>
      <c r="I23" s="1"/>
      <c r="J23" s="1"/>
      <c r="K23" s="1"/>
      <c r="L23" s="1"/>
      <c r="M23" s="1"/>
      <c r="N23" s="1"/>
      <c r="O23" s="1"/>
      <c r="P23" s="1"/>
      <c r="Q23" s="1"/>
      <c r="R23" s="1"/>
      <c r="S23" s="1"/>
      <c r="T23" s="1"/>
      <c r="U23" s="287"/>
      <c r="V23" s="287"/>
      <c r="W23" s="287"/>
      <c r="X23" s="287"/>
      <c r="Y23" s="54"/>
      <c r="Z23" s="54"/>
    </row>
    <row r="24" spans="1:26">
      <c r="A24" s="300" t="s">
        <v>114</v>
      </c>
      <c r="B24" s="300"/>
      <c r="C24" s="300"/>
      <c r="D24" s="300"/>
      <c r="E24" s="300"/>
      <c r="F24" s="300"/>
      <c r="G24" s="300"/>
      <c r="H24" s="300"/>
      <c r="I24" s="300"/>
      <c r="J24" s="300"/>
      <c r="K24" s="300"/>
      <c r="L24" s="300"/>
      <c r="M24" s="300"/>
      <c r="N24" s="300"/>
      <c r="O24" s="300"/>
      <c r="P24" s="300"/>
      <c r="Q24" s="300"/>
      <c r="R24" s="300"/>
      <c r="S24" s="300"/>
      <c r="T24" s="300"/>
      <c r="U24" s="287"/>
      <c r="V24" s="287"/>
      <c r="W24" s="287"/>
      <c r="X24" s="287"/>
      <c r="Y24" s="54"/>
      <c r="Z24" s="54"/>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sheetData>
  <mergeCells count="43">
    <mergeCell ref="A24:T24"/>
    <mergeCell ref="U19:V19"/>
    <mergeCell ref="A21:J22"/>
    <mergeCell ref="A20:I20"/>
    <mergeCell ref="A1:T1"/>
    <mergeCell ref="A3:T3"/>
    <mergeCell ref="B16:I16"/>
    <mergeCell ref="A17:T17"/>
    <mergeCell ref="B18:I18"/>
    <mergeCell ref="B11:I11"/>
    <mergeCell ref="N4:P4"/>
    <mergeCell ref="Q4:S4"/>
    <mergeCell ref="T4:T5"/>
    <mergeCell ref="A8:T8"/>
    <mergeCell ref="B9:I9"/>
    <mergeCell ref="A10:T10"/>
    <mergeCell ref="U20:X24"/>
    <mergeCell ref="U12:X13"/>
    <mergeCell ref="U16:V16"/>
    <mergeCell ref="W19:X19"/>
    <mergeCell ref="U17:V17"/>
    <mergeCell ref="W17:X17"/>
    <mergeCell ref="Q21:T22"/>
    <mergeCell ref="A6:T6"/>
    <mergeCell ref="B7:I7"/>
    <mergeCell ref="A4:A5"/>
    <mergeCell ref="B4:I5"/>
    <mergeCell ref="J4:J5"/>
    <mergeCell ref="K4:M4"/>
    <mergeCell ref="K22:M22"/>
    <mergeCell ref="N22:P22"/>
    <mergeCell ref="A12:T12"/>
    <mergeCell ref="B13:I13"/>
    <mergeCell ref="A14:T14"/>
    <mergeCell ref="B15:I15"/>
    <mergeCell ref="B19:I19"/>
    <mergeCell ref="Y16:Z16"/>
    <mergeCell ref="U18:V18"/>
    <mergeCell ref="W18:X18"/>
    <mergeCell ref="Y17:Z17"/>
    <mergeCell ref="U14:V15"/>
    <mergeCell ref="W14:X15"/>
    <mergeCell ref="W16:X16"/>
  </mergeCells>
  <phoneticPr fontId="5" type="noConversion"/>
  <conditionalFormatting sqref="U19:X19">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8:X1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count="3">
    <dataValidation type="list" allowBlank="1" showInputMessage="1" showErrorMessage="1" sqref="S18:S19 S13 S9 S7 S15:S16 S11">
      <formula1>$S$38</formula1>
    </dataValidation>
    <dataValidation type="list" allowBlank="1" showInputMessage="1" showErrorMessage="1" sqref="Q18:Q19 Q13 Q9 Q7 Q15:Q16 Q11">
      <formula1>$Q$38</formula1>
    </dataValidation>
    <dataValidation type="list" allowBlank="1" showInputMessage="1" showErrorMessage="1" sqref="R18:R19 R13 R9 R7 R15:R16 R11">
      <formula1>$R$38</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F899A30-CC44-4F33-BCD9-656BBA9A8875}">
  <ds:schemaRefs>
    <ds:schemaRef ds:uri="http://schemas.microsoft.com/office/2006/metadata/properties"/>
  </ds:schemaRefs>
</ds:datastoreItem>
</file>

<file path=customXml/itemProps2.xml><?xml version="1.0" encoding="utf-8"?>
<ds:datastoreItem xmlns:ds="http://schemas.openxmlformats.org/officeDocument/2006/customXml" ds:itemID="{375B8B66-CB4C-4928-9D6D-8A276969BC84}">
  <ds:schemaRefs>
    <ds:schemaRef ds:uri="http://schemas.microsoft.com/sharepoint/v3/contenttype/forms"/>
  </ds:schemaRefs>
</ds:datastoreItem>
</file>

<file path=customXml/itemProps3.xml><?xml version="1.0" encoding="utf-8"?>
<ds:datastoreItem xmlns:ds="http://schemas.openxmlformats.org/officeDocument/2006/customXml" ds:itemID="{934B33A6-2417-4344-85A2-CC12293C56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tohotom</cp:lastModifiedBy>
  <cp:lastPrinted>2018-03-14T08:58:29Z</cp:lastPrinted>
  <dcterms:created xsi:type="dcterms:W3CDTF">2013-06-27T08:19:59Z</dcterms:created>
  <dcterms:modified xsi:type="dcterms:W3CDTF">2018-05-04T09:12:08Z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