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8800" windowHeight="114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208" i="1" l="1"/>
  <c r="L208" i="1"/>
  <c r="K208" i="1"/>
  <c r="T207" i="1"/>
  <c r="S207" i="1"/>
  <c r="R207" i="1"/>
  <c r="Q207" i="1"/>
  <c r="M207" i="1"/>
  <c r="L207" i="1"/>
  <c r="K207" i="1"/>
  <c r="J207" i="1"/>
  <c r="T299" i="1" l="1"/>
  <c r="S299" i="1"/>
  <c r="R299" i="1"/>
  <c r="Q299" i="1"/>
  <c r="M299" i="1"/>
  <c r="L299" i="1"/>
  <c r="K299" i="1"/>
  <c r="J299" i="1"/>
  <c r="A299" i="1"/>
  <c r="T298" i="1"/>
  <c r="S298" i="1"/>
  <c r="R298" i="1"/>
  <c r="Q298" i="1"/>
  <c r="M298" i="1"/>
  <c r="L298" i="1"/>
  <c r="K298" i="1"/>
  <c r="J298" i="1"/>
  <c r="A298" i="1"/>
  <c r="P176" i="1"/>
  <c r="N176" i="1"/>
  <c r="P175" i="1"/>
  <c r="N175" i="1"/>
  <c r="P173" i="1"/>
  <c r="N173" i="1"/>
  <c r="P172" i="1"/>
  <c r="N172" i="1"/>
  <c r="N178" i="1"/>
  <c r="P178" i="1"/>
  <c r="N179" i="1"/>
  <c r="P179" i="1"/>
  <c r="N180" i="1"/>
  <c r="P180" i="1"/>
  <c r="N181" i="1"/>
  <c r="P181" i="1"/>
  <c r="P90" i="1"/>
  <c r="N90" i="1"/>
  <c r="P84" i="1"/>
  <c r="N84" i="1"/>
  <c r="P187" i="1"/>
  <c r="N187" i="1"/>
  <c r="P186" i="1"/>
  <c r="N186" i="1"/>
  <c r="P184" i="1"/>
  <c r="N184" i="1"/>
  <c r="P183" i="1"/>
  <c r="N183" i="1"/>
  <c r="O175" i="1" l="1"/>
  <c r="O173" i="1"/>
  <c r="O176" i="1"/>
  <c r="O179" i="1"/>
  <c r="O90" i="1"/>
  <c r="O180" i="1"/>
  <c r="O178" i="1"/>
  <c r="O172" i="1"/>
  <c r="O181" i="1"/>
  <c r="K209" i="1"/>
  <c r="O84" i="1"/>
  <c r="O187" i="1"/>
  <c r="O186" i="1"/>
  <c r="O184" i="1"/>
  <c r="O183" i="1"/>
  <c r="P203" i="1"/>
  <c r="N203" i="1"/>
  <c r="P202" i="1"/>
  <c r="N202" i="1"/>
  <c r="P200" i="1"/>
  <c r="N200" i="1"/>
  <c r="P199" i="1"/>
  <c r="N199" i="1"/>
  <c r="P167" i="1"/>
  <c r="N167" i="1"/>
  <c r="P166" i="1"/>
  <c r="N166" i="1"/>
  <c r="P165" i="1"/>
  <c r="N165" i="1"/>
  <c r="O200" i="1" l="1"/>
  <c r="O165" i="1"/>
  <c r="O199" i="1"/>
  <c r="O203" i="1"/>
  <c r="O202" i="1"/>
  <c r="O167" i="1"/>
  <c r="O166" i="1"/>
  <c r="J70" i="1" l="1"/>
  <c r="P150" i="1"/>
  <c r="P131" i="1"/>
  <c r="N131" i="1"/>
  <c r="N150" i="1"/>
  <c r="P145" i="1"/>
  <c r="N145" i="1"/>
  <c r="P126" i="1"/>
  <c r="N126" i="1"/>
  <c r="T323" i="1"/>
  <c r="S323" i="1"/>
  <c r="R323" i="1"/>
  <c r="Q323" i="1"/>
  <c r="M323" i="1"/>
  <c r="L323" i="1"/>
  <c r="K323" i="1"/>
  <c r="J323" i="1"/>
  <c r="A323" i="1"/>
  <c r="P85" i="1"/>
  <c r="N85" i="1"/>
  <c r="P87" i="1"/>
  <c r="N87" i="1"/>
  <c r="P61" i="1"/>
  <c r="N61" i="1"/>
  <c r="P69" i="1"/>
  <c r="N69" i="1"/>
  <c r="P68" i="1"/>
  <c r="N68" i="1"/>
  <c r="P64" i="1"/>
  <c r="N64" i="1"/>
  <c r="P63" i="1"/>
  <c r="P323" i="1" s="1"/>
  <c r="N63" i="1"/>
  <c r="N323" i="1" s="1"/>
  <c r="P46" i="1"/>
  <c r="N46" i="1"/>
  <c r="P51" i="1"/>
  <c r="N51" i="1"/>
  <c r="P50" i="1"/>
  <c r="N50" i="1"/>
  <c r="P45" i="1"/>
  <c r="N45" i="1"/>
  <c r="O150" i="1" l="1"/>
  <c r="O85" i="1"/>
  <c r="O126" i="1"/>
  <c r="O145" i="1"/>
  <c r="O131" i="1"/>
  <c r="O68" i="1"/>
  <c r="O61" i="1"/>
  <c r="O87" i="1"/>
  <c r="O50" i="1"/>
  <c r="O46" i="1"/>
  <c r="O63" i="1"/>
  <c r="O323" i="1" s="1"/>
  <c r="O64" i="1"/>
  <c r="O69" i="1"/>
  <c r="O51" i="1"/>
  <c r="O45" i="1"/>
  <c r="M372" i="1"/>
  <c r="L372" i="1"/>
  <c r="K372" i="1"/>
  <c r="S371" i="1"/>
  <c r="R371" i="1"/>
  <c r="Q371" i="1"/>
  <c r="M371" i="1"/>
  <c r="L371" i="1"/>
  <c r="K371" i="1"/>
  <c r="J371" i="1"/>
  <c r="P370" i="1"/>
  <c r="N370" i="1"/>
  <c r="P369" i="1"/>
  <c r="N369" i="1"/>
  <c r="P367" i="1"/>
  <c r="N367" i="1"/>
  <c r="P366" i="1"/>
  <c r="N366" i="1"/>
  <c r="P365" i="1"/>
  <c r="N365" i="1"/>
  <c r="P363" i="1"/>
  <c r="N363" i="1"/>
  <c r="P361" i="1"/>
  <c r="N361" i="1"/>
  <c r="P359" i="1"/>
  <c r="N359" i="1"/>
  <c r="P357" i="1"/>
  <c r="N357" i="1"/>
  <c r="O359" i="1" l="1"/>
  <c r="N372" i="1"/>
  <c r="O361" i="1"/>
  <c r="O370" i="1"/>
  <c r="O365" i="1"/>
  <c r="O367" i="1"/>
  <c r="K373" i="1"/>
  <c r="O363" i="1"/>
  <c r="P372" i="1"/>
  <c r="O369" i="1"/>
  <c r="O357" i="1"/>
  <c r="O366" i="1"/>
  <c r="N371" i="1"/>
  <c r="P371" i="1"/>
  <c r="T307" i="1"/>
  <c r="S307" i="1"/>
  <c r="R307" i="1"/>
  <c r="Q307" i="1"/>
  <c r="M307" i="1"/>
  <c r="L307" i="1"/>
  <c r="K307" i="1"/>
  <c r="J307" i="1"/>
  <c r="A307" i="1"/>
  <c r="T305" i="1"/>
  <c r="S305" i="1"/>
  <c r="R305" i="1"/>
  <c r="Q305" i="1"/>
  <c r="M305" i="1"/>
  <c r="L305" i="1"/>
  <c r="K305" i="1"/>
  <c r="J305" i="1"/>
  <c r="A305" i="1"/>
  <c r="O372" i="1" l="1"/>
  <c r="N373" i="1" s="1"/>
  <c r="O371" i="1"/>
  <c r="T304" i="1"/>
  <c r="S304" i="1"/>
  <c r="R304" i="1"/>
  <c r="Q304" i="1"/>
  <c r="M304" i="1"/>
  <c r="L304" i="1"/>
  <c r="K304" i="1"/>
  <c r="J304" i="1"/>
  <c r="A304" i="1"/>
  <c r="A289" i="1"/>
  <c r="J289" i="1"/>
  <c r="K289" i="1"/>
  <c r="L289" i="1"/>
  <c r="M289" i="1"/>
  <c r="Q289" i="1"/>
  <c r="R289" i="1"/>
  <c r="S289" i="1"/>
  <c r="T289" i="1"/>
  <c r="A290" i="1"/>
  <c r="J290" i="1"/>
  <c r="K290" i="1"/>
  <c r="L290" i="1"/>
  <c r="M290" i="1"/>
  <c r="Q290" i="1"/>
  <c r="R290" i="1"/>
  <c r="S290" i="1"/>
  <c r="T290" i="1"/>
  <c r="T288" i="1"/>
  <c r="S288" i="1"/>
  <c r="R288" i="1"/>
  <c r="Q288" i="1"/>
  <c r="M288" i="1"/>
  <c r="L288" i="1"/>
  <c r="K288" i="1"/>
  <c r="J288" i="1"/>
  <c r="A288" i="1"/>
  <c r="T287" i="1"/>
  <c r="S287" i="1"/>
  <c r="R287" i="1"/>
  <c r="Q287" i="1"/>
  <c r="M287" i="1"/>
  <c r="L287" i="1"/>
  <c r="K287" i="1"/>
  <c r="J287" i="1"/>
  <c r="A287" i="1"/>
  <c r="T286" i="1"/>
  <c r="S286" i="1"/>
  <c r="R286" i="1"/>
  <c r="Q286" i="1"/>
  <c r="M286" i="1"/>
  <c r="L286" i="1"/>
  <c r="K286" i="1"/>
  <c r="J286" i="1"/>
  <c r="A286" i="1"/>
  <c r="T285" i="1"/>
  <c r="S285" i="1"/>
  <c r="R285" i="1"/>
  <c r="Q285" i="1"/>
  <c r="M285" i="1"/>
  <c r="L285" i="1"/>
  <c r="K285" i="1"/>
  <c r="J285" i="1"/>
  <c r="A285" i="1"/>
  <c r="T284" i="1"/>
  <c r="S284" i="1"/>
  <c r="R284" i="1"/>
  <c r="Q284" i="1"/>
  <c r="M284" i="1"/>
  <c r="L284" i="1"/>
  <c r="K284" i="1"/>
  <c r="J284" i="1"/>
  <c r="A284" i="1"/>
  <c r="T283" i="1"/>
  <c r="S283" i="1"/>
  <c r="R283" i="1"/>
  <c r="Q283" i="1"/>
  <c r="M283" i="1"/>
  <c r="L283" i="1"/>
  <c r="K283" i="1"/>
  <c r="J283" i="1"/>
  <c r="A283" i="1"/>
  <c r="T282" i="1"/>
  <c r="S282" i="1"/>
  <c r="R282" i="1"/>
  <c r="Q282" i="1"/>
  <c r="P282" i="1"/>
  <c r="O282" i="1"/>
  <c r="N282" i="1"/>
  <c r="M282" i="1"/>
  <c r="L282" i="1"/>
  <c r="K282" i="1"/>
  <c r="J282" i="1"/>
  <c r="A282" i="1"/>
  <c r="T281" i="1"/>
  <c r="S281" i="1"/>
  <c r="R281" i="1"/>
  <c r="Q281" i="1"/>
  <c r="M281" i="1"/>
  <c r="L281" i="1"/>
  <c r="K281" i="1"/>
  <c r="J281" i="1"/>
  <c r="A281" i="1"/>
  <c r="T280" i="1"/>
  <c r="S280" i="1"/>
  <c r="R280" i="1"/>
  <c r="Q280" i="1"/>
  <c r="M280" i="1"/>
  <c r="L280" i="1"/>
  <c r="K280" i="1"/>
  <c r="J280" i="1"/>
  <c r="A280" i="1"/>
  <c r="T279" i="1"/>
  <c r="S279" i="1"/>
  <c r="R279" i="1"/>
  <c r="Q279" i="1"/>
  <c r="M279" i="1"/>
  <c r="L279" i="1"/>
  <c r="K279" i="1"/>
  <c r="J279" i="1"/>
  <c r="A279" i="1"/>
  <c r="T240" i="1" l="1"/>
  <c r="J240" i="1"/>
  <c r="T322" i="1"/>
  <c r="T321" i="1"/>
  <c r="T320" i="1"/>
  <c r="T306" i="1"/>
  <c r="T303" i="1"/>
  <c r="T302" i="1"/>
  <c r="T297" i="1"/>
  <c r="T296" i="1"/>
  <c r="T295" i="1"/>
  <c r="T294" i="1"/>
  <c r="T293" i="1"/>
  <c r="T292" i="1"/>
  <c r="T291" i="1"/>
  <c r="T278" i="1"/>
  <c r="T277" i="1"/>
  <c r="T276" i="1"/>
  <c r="T275" i="1"/>
  <c r="T274" i="1"/>
  <c r="T273" i="1"/>
  <c r="T272" i="1"/>
  <c r="T260" i="1"/>
  <c r="T259" i="1"/>
  <c r="T256" i="1"/>
  <c r="T255" i="1"/>
  <c r="T254" i="1"/>
  <c r="T253" i="1"/>
  <c r="T252" i="1"/>
  <c r="T251" i="1"/>
  <c r="P149" i="1"/>
  <c r="P307" i="1" s="1"/>
  <c r="P148" i="1"/>
  <c r="P147" i="1"/>
  <c r="P305" i="1" s="1"/>
  <c r="P144" i="1"/>
  <c r="P143" i="1"/>
  <c r="P142" i="1"/>
  <c r="P141" i="1"/>
  <c r="S296" i="1"/>
  <c r="R296" i="1"/>
  <c r="Q296" i="1"/>
  <c r="M296" i="1"/>
  <c r="L296" i="1"/>
  <c r="K296" i="1"/>
  <c r="J296" i="1"/>
  <c r="A296" i="1"/>
  <c r="S295" i="1"/>
  <c r="R295" i="1"/>
  <c r="Q295" i="1"/>
  <c r="M295" i="1"/>
  <c r="L295" i="1"/>
  <c r="K295" i="1"/>
  <c r="J295" i="1"/>
  <c r="A295" i="1"/>
  <c r="S294" i="1"/>
  <c r="R294" i="1"/>
  <c r="Q294" i="1"/>
  <c r="M294" i="1"/>
  <c r="L294" i="1"/>
  <c r="K294" i="1"/>
  <c r="J294" i="1"/>
  <c r="A294" i="1"/>
  <c r="S256" i="1"/>
  <c r="R256" i="1"/>
  <c r="Q256" i="1"/>
  <c r="M256" i="1"/>
  <c r="L256" i="1"/>
  <c r="K256" i="1"/>
  <c r="J256" i="1"/>
  <c r="A256" i="1"/>
  <c r="N217" i="1"/>
  <c r="P217" i="1"/>
  <c r="N218" i="1"/>
  <c r="P218" i="1"/>
  <c r="N219" i="1"/>
  <c r="P219" i="1"/>
  <c r="N221" i="1"/>
  <c r="P221" i="1"/>
  <c r="N222" i="1"/>
  <c r="P222" i="1"/>
  <c r="N223" i="1"/>
  <c r="P223" i="1"/>
  <c r="N225" i="1"/>
  <c r="P225" i="1"/>
  <c r="N226" i="1"/>
  <c r="P226" i="1"/>
  <c r="N227" i="1"/>
  <c r="P227" i="1"/>
  <c r="N229" i="1"/>
  <c r="P229" i="1"/>
  <c r="N230" i="1"/>
  <c r="P230" i="1"/>
  <c r="N231" i="1"/>
  <c r="P231" i="1"/>
  <c r="N233" i="1"/>
  <c r="P233" i="1"/>
  <c r="N234" i="1"/>
  <c r="P234" i="1"/>
  <c r="N235" i="1"/>
  <c r="P235" i="1"/>
  <c r="N237" i="1"/>
  <c r="P237" i="1"/>
  <c r="N238" i="1"/>
  <c r="P238" i="1"/>
  <c r="N239" i="1"/>
  <c r="P239" i="1"/>
  <c r="K240" i="1"/>
  <c r="L240" i="1"/>
  <c r="M240" i="1"/>
  <c r="Q240" i="1"/>
  <c r="R240" i="1"/>
  <c r="S240" i="1"/>
  <c r="K241" i="1"/>
  <c r="L241" i="1"/>
  <c r="M241" i="1"/>
  <c r="P49" i="1"/>
  <c r="N49" i="1"/>
  <c r="T324" i="1" l="1"/>
  <c r="T257" i="1"/>
  <c r="P304" i="1"/>
  <c r="P241" i="1"/>
  <c r="P240" i="1"/>
  <c r="N240" i="1"/>
  <c r="T308" i="1"/>
  <c r="T300" i="1"/>
  <c r="O233" i="1"/>
  <c r="O218" i="1"/>
  <c r="O217" i="1"/>
  <c r="T261" i="1"/>
  <c r="O230" i="1"/>
  <c r="N241" i="1"/>
  <c r="K242" i="1"/>
  <c r="O229" i="1"/>
  <c r="O227" i="1"/>
  <c r="O226" i="1"/>
  <c r="O225" i="1"/>
  <c r="O223" i="1"/>
  <c r="O231" i="1"/>
  <c r="O239" i="1"/>
  <c r="O238" i="1"/>
  <c r="O237" i="1"/>
  <c r="O235" i="1"/>
  <c r="O234" i="1"/>
  <c r="O222" i="1"/>
  <c r="O221" i="1"/>
  <c r="O219" i="1"/>
  <c r="O49" i="1"/>
  <c r="T111" i="1"/>
  <c r="T151" i="1"/>
  <c r="T132" i="1"/>
  <c r="T94" i="1"/>
  <c r="T70" i="1"/>
  <c r="T52" i="1"/>
  <c r="U30" i="1"/>
  <c r="K210" i="1" l="1"/>
  <c r="K327" i="1"/>
  <c r="T309" i="1"/>
  <c r="K312" i="1" s="1"/>
  <c r="T262" i="1"/>
  <c r="K265" i="1" s="1"/>
  <c r="K243" i="1"/>
  <c r="O240" i="1"/>
  <c r="O241" i="1"/>
  <c r="N242" i="1" s="1"/>
  <c r="S52" i="1"/>
  <c r="R52" i="1"/>
  <c r="Q52" i="1"/>
  <c r="S70" i="1"/>
  <c r="R70" i="1"/>
  <c r="Q70" i="1"/>
  <c r="U32" i="1"/>
  <c r="U31" i="1"/>
  <c r="U365" i="1" l="1"/>
  <c r="U367" i="1" s="1"/>
  <c r="U52" i="1"/>
  <c r="U70" i="1"/>
  <c r="A259" i="1"/>
  <c r="S322" i="1" l="1"/>
  <c r="R322" i="1"/>
  <c r="Q322" i="1"/>
  <c r="P322" i="1"/>
  <c r="M322" i="1"/>
  <c r="L322" i="1"/>
  <c r="K322" i="1"/>
  <c r="J322" i="1"/>
  <c r="A322" i="1"/>
  <c r="S321" i="1"/>
  <c r="R321" i="1"/>
  <c r="Q321" i="1"/>
  <c r="P321" i="1"/>
  <c r="O321" i="1"/>
  <c r="N321" i="1"/>
  <c r="M321" i="1"/>
  <c r="L321" i="1"/>
  <c r="K321" i="1"/>
  <c r="J321" i="1"/>
  <c r="A321" i="1"/>
  <c r="S320" i="1"/>
  <c r="S324" i="1" s="1"/>
  <c r="R320" i="1"/>
  <c r="R324" i="1" s="1"/>
  <c r="Q320" i="1"/>
  <c r="M320" i="1"/>
  <c r="M324" i="1" s="1"/>
  <c r="M325" i="1" s="1"/>
  <c r="L320" i="1"/>
  <c r="L324" i="1" s="1"/>
  <c r="L325" i="1" s="1"/>
  <c r="K320" i="1"/>
  <c r="K324" i="1" s="1"/>
  <c r="K325" i="1" s="1"/>
  <c r="J320" i="1"/>
  <c r="A320" i="1"/>
  <c r="S306" i="1"/>
  <c r="R306" i="1"/>
  <c r="Q306" i="1"/>
  <c r="P306" i="1"/>
  <c r="M306" i="1"/>
  <c r="L306" i="1"/>
  <c r="K306" i="1"/>
  <c r="J306" i="1"/>
  <c r="A306" i="1"/>
  <c r="S303" i="1"/>
  <c r="R303" i="1"/>
  <c r="Q303" i="1"/>
  <c r="M303" i="1"/>
  <c r="L303" i="1"/>
  <c r="K303" i="1"/>
  <c r="J303" i="1"/>
  <c r="A303" i="1"/>
  <c r="S302" i="1"/>
  <c r="R302" i="1"/>
  <c r="Q302" i="1"/>
  <c r="M302" i="1"/>
  <c r="L302" i="1"/>
  <c r="K302" i="1"/>
  <c r="J302" i="1"/>
  <c r="A302" i="1"/>
  <c r="S297" i="1"/>
  <c r="R297" i="1"/>
  <c r="Q297" i="1"/>
  <c r="M297" i="1"/>
  <c r="L297" i="1"/>
  <c r="K297" i="1"/>
  <c r="J297" i="1"/>
  <c r="A297" i="1"/>
  <c r="S293" i="1"/>
  <c r="R293" i="1"/>
  <c r="Q293" i="1"/>
  <c r="M293" i="1"/>
  <c r="L293" i="1"/>
  <c r="K293" i="1"/>
  <c r="J293" i="1"/>
  <c r="A293" i="1"/>
  <c r="S292" i="1"/>
  <c r="R292" i="1"/>
  <c r="Q292" i="1"/>
  <c r="M292" i="1"/>
  <c r="L292" i="1"/>
  <c r="K292" i="1"/>
  <c r="J292" i="1"/>
  <c r="A292" i="1"/>
  <c r="S291" i="1"/>
  <c r="R291" i="1"/>
  <c r="Q291" i="1"/>
  <c r="M291" i="1"/>
  <c r="L291" i="1"/>
  <c r="K291" i="1"/>
  <c r="J291" i="1"/>
  <c r="A291" i="1"/>
  <c r="S278" i="1"/>
  <c r="R278" i="1"/>
  <c r="Q278" i="1"/>
  <c r="M278" i="1"/>
  <c r="L278" i="1"/>
  <c r="K278" i="1"/>
  <c r="J278" i="1"/>
  <c r="A278" i="1"/>
  <c r="S277" i="1"/>
  <c r="R277" i="1"/>
  <c r="Q277" i="1"/>
  <c r="P277" i="1"/>
  <c r="O277" i="1"/>
  <c r="N277" i="1"/>
  <c r="M277" i="1"/>
  <c r="L277" i="1"/>
  <c r="K277" i="1"/>
  <c r="J277" i="1"/>
  <c r="A277" i="1"/>
  <c r="S276" i="1"/>
  <c r="R276" i="1"/>
  <c r="Q276" i="1"/>
  <c r="M276" i="1"/>
  <c r="L276" i="1"/>
  <c r="K276" i="1"/>
  <c r="J276" i="1"/>
  <c r="A276" i="1"/>
  <c r="S275" i="1"/>
  <c r="R275" i="1"/>
  <c r="Q275" i="1"/>
  <c r="M275" i="1"/>
  <c r="L275" i="1"/>
  <c r="K275" i="1"/>
  <c r="J275" i="1"/>
  <c r="A275" i="1"/>
  <c r="S274" i="1"/>
  <c r="R274" i="1"/>
  <c r="Q274" i="1"/>
  <c r="M274" i="1"/>
  <c r="L274" i="1"/>
  <c r="K274" i="1"/>
  <c r="J274" i="1"/>
  <c r="A274" i="1"/>
  <c r="S273" i="1"/>
  <c r="R273" i="1"/>
  <c r="Q273" i="1"/>
  <c r="M273" i="1"/>
  <c r="L273" i="1"/>
  <c r="K273" i="1"/>
  <c r="J273" i="1"/>
  <c r="A273" i="1"/>
  <c r="S272" i="1"/>
  <c r="R272" i="1"/>
  <c r="Q272" i="1"/>
  <c r="M272" i="1"/>
  <c r="L272" i="1"/>
  <c r="K272" i="1"/>
  <c r="J272" i="1"/>
  <c r="A272" i="1"/>
  <c r="S260" i="1"/>
  <c r="R260" i="1"/>
  <c r="Q260" i="1"/>
  <c r="P260" i="1"/>
  <c r="O260" i="1"/>
  <c r="N260" i="1"/>
  <c r="M260" i="1"/>
  <c r="L260" i="1"/>
  <c r="K260" i="1"/>
  <c r="J260" i="1"/>
  <c r="A260" i="1"/>
  <c r="S259" i="1"/>
  <c r="R259" i="1"/>
  <c r="Q259" i="1"/>
  <c r="M259" i="1"/>
  <c r="L259" i="1"/>
  <c r="K259" i="1"/>
  <c r="J259" i="1"/>
  <c r="J324" i="1" l="1"/>
  <c r="Q324" i="1"/>
  <c r="Q252" i="1"/>
  <c r="R251" i="1"/>
  <c r="S251" i="1"/>
  <c r="S255" i="1" l="1"/>
  <c r="R255" i="1"/>
  <c r="Q255" i="1"/>
  <c r="M255" i="1"/>
  <c r="L255" i="1"/>
  <c r="K255" i="1"/>
  <c r="J255" i="1"/>
  <c r="A255" i="1"/>
  <c r="S254" i="1"/>
  <c r="R254" i="1"/>
  <c r="Q254" i="1"/>
  <c r="M254" i="1"/>
  <c r="L254" i="1"/>
  <c r="K254" i="1"/>
  <c r="J254" i="1"/>
  <c r="A254" i="1"/>
  <c r="A253" i="1" l="1"/>
  <c r="A252" i="1"/>
  <c r="S253" i="1"/>
  <c r="R253" i="1"/>
  <c r="Q253" i="1"/>
  <c r="M253" i="1"/>
  <c r="L253" i="1"/>
  <c r="K253" i="1"/>
  <c r="J253" i="1"/>
  <c r="S252" i="1"/>
  <c r="R252" i="1"/>
  <c r="M252" i="1"/>
  <c r="L252" i="1"/>
  <c r="K252" i="1"/>
  <c r="J252" i="1"/>
  <c r="Q251" i="1"/>
  <c r="M251" i="1"/>
  <c r="L251" i="1"/>
  <c r="K251" i="1"/>
  <c r="J251" i="1"/>
  <c r="A251" i="1"/>
  <c r="N206" i="1" l="1"/>
  <c r="P206" i="1"/>
  <c r="N44" i="1"/>
  <c r="P44" i="1"/>
  <c r="N322" i="1"/>
  <c r="S308" i="1"/>
  <c r="R308" i="1"/>
  <c r="Q308" i="1"/>
  <c r="M308" i="1"/>
  <c r="L308" i="1"/>
  <c r="K308" i="1"/>
  <c r="J308" i="1"/>
  <c r="S300" i="1"/>
  <c r="R300" i="1"/>
  <c r="Q300" i="1"/>
  <c r="M300" i="1"/>
  <c r="L300" i="1"/>
  <c r="K300" i="1"/>
  <c r="J300" i="1"/>
  <c r="S261" i="1"/>
  <c r="R261" i="1"/>
  <c r="Q261" i="1"/>
  <c r="M261" i="1"/>
  <c r="L261" i="1"/>
  <c r="K261" i="1"/>
  <c r="J261" i="1"/>
  <c r="O206" i="1"/>
  <c r="P194" i="1"/>
  <c r="N194" i="1"/>
  <c r="P205" i="1"/>
  <c r="P168" i="1"/>
  <c r="P169" i="1"/>
  <c r="N161" i="1"/>
  <c r="N162" i="1"/>
  <c r="N191" i="1"/>
  <c r="P191" i="1"/>
  <c r="N197" i="1"/>
  <c r="P197" i="1"/>
  <c r="J151" i="1"/>
  <c r="P196" i="1"/>
  <c r="N196" i="1"/>
  <c r="P189" i="1"/>
  <c r="N189" i="1"/>
  <c r="P195" i="1"/>
  <c r="N195" i="1"/>
  <c r="N169" i="1"/>
  <c r="P163" i="1"/>
  <c r="N163" i="1"/>
  <c r="N121" i="1"/>
  <c r="P121" i="1"/>
  <c r="N122" i="1"/>
  <c r="N291" i="1" s="1"/>
  <c r="P122" i="1"/>
  <c r="P291" i="1" s="1"/>
  <c r="N123" i="1"/>
  <c r="P123" i="1"/>
  <c r="N124" i="1"/>
  <c r="N254" i="1" s="1"/>
  <c r="P124" i="1"/>
  <c r="P254" i="1" s="1"/>
  <c r="N125" i="1"/>
  <c r="P125" i="1"/>
  <c r="N128" i="1"/>
  <c r="N293" i="1" s="1"/>
  <c r="P128" i="1"/>
  <c r="P293" i="1" s="1"/>
  <c r="N129" i="1"/>
  <c r="N294" i="1" s="1"/>
  <c r="P129" i="1"/>
  <c r="P294" i="1" s="1"/>
  <c r="N130" i="1"/>
  <c r="N295" i="1" s="1"/>
  <c r="P130" i="1"/>
  <c r="P295" i="1" s="1"/>
  <c r="J132" i="1"/>
  <c r="K132" i="1"/>
  <c r="L132" i="1"/>
  <c r="M132" i="1"/>
  <c r="Q132" i="1"/>
  <c r="R132" i="1"/>
  <c r="S132" i="1"/>
  <c r="N140" i="1"/>
  <c r="N302" i="1" s="1"/>
  <c r="P140" i="1"/>
  <c r="P302" i="1" s="1"/>
  <c r="N141" i="1"/>
  <c r="N142" i="1"/>
  <c r="N143" i="1"/>
  <c r="N144" i="1"/>
  <c r="N147" i="1"/>
  <c r="N305" i="1" s="1"/>
  <c r="N148" i="1"/>
  <c r="N306" i="1" s="1"/>
  <c r="N149" i="1"/>
  <c r="K151" i="1"/>
  <c r="L151" i="1"/>
  <c r="M151" i="1"/>
  <c r="Q151" i="1"/>
  <c r="R151" i="1"/>
  <c r="S151" i="1"/>
  <c r="P110" i="1"/>
  <c r="P297" i="1" s="1"/>
  <c r="N110" i="1"/>
  <c r="N297" i="1" s="1"/>
  <c r="P109" i="1"/>
  <c r="P289" i="1" s="1"/>
  <c r="N109" i="1"/>
  <c r="N289" i="1" s="1"/>
  <c r="P93" i="1"/>
  <c r="N93" i="1"/>
  <c r="P92" i="1"/>
  <c r="N92" i="1"/>
  <c r="P62" i="1"/>
  <c r="P256" i="1" s="1"/>
  <c r="N62" i="1"/>
  <c r="N256" i="1" s="1"/>
  <c r="P48" i="1"/>
  <c r="P274" i="1" s="1"/>
  <c r="N48" i="1"/>
  <c r="N274" i="1" s="1"/>
  <c r="N205" i="1"/>
  <c r="P192" i="1"/>
  <c r="N192" i="1"/>
  <c r="P190" i="1"/>
  <c r="N190" i="1"/>
  <c r="P170" i="1"/>
  <c r="N170" i="1"/>
  <c r="N168" i="1"/>
  <c r="P162" i="1"/>
  <c r="P161" i="1"/>
  <c r="S111" i="1"/>
  <c r="R111" i="1"/>
  <c r="Q111" i="1"/>
  <c r="M111" i="1"/>
  <c r="L111" i="1"/>
  <c r="K111" i="1"/>
  <c r="J111" i="1"/>
  <c r="P108" i="1"/>
  <c r="P288" i="1" s="1"/>
  <c r="N108" i="1"/>
  <c r="N288" i="1" s="1"/>
  <c r="P106" i="1"/>
  <c r="N106" i="1"/>
  <c r="P105" i="1"/>
  <c r="P287" i="1" s="1"/>
  <c r="N105" i="1"/>
  <c r="N287" i="1" s="1"/>
  <c r="P104" i="1"/>
  <c r="P253" i="1" s="1"/>
  <c r="N104" i="1"/>
  <c r="N253" i="1" s="1"/>
  <c r="P103" i="1"/>
  <c r="P286" i="1" s="1"/>
  <c r="N103" i="1"/>
  <c r="N286" i="1" s="1"/>
  <c r="P102" i="1"/>
  <c r="N102" i="1"/>
  <c r="S94" i="1"/>
  <c r="R94" i="1"/>
  <c r="Q94" i="1"/>
  <c r="M94" i="1"/>
  <c r="L94" i="1"/>
  <c r="K94" i="1"/>
  <c r="J94" i="1"/>
  <c r="P91" i="1"/>
  <c r="P284" i="1" s="1"/>
  <c r="N91" i="1"/>
  <c r="N284" i="1" s="1"/>
  <c r="P89" i="1"/>
  <c r="P283" i="1" s="1"/>
  <c r="N89" i="1"/>
  <c r="N283" i="1" s="1"/>
  <c r="P86" i="1"/>
  <c r="N86" i="1"/>
  <c r="P83" i="1"/>
  <c r="N83" i="1"/>
  <c r="P82" i="1"/>
  <c r="P281" i="1" s="1"/>
  <c r="N82" i="1"/>
  <c r="N281" i="1" s="1"/>
  <c r="P81" i="1"/>
  <c r="N81" i="1"/>
  <c r="N280" i="1" s="1"/>
  <c r="M70" i="1"/>
  <c r="L70" i="1"/>
  <c r="K70" i="1"/>
  <c r="P67" i="1"/>
  <c r="P279" i="1" s="1"/>
  <c r="N67" i="1"/>
  <c r="N279" i="1" s="1"/>
  <c r="P66" i="1"/>
  <c r="N66" i="1"/>
  <c r="P60" i="1"/>
  <c r="N60" i="1"/>
  <c r="N43" i="1"/>
  <c r="N42" i="1"/>
  <c r="N273" i="1" s="1"/>
  <c r="N41" i="1"/>
  <c r="K52" i="1"/>
  <c r="P43" i="1"/>
  <c r="P42" i="1"/>
  <c r="P273" i="1" s="1"/>
  <c r="P41" i="1"/>
  <c r="M52" i="1"/>
  <c r="L52" i="1"/>
  <c r="J52" i="1"/>
  <c r="N207" i="1" l="1"/>
  <c r="N208" i="1"/>
  <c r="P208" i="1"/>
  <c r="P207" i="1"/>
  <c r="P292" i="1"/>
  <c r="P298" i="1"/>
  <c r="N292" i="1"/>
  <c r="N298" i="1"/>
  <c r="O205" i="1"/>
  <c r="N304" i="1"/>
  <c r="N307" i="1"/>
  <c r="N299" i="1"/>
  <c r="N296" i="1"/>
  <c r="P299" i="1"/>
  <c r="P296" i="1"/>
  <c r="J337" i="1"/>
  <c r="S336" i="1"/>
  <c r="S338" i="1" s="1"/>
  <c r="N272" i="1"/>
  <c r="N276" i="1"/>
  <c r="N275" i="1"/>
  <c r="N290" i="1"/>
  <c r="P320" i="1"/>
  <c r="P324" i="1" s="1"/>
  <c r="P325" i="1" s="1"/>
  <c r="P280" i="1"/>
  <c r="P272" i="1"/>
  <c r="P276" i="1"/>
  <c r="P275" i="1"/>
  <c r="P290" i="1"/>
  <c r="P255" i="1"/>
  <c r="P285" i="1"/>
  <c r="N255" i="1"/>
  <c r="N285" i="1"/>
  <c r="O322" i="1"/>
  <c r="O168" i="1"/>
  <c r="N52" i="1"/>
  <c r="O4" i="1" s="1"/>
  <c r="U3" i="1" s="1"/>
  <c r="O83" i="1"/>
  <c r="P94" i="1"/>
  <c r="P132" i="1"/>
  <c r="R336" i="1"/>
  <c r="R338" i="1" s="1"/>
  <c r="O86" i="1"/>
  <c r="N132" i="1"/>
  <c r="O6" i="1" s="1"/>
  <c r="U7" i="1" s="1"/>
  <c r="T336" i="1"/>
  <c r="T338" i="1" s="1"/>
  <c r="O194" i="1"/>
  <c r="U94" i="1"/>
  <c r="O189" i="1"/>
  <c r="O124" i="1"/>
  <c r="O254" i="1" s="1"/>
  <c r="O161" i="1"/>
  <c r="O67" i="1"/>
  <c r="O279" i="1" s="1"/>
  <c r="O162" i="1"/>
  <c r="N94" i="1"/>
  <c r="O5" i="1" s="1"/>
  <c r="U5" i="1" s="1"/>
  <c r="N320" i="1"/>
  <c r="N324" i="1" s="1"/>
  <c r="N325" i="1" s="1"/>
  <c r="U151" i="1"/>
  <c r="U132" i="1"/>
  <c r="U111" i="1"/>
  <c r="L309" i="1"/>
  <c r="M310" i="1"/>
  <c r="R309" i="1"/>
  <c r="N303" i="1"/>
  <c r="N278" i="1"/>
  <c r="N259" i="1"/>
  <c r="N261" i="1" s="1"/>
  <c r="N251" i="1"/>
  <c r="P70" i="1"/>
  <c r="P252" i="1"/>
  <c r="O103" i="1"/>
  <c r="O286" i="1" s="1"/>
  <c r="O105" i="1"/>
  <c r="O287" i="1" s="1"/>
  <c r="O108" i="1"/>
  <c r="O288" i="1" s="1"/>
  <c r="O190" i="1"/>
  <c r="O92" i="1"/>
  <c r="O93" i="1"/>
  <c r="O148" i="1"/>
  <c r="O306" i="1" s="1"/>
  <c r="O143" i="1"/>
  <c r="O142" i="1"/>
  <c r="O141" i="1"/>
  <c r="O130" i="1"/>
  <c r="O295" i="1" s="1"/>
  <c r="O128" i="1"/>
  <c r="O293" i="1" s="1"/>
  <c r="O163" i="1"/>
  <c r="O195" i="1"/>
  <c r="O197" i="1"/>
  <c r="P303" i="1"/>
  <c r="P308" i="1" s="1"/>
  <c r="P278" i="1"/>
  <c r="P259" i="1"/>
  <c r="P261" i="1" s="1"/>
  <c r="P251" i="1"/>
  <c r="N252" i="1"/>
  <c r="O44" i="1"/>
  <c r="O48" i="1"/>
  <c r="O274" i="1" s="1"/>
  <c r="O41" i="1"/>
  <c r="J309" i="1"/>
  <c r="L310" i="1"/>
  <c r="Q309" i="1"/>
  <c r="S309" i="1"/>
  <c r="M257" i="1"/>
  <c r="M262" i="1" s="1"/>
  <c r="K257" i="1"/>
  <c r="K262" i="1" s="1"/>
  <c r="R257" i="1"/>
  <c r="R262" i="1" s="1"/>
  <c r="L257" i="1"/>
  <c r="L262" i="1" s="1"/>
  <c r="Q257" i="1"/>
  <c r="Q262" i="1" s="1"/>
  <c r="S257" i="1"/>
  <c r="S262" i="1" s="1"/>
  <c r="O81" i="1"/>
  <c r="J257" i="1"/>
  <c r="O43" i="1"/>
  <c r="P151" i="1"/>
  <c r="N111" i="1"/>
  <c r="R5" i="1" s="1"/>
  <c r="U6" i="1" s="1"/>
  <c r="P52" i="1"/>
  <c r="O60" i="1"/>
  <c r="O42" i="1"/>
  <c r="O273" i="1" s="1"/>
  <c r="N70" i="1"/>
  <c r="R4" i="1" s="1"/>
  <c r="U4" i="1" s="1"/>
  <c r="O66" i="1"/>
  <c r="O82" i="1"/>
  <c r="O281" i="1" s="1"/>
  <c r="O89" i="1"/>
  <c r="O283" i="1" s="1"/>
  <c r="O91" i="1"/>
  <c r="O284" i="1" s="1"/>
  <c r="O102" i="1"/>
  <c r="O104" i="1"/>
  <c r="O253" i="1" s="1"/>
  <c r="O106" i="1"/>
  <c r="O170" i="1"/>
  <c r="O192" i="1"/>
  <c r="O62" i="1"/>
  <c r="O256" i="1" s="1"/>
  <c r="O109" i="1"/>
  <c r="O289" i="1" s="1"/>
  <c r="O110" i="1"/>
  <c r="O297" i="1" s="1"/>
  <c r="O149" i="1"/>
  <c r="O147" i="1"/>
  <c r="O305" i="1" s="1"/>
  <c r="O144" i="1"/>
  <c r="N151" i="1"/>
  <c r="R6" i="1" s="1"/>
  <c r="U8" i="1" s="1"/>
  <c r="O129" i="1"/>
  <c r="O294" i="1" s="1"/>
  <c r="O125" i="1"/>
  <c r="O123" i="1"/>
  <c r="O122" i="1"/>
  <c r="O291" i="1" s="1"/>
  <c r="O121" i="1"/>
  <c r="O196" i="1"/>
  <c r="O191" i="1"/>
  <c r="O169" i="1"/>
  <c r="P111" i="1"/>
  <c r="O140" i="1"/>
  <c r="O302" i="1" s="1"/>
  <c r="M309" i="1"/>
  <c r="K310" i="1"/>
  <c r="K309" i="1"/>
  <c r="O208" i="1" l="1"/>
  <c r="O207" i="1"/>
  <c r="K211" i="1"/>
  <c r="O304" i="1"/>
  <c r="O307" i="1"/>
  <c r="O292" i="1"/>
  <c r="O298" i="1"/>
  <c r="N308" i="1"/>
  <c r="O299" i="1"/>
  <c r="O296" i="1"/>
  <c r="L337" i="1"/>
  <c r="P300" i="1"/>
  <c r="P309" i="1" s="1"/>
  <c r="O275" i="1"/>
  <c r="O290" i="1"/>
  <c r="O320" i="1"/>
  <c r="O324" i="1" s="1"/>
  <c r="O325" i="1" s="1"/>
  <c r="O280" i="1"/>
  <c r="O272" i="1"/>
  <c r="O276" i="1"/>
  <c r="O255" i="1"/>
  <c r="O285" i="1"/>
  <c r="N300" i="1"/>
  <c r="K244" i="1"/>
  <c r="J336" i="1"/>
  <c r="J262" i="1"/>
  <c r="H337" i="1"/>
  <c r="K326" i="1"/>
  <c r="K328" i="1" s="1"/>
  <c r="K311" i="1"/>
  <c r="K313" i="1" s="1"/>
  <c r="P257" i="1"/>
  <c r="P263" i="1" s="1"/>
  <c r="K263" i="1"/>
  <c r="O252" i="1"/>
  <c r="O303" i="1"/>
  <c r="O278" i="1"/>
  <c r="O259" i="1"/>
  <c r="O261" i="1" s="1"/>
  <c r="O251" i="1"/>
  <c r="N257" i="1"/>
  <c r="N262" i="1" s="1"/>
  <c r="M263" i="1"/>
  <c r="O151" i="1"/>
  <c r="L263" i="1"/>
  <c r="O70" i="1"/>
  <c r="O132" i="1"/>
  <c r="O52" i="1"/>
  <c r="O111" i="1"/>
  <c r="O94" i="1"/>
  <c r="N310" i="1" l="1"/>
  <c r="O308" i="1"/>
  <c r="N309" i="1"/>
  <c r="P310" i="1"/>
  <c r="O300" i="1"/>
  <c r="N337" i="1"/>
  <c r="L336" i="1"/>
  <c r="L338" i="1" s="1"/>
  <c r="N209" i="1"/>
  <c r="K264" i="1"/>
  <c r="K266" i="1" s="1"/>
  <c r="U366" i="1" s="1"/>
  <c r="U368" i="1" s="1"/>
  <c r="P262" i="1"/>
  <c r="O257" i="1"/>
  <c r="O263" i="1" s="1"/>
  <c r="N326" i="1"/>
  <c r="H336" i="1"/>
  <c r="H338" i="1" s="1"/>
  <c r="P337" i="1" s="1"/>
  <c r="N263" i="1"/>
  <c r="J338" i="1"/>
  <c r="O309" i="1" l="1"/>
  <c r="O310" i="1"/>
  <c r="N311" i="1" s="1"/>
  <c r="N336" i="1"/>
  <c r="N338" i="1" s="1"/>
  <c r="U337" i="1"/>
  <c r="N264" i="1"/>
  <c r="O262" i="1"/>
  <c r="P336" i="1"/>
  <c r="P338"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charset val="1"/>
          </rPr>
          <t>Gelu Gherghin:</t>
        </r>
        <r>
          <rPr>
            <sz val="9"/>
            <color indexed="81"/>
            <rFont val="Tahoma"/>
            <charset val="1"/>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5"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20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2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208"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211"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2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2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2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2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51" authorId="0" shape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2" authorId="0" shape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1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20" authorId="0" shape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3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6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36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<sst xmlns="http://schemas.openxmlformats.org/spreadsheetml/2006/main" count="778" uniqueCount="309">
  <si>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</si>
  <si>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</si>
  <si>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</si>
  <si>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</si>
  <si>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</si>
  <si>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</si>
  <si>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</si>
  <si>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</si>
  <si>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</si>
  <si>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</si>
  <si>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</si>
  <si>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</si>
  <si>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</si>
  <si>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</si>
  <si>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</si>
  <si>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</si>
  <si>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</si>
  <si>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</si>
  <si>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</si>
  <si>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</si>
  <si>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</si>
  <si>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</si>
  <si>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</si>
  <si>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</si>
  <si>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</si>
  <si>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</si>
  <si>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</si>
  <si>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</si>
  <si>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</si>
  <si>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</si>
  <si>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</si>
  <si>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</si>
  <si>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</si>
  <si>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</si>
  <si>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</si>
  <si>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</si>
  <si>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</si>
  <si>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</si>
  <si>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</si>
  <si>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</si>
  <si>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</si>
  <si>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</si>
  <si>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</si>
  <si>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</si>
  <si>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</si>
  <si>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</si>
  <si>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</si>
  <si>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</si>
  <si>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</si>
  <si>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</si>
  <si>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</si>
  <si>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</si>
  <si>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</si>
  <si>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</si>
  <si>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</si>
  <si>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</si>
  <si>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</si>
  <si>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</si>
  <si>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</si>
  <si>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</si>
  <si>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</si>
  <si>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</si>
  <si>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</si>
  <si>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</si>
  <si>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</si>
  <si>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</si>
  <si>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</si>
  <si>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</si>
  <si>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</si>
  <si>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</si>
  <si>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</si>
  <si>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</si>
  <si>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</si>
  <si>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</si>
  <si>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</si>
  <si>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</si>
  <si>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</si>
  <si>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</si>
  <si>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</si>
  <si>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</si>
  <si>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</si>
  <si>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</si>
  <si>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</si>
  <si>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</si>
  <si>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</si>
  <si>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</si>
  <si>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</si>
  <si>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</si>
  <si>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</si>
  <si>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</si>
  <si>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</si>
  <si>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</si>
  <si>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</si>
  <si>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</si>
  <si>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</si>
  <si>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</si>
  <si>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DPPF</t>
  </si>
  <si>
    <t>DPDPS</t>
  </si>
  <si>
    <t>YLU0011</t>
  </si>
  <si>
    <t>YLU0012</t>
  </si>
  <si>
    <t>Curs opțional 1</t>
  </si>
  <si>
    <t>Curs opțional 3</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</si>
  <si>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</si>
  <si>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</si>
  <si>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</si>
  <si>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</si>
  <si>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</si>
  <si>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</si>
  <si>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</si>
  <si>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</si>
  <si>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</si>
  <si>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</si>
  <si>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</si>
  <si>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</si>
  <si>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</si>
  <si>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</si>
  <si>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</si>
  <si>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</si>
  <si>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</si>
  <si>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</si>
  <si>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</si>
  <si>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</si>
  <si>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</si>
  <si>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</si>
  <si>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LLX0003</t>
  </si>
  <si>
    <t>Domeniul: Limbă și literatură</t>
  </si>
  <si>
    <t>Limba de predare: FINLANDEZĂ, limba maternă</t>
  </si>
  <si>
    <t>Titlul absolventului: LICENŢIAT ÎN FILOLOGIE</t>
  </si>
  <si>
    <r>
      <t xml:space="preserve">Specializarea/Programul de studiu: </t>
    </r>
    <r>
      <rPr>
        <sz val="8"/>
        <color indexed="8"/>
        <rFont val="Times New Roman"/>
        <family val="1"/>
        <charset val="238"/>
      </rPr>
      <t>LIMBA ŞI LITERATURA FINLANDEZĂ- LIMBA ŞI LITERATURA ROMÂNĂ SAU LIMBA ŞI  LITERATURA MAGHIARĂ SAU O LIMBĂ ŞI LITERATURĂ MODERNĂ*SAU LIMBA LATINĂ SAU LIMBA GREACĂ VECHE SAU LIMBA ŞI LITERATURA EBRAICĂ  SAU LITERATURĂ  UNIVERSALĂ   COMPARATĂ  (3 ani, cu frecvenţă)  *engleză, franceză, germană, rusă, italiană, spaniolă, norvegiană, japoneză, ebraică, chineză, coreeană</t>
    </r>
  </si>
  <si>
    <t>LLJ1121</t>
  </si>
  <si>
    <t>Limba finlandeză 1A</t>
  </si>
  <si>
    <t>LLJ1161</t>
  </si>
  <si>
    <t>Cultură şi civilizaţie finlandeză A (în lb. maternă)</t>
  </si>
  <si>
    <t>LLJ1221</t>
  </si>
  <si>
    <t>Limba finlandeză 1B</t>
  </si>
  <si>
    <t>LLJ1261</t>
  </si>
  <si>
    <t>Cultură şi civilizaţie finlandeză B (în lb. maternă)</t>
  </si>
  <si>
    <t>LLJ2121</t>
  </si>
  <si>
    <t>Limba finlandeză 2A</t>
  </si>
  <si>
    <t>LLJ2161</t>
  </si>
  <si>
    <t>Introducere în literatura finlandeză A (în lb. maternă)</t>
  </si>
  <si>
    <t>Teoria literaturii</t>
  </si>
  <si>
    <t>LLJ2221</t>
  </si>
  <si>
    <t>Limba finlandeză 2B</t>
  </si>
  <si>
    <t>LLJ2261</t>
  </si>
  <si>
    <t>Introducere în literatura finlandeză B (în lb. maternă)</t>
  </si>
  <si>
    <t>LLJ3121</t>
  </si>
  <si>
    <t>Limba finlandeză 3A</t>
  </si>
  <si>
    <t>LLJ3161</t>
  </si>
  <si>
    <t>Începuturile literaturii finlandeze A</t>
  </si>
  <si>
    <t>LLY1001</t>
  </si>
  <si>
    <t>Lingvistică generală</t>
  </si>
  <si>
    <t>LLY2007</t>
  </si>
  <si>
    <t>LLY2002</t>
  </si>
  <si>
    <t>Iniţiere în metodologia de cercetare ştiinţifică</t>
  </si>
  <si>
    <t>LLX3002</t>
  </si>
  <si>
    <t>Curs opţional 2. Literatură comparată</t>
  </si>
  <si>
    <t>LLY3024</t>
  </si>
  <si>
    <t>Practică profesională 1</t>
  </si>
  <si>
    <t>LLJ3221</t>
  </si>
  <si>
    <t>Limba finlandeză 3B</t>
  </si>
  <si>
    <t>LLJ3261</t>
  </si>
  <si>
    <t>Începuturile literaturii finlandeze B</t>
  </si>
  <si>
    <t>LLJ4121</t>
  </si>
  <si>
    <t>Limba finlandeză 4A</t>
  </si>
  <si>
    <t>LLJ4161</t>
  </si>
  <si>
    <t>Geneza literaturii finlandeze moderne A</t>
  </si>
  <si>
    <t>LLX4002</t>
  </si>
  <si>
    <t xml:space="preserve"> Curs opţional 3. Literatură comparată</t>
  </si>
  <si>
    <t>LLY4024</t>
  </si>
  <si>
    <t>Practică profesională 2</t>
  </si>
  <si>
    <t>LLJ4221</t>
  </si>
  <si>
    <t>Limba finlandeză 4B</t>
  </si>
  <si>
    <t>LLJ4261</t>
  </si>
  <si>
    <t>Geneza literaturii finlandeze moderne B</t>
  </si>
  <si>
    <t>LLJ5121</t>
  </si>
  <si>
    <t>Lingvistică finlandeză A (Sintaxă)</t>
  </si>
  <si>
    <t>LLJ5161</t>
  </si>
  <si>
    <t>Tendinţele literaturii finlandeze din prima jumătate a sec. XX. (A)</t>
  </si>
  <si>
    <t>LLX5002</t>
  </si>
  <si>
    <t>LLX5003</t>
  </si>
  <si>
    <t>LLY5024</t>
  </si>
  <si>
    <t>Practică profesională și de cercetare 1</t>
  </si>
  <si>
    <t>LLJ5221</t>
  </si>
  <si>
    <t>Lingvistică finlandeză B (Sintaxă)</t>
  </si>
  <si>
    <t>LLJ5261</t>
  </si>
  <si>
    <t>Tendinţele literaturii finlandeze din prima jumătate a sec. XX. (B)</t>
  </si>
  <si>
    <t>LLX5201</t>
  </si>
  <si>
    <t>LLJ6121</t>
  </si>
  <si>
    <t>Lingvistică finlandeză A (Morfologie)</t>
  </si>
  <si>
    <t>LLJ6161</t>
  </si>
  <si>
    <t>Literatura finlandeză contemporană (A)</t>
  </si>
  <si>
    <t>LLX6101</t>
  </si>
  <si>
    <t>LLJ6024</t>
  </si>
  <si>
    <t>Practică profesională și de cercetare 2</t>
  </si>
  <si>
    <t>LLY6002</t>
  </si>
  <si>
    <t>Semiotica şi ştiinţele limbajului</t>
  </si>
  <si>
    <t>LLJ6221</t>
  </si>
  <si>
    <t>Lingvistică finlandeză B (Morfologie)</t>
  </si>
  <si>
    <t>LLJ6261</t>
  </si>
  <si>
    <t>Literatura finlandeză contemporană (B)</t>
  </si>
  <si>
    <t>LLX6201</t>
  </si>
  <si>
    <t>LLX1002</t>
  </si>
  <si>
    <t>LLY1020</t>
  </si>
  <si>
    <t>Gramatică normativă</t>
  </si>
  <si>
    <t>LLY1021</t>
  </si>
  <si>
    <t>Informatică</t>
  </si>
  <si>
    <t>LLY3010</t>
  </si>
  <si>
    <t>Mitul faustic din Renaştere în sec XIX</t>
  </si>
  <si>
    <t>LLY3011</t>
  </si>
  <si>
    <t>Poetici corporale</t>
  </si>
  <si>
    <t>LLY3012</t>
  </si>
  <si>
    <t>Barocul şi revenirile sale în sec. XX</t>
  </si>
  <si>
    <t>LLY3018</t>
  </si>
  <si>
    <t>Omul politic şi literatura</t>
  </si>
  <si>
    <t>LLY4013</t>
  </si>
  <si>
    <t>Mitul faustic din Romantism în sec. XX</t>
  </si>
  <si>
    <t>LLY4014</t>
  </si>
  <si>
    <t>Identităţi şi alterităţi feminine</t>
  </si>
  <si>
    <t>LLY4015</t>
  </si>
  <si>
    <t>Poezia modernă de la Baudelaire la Ginsberg</t>
  </si>
  <si>
    <t>LLY4019</t>
  </si>
  <si>
    <t>Nietzscheanismul în literatură</t>
  </si>
  <si>
    <t>LLY5016</t>
  </si>
  <si>
    <t>Estetică</t>
  </si>
  <si>
    <t>LLY5017</t>
  </si>
  <si>
    <t>Poetică şi critică literară</t>
  </si>
  <si>
    <t>LLJ5141</t>
  </si>
  <si>
    <t>Limba şi cultura meänkieli A</t>
  </si>
  <si>
    <t>LLJ5163</t>
  </si>
  <si>
    <t>Societatea finlandeză contemporană A</t>
  </si>
  <si>
    <t>PACHET OPȚIONAL 1 (An I, Semestrul 1) - TRUNCHI COMUN</t>
  </si>
  <si>
    <t>PACHET OPȚIONAL 2 (An II, Semestrul 3) - TRUNCHI COMUN</t>
  </si>
  <si>
    <t>PACHET OPȚIONAL 3 (An II, Semestrul 4) - TRUNCHI COMUN</t>
  </si>
  <si>
    <t>PACHET OPȚIONAL 5 (An III, Semestrul 5) - TRUNCHI COMUN</t>
  </si>
  <si>
    <t>LLJ5241</t>
  </si>
  <si>
    <t>Limba şi cultura meänkieli B</t>
  </si>
  <si>
    <t>LLJ5263</t>
  </si>
  <si>
    <t>Societatea finlandeză contemporană B</t>
  </si>
  <si>
    <t>LLJ6165</t>
  </si>
  <si>
    <t>Analiza complexă a textului literar (A)</t>
  </si>
  <si>
    <t>LLJ6142</t>
  </si>
  <si>
    <t>Tehnici de traducere A</t>
  </si>
  <si>
    <t>LLJ6265</t>
  </si>
  <si>
    <t>Analiza complexă a textului literar (B)</t>
  </si>
  <si>
    <t>LLJ6242</t>
  </si>
  <si>
    <t>Tehnici de traducere B</t>
  </si>
  <si>
    <t>LLV1107</t>
  </si>
  <si>
    <t>Limbă finlandeză –curs facultativ</t>
  </si>
  <si>
    <t>LLV1207</t>
  </si>
  <si>
    <t>LLV2107</t>
  </si>
  <si>
    <t>LLV2207</t>
  </si>
  <si>
    <t>Didactica specialităţii A: Finlandeză</t>
  </si>
  <si>
    <t>Didactica specialităţii B: Finlandeză</t>
  </si>
  <si>
    <t>Sem. 1: Se alege  o disciplină din pachetul opțional 1 (LLX1002)</t>
  </si>
  <si>
    <t>VI.  UNIVERSITĂŢI EUROPENE DE REFERINŢĂ:
Universitatea din Budapesta ELTE; Universitatea din Debrecen; Universitatea din Szeged; Universitatea din Helsinki; Universitatea din Tampere; Universitatea din Turku; Universitatea din Oulu; Universitatea din Jyväskylä</t>
  </si>
  <si>
    <t>Curs opțional finlandeză 1</t>
  </si>
  <si>
    <t>Curs opțional finlandeză 2</t>
  </si>
  <si>
    <t>Curs opțional finlandeză 3</t>
  </si>
  <si>
    <t>Curs opțional finlandeză 4</t>
  </si>
  <si>
    <t>Curs opțional finlandeză 5</t>
  </si>
  <si>
    <t>Curs opțional finlandeză 6</t>
  </si>
  <si>
    <t>Curs opțional finlandeză 7</t>
  </si>
  <si>
    <t>Curs opțional finlandeză 8</t>
  </si>
  <si>
    <t>PACHET OPȚIONAL FINLANDEZĂ 1 (An II, Semestrul 3) - Segment A</t>
  </si>
  <si>
    <t>PACHET OPȚIONAL FINLANDEZĂ 2 (An II, Semestrul 3) - Segment B</t>
  </si>
  <si>
    <t>PACHET OPȚIONAL FINLANDEZĂ 3 (An II, Semestrul 4) - Segment A</t>
  </si>
  <si>
    <t>PACHET OPȚIONAL FINLANDEZĂ 4 (An II, Semestrul 4) - Segment B</t>
  </si>
  <si>
    <t>PACHET OPȚIONAL FINLANDEZĂ 5 (An III, Semestrul 5) - Segment A</t>
  </si>
  <si>
    <t>PACHET OPȚIONAL FINLANDEZĂ 6 (An III, Semestrul 5) - Segment B</t>
  </si>
  <si>
    <t>PACHET OPȚIONAL FINLANDEZĂ 7 (An III, Semestrul 6) - Segment A</t>
  </si>
  <si>
    <t>PACHET OPȚIONAL FINLANDEZĂ 8 (An III, Semestrul 6) - Segment B</t>
  </si>
  <si>
    <t>LLX3104</t>
  </si>
  <si>
    <t>LLX3204</t>
  </si>
  <si>
    <t>LLX4105</t>
  </si>
  <si>
    <t>LLX4207</t>
  </si>
  <si>
    <t>LLJ3143</t>
  </si>
  <si>
    <t>Opțional de limbă finlandeză - Technici de comunicare</t>
  </si>
  <si>
    <t>LLJ3166</t>
  </si>
  <si>
    <t>Opțional de literatură finlandeză - Identitate și mentalitate finlandeză</t>
  </si>
  <si>
    <t>LLJ3243</t>
  </si>
  <si>
    <t>LLJ3266</t>
  </si>
  <si>
    <t>LLJ4144</t>
  </si>
  <si>
    <t>LLJ4167</t>
  </si>
  <si>
    <t>Opțional de limbă finlandeză - Limba finlandeză vorbită</t>
  </si>
  <si>
    <t>Opțional de literatură finlandeză - Tehnici de abordare a textului</t>
  </si>
  <si>
    <t>LLJ4246</t>
  </si>
  <si>
    <t>LLJ4267</t>
  </si>
  <si>
    <t>Sem. 4: Se alege câte o disciplină din pachetul opțional 3 (LLX4002), opțional finlandeză 3 (LLX4105) și opțional finlandeză 4 (LLX4207)</t>
  </si>
  <si>
    <t>Sem. 6: Se alege câte o disciplină din pachetul opțional finlandeză 7 (LLX6101) și opțional finlandeză 8 (LLX6201)</t>
  </si>
  <si>
    <t>Sem. 3: Se alege câte o disciplină din pachetul opțional 2 (LLX3002), opțional finlandeză 1 (LLX3104) și opțional finlandeză 2 (LLX3204)</t>
  </si>
  <si>
    <r>
      <rPr>
        <b/>
        <sz val="10"/>
        <color indexed="8"/>
        <rFont val="Times New Roman"/>
        <family val="1"/>
        <charset val="238"/>
      </rPr>
      <t>12</t>
    </r>
    <r>
      <rPr>
        <sz val="10"/>
        <color indexed="8"/>
        <rFont val="Times New Roman"/>
        <family val="1"/>
      </rPr>
      <t xml:space="preserve"> credite pentru practica profesională</t>
    </r>
  </si>
  <si>
    <t>PLAN DE ÎNVĂŢĂMÂNT valabil începând din anul universitar 2019-2020</t>
  </si>
  <si>
    <r>
      <t>Sem. 5: Se alege  o disciplină din pachetul opțional</t>
    </r>
    <r>
      <rPr>
        <sz val="9"/>
        <color rgb="FFFF0000"/>
        <rFont val="Times New Roman"/>
        <family val="1"/>
        <charset val="238"/>
      </rPr>
      <t xml:space="preserve"> 4 </t>
    </r>
    <r>
      <rPr>
        <sz val="9"/>
        <color indexed="8"/>
        <rFont val="Times New Roman"/>
        <family val="1"/>
      </rPr>
      <t>(LLX5002), opțional finlandeză 5 (LLX5003) și opțional finlandeză 6 (LLX5201)</t>
    </r>
  </si>
  <si>
    <t>4, nu 5</t>
  </si>
  <si>
    <t>Limba şi literatura FINLANDEZĂ - Segment A</t>
  </si>
  <si>
    <t>Limba şi literatura FINLANDEZĂ - Segment B</t>
  </si>
  <si>
    <t>Curs general opţional 4</t>
  </si>
  <si>
    <r>
      <t xml:space="preserve">  </t>
    </r>
    <r>
      <rPr>
        <sz val="10"/>
        <color rgb="FFFF0000"/>
        <rFont val="Times New Roman"/>
        <family val="1"/>
        <charset val="238"/>
      </rPr>
      <t xml:space="preserve"> </t>
    </r>
    <r>
      <rPr>
        <b/>
        <sz val="10"/>
        <color rgb="FFFF0000"/>
        <rFont val="Times New Roman"/>
        <family val="1"/>
        <charset val="238"/>
      </rPr>
      <t>39</t>
    </r>
    <r>
      <rPr>
        <sz val="10"/>
        <rFont val="Times New Roman"/>
        <family val="1"/>
      </rPr>
      <t xml:space="preserve"> credite la disciplinele opţionale;</t>
    </r>
  </si>
  <si>
    <r>
      <rPr>
        <b/>
        <sz val="10"/>
        <color rgb="FFFF0000"/>
        <rFont val="Times New Roman"/>
        <family val="1"/>
        <charset val="238"/>
      </rPr>
      <t xml:space="preserve">   141</t>
    </r>
    <r>
      <rPr>
        <b/>
        <sz val="10"/>
        <rFont val="Times New Roman"/>
        <family val="1"/>
      </rPr>
      <t xml:space="preserve"> </t>
    </r>
    <r>
      <rPr>
        <sz val="10"/>
        <rFont val="Times New Roman"/>
        <family val="1"/>
      </rPr>
      <t>de credite la disciplinele obligatorii;</t>
    </r>
  </si>
  <si>
    <t>141 cu 39, nu 142 cu 38</t>
  </si>
  <si>
    <t>Am refacut formulele din celulele marcate cu rosu</t>
  </si>
  <si>
    <t>Am actualizat denumirea, dupa ce am modificat-o in tabelul semestrului 5, ca sa se preia corect datele</t>
  </si>
  <si>
    <t>18, nu 17</t>
  </si>
  <si>
    <t>Standardul ARACIS pentru domeniu cere intre 2016-2352 ore/ciclu, dar tot 1968 ore ati avut si anul trecut, speram sa nu fie probleme la o eventuala vizita ARACIS</t>
  </si>
  <si>
    <t>Am pus denumirea corecta, sa se poata prelua automat datele</t>
  </si>
  <si>
    <t>Am sters optionalele de pe semestrul 6, nu au ce cauta aici</t>
  </si>
  <si>
    <t>AM STERS RANDURILE GOALE SI ASCUNSE CU HIDE, PENTRU CA STRICAU FORMULELE CARE NUMARA DISCIPLINELE. 
VA ROG SA NU MAI FOLOSITI HIDE</t>
  </si>
  <si>
    <t>AM STERS RANDURILE GOALE SI ASCUNSE CU HIDE, PENTRU CA STRICAU FORMULELE CARE NUMARA DISCIPLINELE. 
VA ROG SA NU MAI FOLOSITI HIDE
Am refacut formulele de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</si>
</sst>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charset val="1"/>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8"/>
      <color indexed="8"/>
      <name val="Times New Roman"/>
      <family val="1"/>
      <charset val="238"/>
    </font>
    <font>
      <b/>
      <sz val="9"/>
      <color indexed="8"/>
      <name val="Times New Roman"/>
      <family val="1"/>
    </font>
    <font>
      <sz val="9"/>
      <color indexed="8"/>
      <name val="Times New Roman"/>
      <family val="1"/>
    </font>
    <font>
      <sz val="9"/>
      <color indexed="8"/>
      <name val="Times New Roman"/>
      <family val="1"/>
      <charset val="238"/>
    </font>
    <font>
      <sz val="9"/>
      <color theme="1"/>
      <name val="Calibri"/>
      <family val="2"/>
      <charset val="238"/>
      <scheme val="minor"/>
    </font>
    <font>
      <b/>
      <sz val="10"/>
      <name val="Times New Roman"/>
      <family val="1"/>
    </font>
    <font>
      <sz val="9"/>
      <color rgb="FFFF0000"/>
      <name val="Times New Roman"/>
      <family val="1"/>
      <charset val="238"/>
    </font>
    <font>
      <sz val="10"/>
      <color rgb="FFFF0000"/>
      <name val="Times New Roman"/>
      <family val="1"/>
    </font>
    <font>
      <sz val="10"/>
      <color rgb="FFFF0000"/>
      <name val="Times New Roman"/>
      <family val="1"/>
      <charset val="238"/>
    </font>
    <font>
      <sz val="10"/>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45">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9"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49" fontId="2" fillId="0" borderId="0"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25" fillId="0" borderId="0" xfId="0" applyFont="1" applyAlignment="1" applyProtection="1">
      <alignment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16" fillId="0" borderId="0" xfId="0" applyFont="1" applyAlignment="1" applyProtection="1">
      <alignment horizontal="left"/>
      <protection locked="0"/>
    </xf>
    <xf numFmtId="0" fontId="1" fillId="0" borderId="0" xfId="0" applyFont="1" applyAlignment="1" applyProtection="1">
      <alignment horizontal="left"/>
      <protection locked="0"/>
    </xf>
    <xf numFmtId="0" fontId="2" fillId="4" borderId="2" xfId="0" applyNumberFormat="1" applyFont="1" applyFill="1" applyBorder="1" applyAlignment="1" applyProtection="1">
      <alignment horizontal="center" vertical="center"/>
      <protection locked="0"/>
    </xf>
    <xf numFmtId="0" fontId="2" fillId="4" borderId="5" xfId="0" applyNumberFormat="1" applyFont="1" applyFill="1" applyBorder="1" applyAlignment="1" applyProtection="1">
      <alignment horizontal="center" vertical="center"/>
      <protection locked="0"/>
    </xf>
    <xf numFmtId="0" fontId="2" fillId="4"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14" xfId="0" applyFont="1" applyBorder="1" applyProtection="1">
      <protection locked="0"/>
    </xf>
    <xf numFmtId="0" fontId="1" fillId="0" borderId="0" xfId="0" applyFont="1" applyProtection="1">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4" fillId="0" borderId="1" xfId="0" applyFont="1" applyBorder="1" applyAlignment="1" applyProtection="1">
      <alignment horizontal="left" vertical="center" wrapText="1"/>
    </xf>
    <xf numFmtId="0" fontId="1"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6" fillId="0" borderId="0" xfId="0" applyFont="1" applyFill="1" applyBorder="1" applyAlignment="1" applyProtection="1">
      <alignment vertical="center" wrapText="1"/>
      <protection locked="0"/>
    </xf>
    <xf numFmtId="0" fontId="27" fillId="0" borderId="0" xfId="0" applyFont="1"/>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7" xfId="0" applyFont="1" applyBorder="1" applyProtection="1">
      <protection locked="0"/>
    </xf>
    <xf numFmtId="0" fontId="25" fillId="0" borderId="0" xfId="0" applyFont="1" applyFill="1" applyBorder="1" applyAlignment="1" applyProtection="1">
      <alignment horizontal="left" vertical="top" wrapText="1"/>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26" fillId="0" borderId="0" xfId="0" applyFont="1" applyAlignment="1" applyProtection="1">
      <alignment vertical="top" wrapText="1"/>
      <protection locked="0"/>
    </xf>
    <xf numFmtId="0" fontId="25" fillId="0" borderId="0" xfId="0" applyFont="1" applyAlignment="1" applyProtection="1">
      <alignment vertical="center" wrapText="1"/>
      <protection locked="0"/>
    </xf>
    <xf numFmtId="0" fontId="25" fillId="0" borderId="0" xfId="0" applyFont="1" applyAlignment="1" applyProtection="1">
      <alignment horizontal="left" vertical="center" wrapText="1"/>
      <protection locked="0"/>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9" fillId="0" borderId="1" xfId="0" applyNumberFormat="1" applyFont="1" applyBorder="1" applyAlignment="1" applyProtection="1">
      <alignment horizontal="left" vertical="top" wrapText="1"/>
    </xf>
    <xf numFmtId="2" fontId="19" fillId="0" borderId="1" xfId="0" applyNumberFormat="1" applyFont="1" applyBorder="1" applyAlignment="1" applyProtection="1">
      <alignment horizontal="left" vertical="top"/>
    </xf>
    <xf numFmtId="0" fontId="1"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0"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10" fillId="0" borderId="0" xfId="0" applyFont="1" applyAlignment="1" applyProtection="1">
      <alignment vertical="center"/>
      <protection locked="0"/>
    </xf>
    <xf numFmtId="0" fontId="20" fillId="7" borderId="0" xfId="0" applyFont="1" applyFill="1" applyBorder="1" applyAlignment="1" applyProtection="1">
      <alignment vertical="center"/>
      <protection locked="0"/>
    </xf>
    <xf numFmtId="0" fontId="28" fillId="0" borderId="2"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0" fillId="3" borderId="1"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2" fontId="10" fillId="3" borderId="1"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1" fontId="10" fillId="0" borderId="1" xfId="0" applyNumberFormat="1" applyFont="1" applyFill="1" applyBorder="1" applyAlignment="1" applyProtection="1">
      <alignment horizontal="center" vertical="center"/>
    </xf>
    <xf numFmtId="2" fontId="10" fillId="0" borderId="1"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3" borderId="2" xfId="0" applyFont="1" applyFill="1" applyBorder="1" applyAlignment="1" applyProtection="1">
      <alignment horizontal="left"/>
      <protection locked="0"/>
    </xf>
    <xf numFmtId="0" fontId="10" fillId="3" borderId="5" xfId="0" applyFont="1" applyFill="1" applyBorder="1" applyAlignment="1" applyProtection="1">
      <alignment horizontal="left"/>
      <protection locked="0"/>
    </xf>
    <xf numFmtId="0" fontId="10" fillId="3" borderId="6" xfId="0" applyFont="1" applyFill="1" applyBorder="1" applyAlignment="1" applyProtection="1">
      <alignment horizontal="left"/>
      <protection locked="0"/>
    </xf>
    <xf numFmtId="0" fontId="10" fillId="3" borderId="2" xfId="0" applyFont="1" applyFill="1" applyBorder="1" applyAlignment="1" applyProtection="1">
      <alignment horizontal="left" vertical="top"/>
      <protection locked="0"/>
    </xf>
    <xf numFmtId="0" fontId="10" fillId="3" borderId="5" xfId="0" applyFont="1" applyFill="1" applyBorder="1" applyAlignment="1" applyProtection="1">
      <alignment horizontal="left" vertical="top"/>
      <protection locked="0"/>
    </xf>
    <xf numFmtId="0" fontId="10" fillId="3" borderId="6" xfId="0" applyFont="1" applyFill="1" applyBorder="1" applyAlignment="1" applyProtection="1">
      <alignment horizontal="left" vertical="top"/>
      <protection locked="0"/>
    </xf>
    <xf numFmtId="0" fontId="28" fillId="0" borderId="3"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3"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10" fillId="0" borderId="7" xfId="0" applyFont="1" applyBorder="1" applyProtection="1">
      <protection locked="0"/>
    </xf>
    <xf numFmtId="0" fontId="10" fillId="0" borderId="8" xfId="0" applyFont="1" applyBorder="1" applyProtection="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12"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32" fillId="0" borderId="0" xfId="0" applyFont="1" applyAlignment="1" applyProtection="1">
      <alignment vertical="center"/>
      <protection locked="0"/>
    </xf>
    <xf numFmtId="1" fontId="8" fillId="0" borderId="1" xfId="0" applyNumberFormat="1" applyFont="1" applyBorder="1" applyAlignment="1" applyProtection="1">
      <alignment horizontal="center" vertical="center"/>
    </xf>
    <xf numFmtId="1" fontId="8" fillId="0" borderId="1" xfId="0" applyNumberFormat="1" applyFont="1" applyFill="1" applyBorder="1" applyAlignment="1" applyProtection="1">
      <alignment horizontal="center" vertical="center"/>
      <protection locked="0"/>
    </xf>
    <xf numFmtId="49" fontId="8" fillId="7" borderId="0" xfId="0" applyNumberFormat="1" applyFont="1" applyFill="1" applyBorder="1" applyAlignment="1" applyProtection="1">
      <alignment horizontal="left" vertical="center"/>
    </xf>
    <xf numFmtId="0" fontId="30" fillId="7" borderId="0" xfId="0" applyFont="1" applyFill="1" applyBorder="1" applyAlignment="1" applyProtection="1">
      <alignment horizontal="left" vertical="center" wrapText="1"/>
      <protection locked="0"/>
    </xf>
    <xf numFmtId="0" fontId="30" fillId="2" borderId="1" xfId="0" applyFont="1" applyFill="1" applyBorder="1" applyAlignment="1" applyProtection="1">
      <alignment horizontal="left" vertical="center"/>
      <protection locked="0"/>
    </xf>
    <xf numFmtId="0" fontId="20" fillId="7" borderId="14" xfId="0" applyFont="1" applyFill="1" applyBorder="1" applyAlignment="1">
      <alignment horizontal="left" vertical="top" wrapText="1"/>
    </xf>
    <xf numFmtId="0" fontId="20" fillId="7" borderId="0" xfId="0" applyFont="1" applyFill="1" applyBorder="1" applyAlignment="1">
      <alignment horizontal="left" vertical="top" wrapText="1"/>
    </xf>
    <xf numFmtId="0" fontId="30" fillId="2" borderId="1" xfId="0" applyFont="1" applyFill="1" applyBorder="1" applyAlignment="1" applyProtection="1">
      <alignment horizontal="center" vertical="center"/>
      <protection locked="0"/>
    </xf>
    <xf numFmtId="0" fontId="20" fillId="7" borderId="0" xfId="0" applyFont="1" applyFill="1" applyProtection="1">
      <protection locked="0"/>
    </xf>
    <xf numFmtId="0" fontId="8" fillId="0" borderId="1" xfId="0" applyFont="1" applyBorder="1" applyAlignment="1" applyProtection="1">
      <alignment horizontal="center" vertical="center" wrapText="1"/>
    </xf>
    <xf numFmtId="0" fontId="20" fillId="7" borderId="0" xfId="0" applyFont="1" applyFill="1" applyAlignment="1" applyProtection="1">
      <alignment horizontal="left" vertical="center" wrapText="1"/>
      <protection locked="0"/>
    </xf>
    <xf numFmtId="0" fontId="20" fillId="7" borderId="0" xfId="0" applyFont="1" applyFill="1" applyBorder="1" applyProtection="1">
      <protection locked="0"/>
    </xf>
    <xf numFmtId="0" fontId="20" fillId="7" borderId="14" xfId="0" applyFont="1" applyFill="1" applyBorder="1" applyAlignment="1">
      <alignment horizontal="left" vertical="center" wrapText="1"/>
    </xf>
    <xf numFmtId="0" fontId="20" fillId="7" borderId="0" xfId="0" applyFont="1" applyFill="1" applyBorder="1" applyAlignment="1">
      <alignment horizontal="left" vertical="center" wrapText="1"/>
    </xf>
    <xf numFmtId="0" fontId="8" fillId="0" borderId="1" xfId="0" applyFont="1" applyBorder="1" applyAlignment="1" applyProtection="1">
      <alignment horizontal="center" vertical="center"/>
    </xf>
  </cellXfs>
  <cellStyles count="1">
    <cellStyle name="Normal" xfId="0" builtinId="0"/>
  </cellStyles>
  <dxfs count="27">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7"/>
  <sheetViews>
    <sheetView tabSelected="1" showRuler="0" view="pageLayout" zoomScaleNormal="85" workbookViewId="0">
      <selection activeCell="P324" sqref="P324"/>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127" t="s">
        <v>292</v>
      </c>
      <c r="B1" s="127"/>
      <c r="C1" s="127"/>
      <c r="D1" s="127"/>
      <c r="E1" s="127"/>
      <c r="F1" s="127"/>
      <c r="G1" s="127"/>
      <c r="H1" s="127"/>
      <c r="I1" s="127"/>
      <c r="J1" s="127"/>
      <c r="K1" s="127"/>
      <c r="M1" s="215" t="s">
        <v>22</v>
      </c>
      <c r="N1" s="215"/>
      <c r="O1" s="215"/>
      <c r="P1" s="215"/>
      <c r="Q1" s="215"/>
      <c r="R1" s="215"/>
      <c r="S1" s="215"/>
      <c r="T1" s="215"/>
      <c r="Y1" s="45"/>
      <c r="Z1" s="45"/>
    </row>
    <row r="2" spans="1:28" ht="2.4500000000000002" customHeight="1" x14ac:dyDescent="0.25">
      <c r="A2" s="127"/>
      <c r="B2" s="127"/>
      <c r="C2" s="127"/>
      <c r="D2" s="127"/>
      <c r="E2" s="127"/>
      <c r="F2" s="127"/>
      <c r="G2" s="127"/>
      <c r="H2" s="127"/>
      <c r="I2" s="127"/>
      <c r="J2" s="127"/>
      <c r="K2" s="127"/>
      <c r="Y2" s="54"/>
      <c r="Z2" s="55"/>
      <c r="AA2" s="45"/>
      <c r="AB2" s="45"/>
    </row>
    <row r="3" spans="1:28" ht="18" customHeight="1" x14ac:dyDescent="0.25">
      <c r="A3" s="214" t="s">
        <v>102</v>
      </c>
      <c r="B3" s="214"/>
      <c r="C3" s="214"/>
      <c r="D3" s="214"/>
      <c r="E3" s="214"/>
      <c r="F3" s="214"/>
      <c r="G3" s="214"/>
      <c r="H3" s="214"/>
      <c r="I3" s="214"/>
      <c r="J3" s="214"/>
      <c r="K3" s="214"/>
      <c r="M3" s="220"/>
      <c r="N3" s="221"/>
      <c r="O3" s="166" t="s">
        <v>38</v>
      </c>
      <c r="P3" s="167"/>
      <c r="Q3" s="168"/>
      <c r="R3" s="166" t="s">
        <v>39</v>
      </c>
      <c r="S3" s="167"/>
      <c r="T3" s="168"/>
      <c r="U3" s="246" t="str">
        <f>IF(O4&gt;=22,"Corect","Trebuie alocate cel puțin 22 de ore pe săptămână")</f>
        <v>Corect</v>
      </c>
      <c r="V3" s="247"/>
      <c r="W3" s="247"/>
      <c r="X3" s="247"/>
      <c r="Y3" s="55"/>
      <c r="Z3" s="55"/>
      <c r="AA3" s="45"/>
    </row>
    <row r="4" spans="1:28" ht="11.1" customHeight="1" x14ac:dyDescent="0.25">
      <c r="A4" s="214" t="s">
        <v>118</v>
      </c>
      <c r="B4" s="214"/>
      <c r="C4" s="214"/>
      <c r="D4" s="214"/>
      <c r="E4" s="214"/>
      <c r="F4" s="214"/>
      <c r="G4" s="214"/>
      <c r="H4" s="214"/>
      <c r="I4" s="214"/>
      <c r="J4" s="214"/>
      <c r="K4" s="214"/>
      <c r="M4" s="135" t="s">
        <v>15</v>
      </c>
      <c r="N4" s="137"/>
      <c r="O4" s="208">
        <f>N52</f>
        <v>24</v>
      </c>
      <c r="P4" s="209"/>
      <c r="Q4" s="210"/>
      <c r="R4" s="208">
        <f>N70</f>
        <v>24</v>
      </c>
      <c r="S4" s="209"/>
      <c r="T4" s="210"/>
      <c r="U4" s="246" t="str">
        <f>IF(R4&gt;=22,"Corect","Trebuie alocate cel puțin 22 de ore pe săptămână")</f>
        <v>Corect</v>
      </c>
      <c r="V4" s="247"/>
      <c r="W4" s="247"/>
      <c r="X4" s="247"/>
      <c r="Y4" s="55"/>
      <c r="Z4" s="55"/>
      <c r="AA4" s="45"/>
      <c r="AB4" s="45"/>
    </row>
    <row r="5" spans="1:28" ht="11.1" customHeight="1" x14ac:dyDescent="0.25">
      <c r="A5" s="214"/>
      <c r="B5" s="214"/>
      <c r="C5" s="214"/>
      <c r="D5" s="214"/>
      <c r="E5" s="214"/>
      <c r="F5" s="214"/>
      <c r="G5" s="214"/>
      <c r="H5" s="214"/>
      <c r="I5" s="214"/>
      <c r="J5" s="214"/>
      <c r="K5" s="214"/>
      <c r="M5" s="135" t="s">
        <v>16</v>
      </c>
      <c r="N5" s="137"/>
      <c r="O5" s="208">
        <f>N94</f>
        <v>24</v>
      </c>
      <c r="P5" s="209"/>
      <c r="Q5" s="210"/>
      <c r="R5" s="208">
        <f>N111</f>
        <v>24</v>
      </c>
      <c r="S5" s="209"/>
      <c r="T5" s="210"/>
      <c r="U5" s="246" t="str">
        <f>IF(O5&gt;=22,"Corect","Trebuie alocate cel puțin 22 de ore pe săptămână")</f>
        <v>Corect</v>
      </c>
      <c r="V5" s="247"/>
      <c r="W5" s="247"/>
      <c r="X5" s="247"/>
      <c r="Y5" s="55"/>
      <c r="Z5" s="55"/>
      <c r="AA5" s="45"/>
    </row>
    <row r="6" spans="1:28" ht="14.1" customHeight="1" x14ac:dyDescent="0.25">
      <c r="A6" s="207" t="s">
        <v>125</v>
      </c>
      <c r="B6" s="207"/>
      <c r="C6" s="207"/>
      <c r="D6" s="207"/>
      <c r="E6" s="207"/>
      <c r="F6" s="207"/>
      <c r="G6" s="207"/>
      <c r="H6" s="207"/>
      <c r="I6" s="207"/>
      <c r="J6" s="207"/>
      <c r="K6" s="207"/>
      <c r="M6" s="135" t="s">
        <v>17</v>
      </c>
      <c r="N6" s="137"/>
      <c r="O6" s="208">
        <f>N132</f>
        <v>24</v>
      </c>
      <c r="P6" s="209"/>
      <c r="Q6" s="210"/>
      <c r="R6" s="208">
        <f>N151</f>
        <v>24</v>
      </c>
      <c r="S6" s="209"/>
      <c r="T6" s="210"/>
      <c r="U6" s="246" t="str">
        <f>IF(R5&gt;=22,"Corect","Trebuie alocate cel puțin 22 de ore pe săptămână")</f>
        <v>Corect</v>
      </c>
      <c r="V6" s="247"/>
      <c r="W6" s="247"/>
      <c r="X6" s="247"/>
      <c r="Y6" s="55"/>
      <c r="Z6" s="55"/>
      <c r="AA6" s="45"/>
    </row>
    <row r="7" spans="1:28" ht="54" customHeight="1" x14ac:dyDescent="0.25">
      <c r="A7" s="211" t="s">
        <v>128</v>
      </c>
      <c r="B7" s="211"/>
      <c r="C7" s="211"/>
      <c r="D7" s="211"/>
      <c r="E7" s="211"/>
      <c r="F7" s="211"/>
      <c r="G7" s="211"/>
      <c r="H7" s="211"/>
      <c r="I7" s="211"/>
      <c r="J7" s="211"/>
      <c r="K7" s="211"/>
      <c r="U7" s="246" t="str">
        <f>IF(O6&gt;=22,"Corect","Trebuie alocate cel puțin 22 de ore pe săptămână")</f>
        <v>Corect</v>
      </c>
      <c r="V7" s="247"/>
      <c r="W7" s="247"/>
      <c r="X7" s="247"/>
      <c r="Y7" s="55"/>
      <c r="Z7" s="55"/>
      <c r="AA7" s="45"/>
    </row>
    <row r="8" spans="1:28" ht="13.5" customHeight="1" x14ac:dyDescent="0.25">
      <c r="A8" s="206" t="s">
        <v>126</v>
      </c>
      <c r="B8" s="206"/>
      <c r="C8" s="206"/>
      <c r="D8" s="206"/>
      <c r="E8" s="206"/>
      <c r="F8" s="206"/>
      <c r="G8" s="206"/>
      <c r="H8" s="206"/>
      <c r="I8" s="206"/>
      <c r="J8" s="206"/>
      <c r="K8" s="206"/>
      <c r="M8" s="212" t="s">
        <v>95</v>
      </c>
      <c r="N8" s="212"/>
      <c r="O8" s="212"/>
      <c r="P8" s="212"/>
      <c r="Q8" s="212"/>
      <c r="R8" s="212"/>
      <c r="S8" s="212"/>
      <c r="T8" s="212"/>
      <c r="U8" s="246" t="str">
        <f>IF(R6&gt;=22,"Corect","Trebuie alocate cel puțin 22 de ore pe săptămână")</f>
        <v>Corect</v>
      </c>
      <c r="V8" s="247"/>
      <c r="W8" s="247"/>
      <c r="X8" s="247"/>
      <c r="Y8" s="55"/>
      <c r="Z8" s="55"/>
      <c r="AA8" s="45"/>
    </row>
    <row r="9" spans="1:28" ht="15" customHeight="1" x14ac:dyDescent="0.25">
      <c r="A9" s="206" t="s">
        <v>127</v>
      </c>
      <c r="B9" s="206"/>
      <c r="C9" s="206"/>
      <c r="D9" s="206"/>
      <c r="E9" s="206"/>
      <c r="F9" s="206"/>
      <c r="G9" s="206"/>
      <c r="H9" s="206"/>
      <c r="I9" s="206"/>
      <c r="J9" s="206"/>
      <c r="K9" s="206"/>
      <c r="M9" s="212"/>
      <c r="N9" s="212"/>
      <c r="O9" s="212"/>
      <c r="P9" s="212"/>
      <c r="Q9" s="212"/>
      <c r="R9" s="212"/>
      <c r="S9" s="212"/>
      <c r="T9" s="212"/>
      <c r="Y9" s="55"/>
      <c r="Z9" s="55"/>
    </row>
    <row r="10" spans="1:28" ht="16.5" customHeight="1" x14ac:dyDescent="0.25">
      <c r="A10" s="206" t="s">
        <v>19</v>
      </c>
      <c r="B10" s="206"/>
      <c r="C10" s="206"/>
      <c r="D10" s="206"/>
      <c r="E10" s="206"/>
      <c r="F10" s="206"/>
      <c r="G10" s="206"/>
      <c r="H10" s="206"/>
      <c r="I10" s="206"/>
      <c r="J10" s="206"/>
      <c r="K10" s="206"/>
      <c r="M10" s="212"/>
      <c r="N10" s="212"/>
      <c r="O10" s="212"/>
      <c r="P10" s="212"/>
      <c r="Q10" s="212"/>
      <c r="R10" s="212"/>
      <c r="S10" s="212"/>
      <c r="T10" s="212"/>
      <c r="U10" s="249" t="s">
        <v>109</v>
      </c>
      <c r="V10" s="249"/>
      <c r="W10" s="249"/>
      <c r="X10" s="249"/>
      <c r="Y10" s="55"/>
      <c r="Z10" s="55"/>
    </row>
    <row r="11" spans="1:28" ht="15" x14ac:dyDescent="0.25">
      <c r="A11" s="206" t="s">
        <v>20</v>
      </c>
      <c r="B11" s="206"/>
      <c r="C11" s="206"/>
      <c r="D11" s="206"/>
      <c r="E11" s="206"/>
      <c r="F11" s="206"/>
      <c r="G11" s="206"/>
      <c r="H11" s="206"/>
      <c r="I11" s="206"/>
      <c r="J11" s="206"/>
      <c r="K11" s="206"/>
      <c r="M11" s="212"/>
      <c r="N11" s="212"/>
      <c r="O11" s="212"/>
      <c r="P11" s="212"/>
      <c r="Q11" s="212"/>
      <c r="R11" s="212"/>
      <c r="S11" s="212"/>
      <c r="T11" s="212"/>
      <c r="U11" s="249"/>
      <c r="V11" s="249"/>
      <c r="W11" s="249"/>
      <c r="X11" s="249"/>
      <c r="Y11" s="55"/>
      <c r="Z11" s="55"/>
    </row>
    <row r="12" spans="1:28" ht="6.95" customHeight="1" x14ac:dyDescent="0.25">
      <c r="A12" s="206"/>
      <c r="B12" s="206"/>
      <c r="C12" s="206"/>
      <c r="D12" s="206"/>
      <c r="E12" s="206"/>
      <c r="F12" s="206"/>
      <c r="G12" s="206"/>
      <c r="H12" s="206"/>
      <c r="I12" s="206"/>
      <c r="J12" s="206"/>
      <c r="K12" s="206"/>
      <c r="M12" s="2"/>
      <c r="N12" s="2"/>
      <c r="O12" s="2"/>
      <c r="P12" s="2"/>
      <c r="Q12" s="2"/>
      <c r="R12" s="2"/>
      <c r="U12" s="249"/>
      <c r="V12" s="249"/>
      <c r="W12" s="249"/>
      <c r="X12" s="249"/>
      <c r="Y12" s="55"/>
      <c r="Z12" s="55"/>
    </row>
    <row r="13" spans="1:28" ht="15" x14ac:dyDescent="0.25">
      <c r="A13" s="213" t="s">
        <v>0</v>
      </c>
      <c r="B13" s="213"/>
      <c r="C13" s="213"/>
      <c r="D13" s="213"/>
      <c r="E13" s="213"/>
      <c r="F13" s="213"/>
      <c r="G13" s="213"/>
      <c r="H13" s="213"/>
      <c r="I13" s="213"/>
      <c r="J13" s="213"/>
      <c r="K13" s="213"/>
      <c r="M13" s="222" t="s">
        <v>23</v>
      </c>
      <c r="N13" s="222"/>
      <c r="O13" s="222"/>
      <c r="P13" s="222"/>
      <c r="Q13" s="222"/>
      <c r="R13" s="222"/>
      <c r="S13" s="222"/>
      <c r="T13" s="222"/>
      <c r="U13" s="249"/>
      <c r="V13" s="249"/>
      <c r="W13" s="249"/>
      <c r="X13" s="249"/>
      <c r="Y13" s="55"/>
      <c r="Z13" s="55"/>
    </row>
    <row r="14" spans="1:28" ht="12.75" customHeight="1" x14ac:dyDescent="0.25">
      <c r="A14" s="213" t="s">
        <v>1</v>
      </c>
      <c r="B14" s="213"/>
      <c r="C14" s="213"/>
      <c r="D14" s="213"/>
      <c r="E14" s="213"/>
      <c r="F14" s="213"/>
      <c r="G14" s="213"/>
      <c r="H14" s="213"/>
      <c r="I14" s="213"/>
      <c r="J14" s="213"/>
      <c r="K14" s="213"/>
      <c r="M14" s="216" t="s">
        <v>254</v>
      </c>
      <c r="N14" s="217"/>
      <c r="O14" s="217"/>
      <c r="P14" s="217"/>
      <c r="Q14" s="217"/>
      <c r="R14" s="217"/>
      <c r="S14" s="217"/>
      <c r="T14" s="217"/>
      <c r="U14" s="249"/>
      <c r="V14" s="249"/>
      <c r="W14" s="249"/>
      <c r="X14" s="249"/>
      <c r="Y14" s="55"/>
      <c r="Z14" s="55"/>
    </row>
    <row r="15" spans="1:28" ht="14.1" customHeight="1" x14ac:dyDescent="0.2">
      <c r="A15" s="329" t="s">
        <v>299</v>
      </c>
      <c r="B15" s="279"/>
      <c r="C15" s="279"/>
      <c r="D15" s="279"/>
      <c r="E15" s="279"/>
      <c r="F15" s="279"/>
      <c r="G15" s="279"/>
      <c r="H15" s="279"/>
      <c r="I15" s="279"/>
      <c r="J15" s="279"/>
      <c r="K15" s="279"/>
      <c r="M15" s="236" t="s">
        <v>290</v>
      </c>
      <c r="N15" s="236"/>
      <c r="O15" s="236"/>
      <c r="P15" s="236"/>
      <c r="Q15" s="236"/>
      <c r="R15" s="236"/>
      <c r="S15" s="236"/>
      <c r="T15" s="236"/>
      <c r="U15" s="249"/>
      <c r="V15" s="249"/>
      <c r="W15" s="249"/>
      <c r="X15" s="249"/>
      <c r="Y15" s="46"/>
      <c r="Z15" s="46"/>
    </row>
    <row r="16" spans="1:28" ht="12" customHeight="1" x14ac:dyDescent="0.2">
      <c r="A16" s="279" t="s">
        <v>298</v>
      </c>
      <c r="B16" s="279"/>
      <c r="C16" s="279"/>
      <c r="D16" s="279"/>
      <c r="E16" s="279"/>
      <c r="F16" s="279"/>
      <c r="G16" s="279"/>
      <c r="H16" s="279"/>
      <c r="I16" s="279"/>
      <c r="J16" s="279"/>
      <c r="K16" s="279"/>
      <c r="M16" s="236"/>
      <c r="N16" s="236"/>
      <c r="O16" s="236"/>
      <c r="P16" s="236"/>
      <c r="Q16" s="236"/>
      <c r="R16" s="236"/>
      <c r="S16" s="236"/>
      <c r="T16" s="236"/>
      <c r="U16" s="46"/>
      <c r="V16" s="46"/>
      <c r="W16" s="46"/>
      <c r="X16" s="46"/>
      <c r="Y16" s="46"/>
      <c r="Z16" s="46"/>
    </row>
    <row r="17" spans="1:26" ht="12.6" customHeight="1" x14ac:dyDescent="0.2">
      <c r="A17" s="206" t="s">
        <v>80</v>
      </c>
      <c r="B17" s="206"/>
      <c r="C17" s="206"/>
      <c r="D17" s="206"/>
      <c r="E17" s="206"/>
      <c r="F17" s="206"/>
      <c r="G17" s="206"/>
      <c r="H17" s="206"/>
      <c r="I17" s="206"/>
      <c r="J17" s="206"/>
      <c r="K17" s="206"/>
      <c r="M17" s="236" t="s">
        <v>288</v>
      </c>
      <c r="N17" s="236"/>
      <c r="O17" s="236"/>
      <c r="P17" s="236"/>
      <c r="Q17" s="236"/>
      <c r="R17" s="236"/>
      <c r="S17" s="236"/>
      <c r="T17" s="236"/>
      <c r="U17" s="280" t="s">
        <v>300</v>
      </c>
      <c r="V17" s="280"/>
      <c r="W17" s="46"/>
      <c r="X17" s="46"/>
      <c r="Y17" s="46"/>
      <c r="Z17" s="46"/>
    </row>
    <row r="18" spans="1:26" ht="14.25" customHeight="1" x14ac:dyDescent="0.2">
      <c r="A18" s="119" t="s">
        <v>291</v>
      </c>
      <c r="B18" s="120"/>
      <c r="C18" s="120"/>
      <c r="D18" s="120"/>
      <c r="E18" s="120"/>
      <c r="F18" s="120"/>
      <c r="G18" s="120"/>
      <c r="H18" s="120"/>
      <c r="I18" s="120"/>
      <c r="J18" s="120"/>
      <c r="K18" s="120"/>
      <c r="M18" s="236"/>
      <c r="N18" s="236"/>
      <c r="O18" s="236"/>
      <c r="P18" s="236"/>
      <c r="Q18" s="236"/>
      <c r="R18" s="236"/>
      <c r="S18" s="236"/>
      <c r="T18" s="236"/>
      <c r="U18" s="46"/>
      <c r="V18" s="46"/>
      <c r="W18" s="46"/>
      <c r="X18" s="46"/>
      <c r="Y18" s="46"/>
      <c r="Z18" s="46"/>
    </row>
    <row r="19" spans="1:26" ht="11.45" customHeight="1" x14ac:dyDescent="0.2">
      <c r="A19" s="206" t="s">
        <v>103</v>
      </c>
      <c r="B19" s="206"/>
      <c r="C19" s="206"/>
      <c r="D19" s="206"/>
      <c r="E19" s="206"/>
      <c r="F19" s="206"/>
      <c r="G19" s="206"/>
      <c r="H19" s="206"/>
      <c r="I19" s="206"/>
      <c r="J19" s="206"/>
      <c r="K19" s="206"/>
      <c r="M19" s="224" t="s">
        <v>293</v>
      </c>
      <c r="N19" s="224"/>
      <c r="O19" s="224"/>
      <c r="P19" s="224"/>
      <c r="Q19" s="224"/>
      <c r="R19" s="224"/>
      <c r="S19" s="224"/>
      <c r="T19" s="224"/>
      <c r="U19" s="280" t="s">
        <v>294</v>
      </c>
      <c r="V19" s="46"/>
      <c r="W19" s="46"/>
      <c r="X19" s="46"/>
      <c r="Y19" s="46"/>
      <c r="Z19" s="46"/>
    </row>
    <row r="20" spans="1:26" s="43" customFormat="1" ht="15" customHeight="1" x14ac:dyDescent="0.2">
      <c r="A20" s="206" t="s">
        <v>2</v>
      </c>
      <c r="B20" s="206"/>
      <c r="C20" s="206"/>
      <c r="D20" s="206"/>
      <c r="E20" s="206"/>
      <c r="F20" s="206"/>
      <c r="G20" s="206"/>
      <c r="H20" s="206"/>
      <c r="I20" s="206"/>
      <c r="J20" s="206"/>
      <c r="K20" s="206"/>
      <c r="M20" s="224"/>
      <c r="N20" s="224"/>
      <c r="O20" s="224"/>
      <c r="P20" s="224"/>
      <c r="Q20" s="224"/>
      <c r="R20" s="224"/>
      <c r="S20" s="224"/>
      <c r="T20" s="224"/>
      <c r="U20" s="46"/>
      <c r="V20" s="46"/>
      <c r="W20" s="46"/>
      <c r="X20" s="46"/>
      <c r="Y20" s="46"/>
      <c r="Z20" s="46"/>
    </row>
    <row r="21" spans="1:26" s="30" customFormat="1" ht="14.1" customHeight="1" x14ac:dyDescent="0.2">
      <c r="A21" s="29"/>
      <c r="B21" s="29"/>
      <c r="C21" s="29"/>
      <c r="D21" s="29"/>
      <c r="E21" s="29"/>
      <c r="F21" s="29"/>
      <c r="G21" s="29"/>
      <c r="H21" s="29"/>
      <c r="I21" s="29"/>
      <c r="J21" s="29"/>
      <c r="K21" s="29"/>
      <c r="M21" s="224" t="s">
        <v>289</v>
      </c>
      <c r="N21" s="224"/>
      <c r="O21" s="224"/>
      <c r="P21" s="224"/>
      <c r="Q21" s="224"/>
      <c r="R21" s="224"/>
      <c r="S21" s="224"/>
      <c r="T21" s="224"/>
      <c r="U21" s="46"/>
      <c r="V21" s="46"/>
      <c r="W21" s="46"/>
      <c r="X21" s="46"/>
      <c r="Y21" s="46"/>
      <c r="Z21" s="46"/>
    </row>
    <row r="22" spans="1:26" ht="11.1" customHeight="1" x14ac:dyDescent="0.2">
      <c r="B22" s="109"/>
      <c r="C22" s="109"/>
      <c r="D22" s="109"/>
      <c r="E22" s="109"/>
      <c r="F22" s="109"/>
      <c r="G22" s="109"/>
      <c r="H22" s="109"/>
      <c r="I22" s="109"/>
      <c r="J22" s="109"/>
      <c r="K22" s="109"/>
      <c r="M22" s="224"/>
      <c r="N22" s="224"/>
      <c r="O22" s="224"/>
      <c r="P22" s="224"/>
      <c r="Q22" s="224"/>
      <c r="R22" s="224"/>
      <c r="S22" s="224"/>
      <c r="T22" s="224"/>
      <c r="U22" s="46"/>
      <c r="V22" s="46"/>
      <c r="W22" s="46"/>
      <c r="X22" s="46"/>
      <c r="Y22" s="46"/>
      <c r="Z22" s="46"/>
    </row>
    <row r="23" spans="1:26" ht="15" customHeight="1" x14ac:dyDescent="0.2">
      <c r="A23" s="252" t="s">
        <v>81</v>
      </c>
      <c r="B23" s="252"/>
      <c r="C23" s="252"/>
      <c r="D23" s="252"/>
      <c r="E23" s="252"/>
      <c r="F23" s="252"/>
      <c r="G23" s="252"/>
      <c r="H23" s="252"/>
      <c r="I23" s="252"/>
      <c r="J23" s="252"/>
      <c r="K23" s="252"/>
      <c r="M23" s="104"/>
      <c r="N23" s="104"/>
      <c r="O23" s="104"/>
      <c r="P23" s="104"/>
      <c r="Q23" s="104"/>
      <c r="R23" s="104"/>
      <c r="S23" s="104"/>
      <c r="T23" s="104"/>
      <c r="U23" s="46"/>
      <c r="V23" s="46"/>
      <c r="W23" s="46"/>
      <c r="X23" s="46"/>
      <c r="Y23" s="46"/>
      <c r="Z23" s="46"/>
    </row>
    <row r="24" spans="1:26" ht="15" customHeight="1" x14ac:dyDescent="0.2">
      <c r="A24" s="252"/>
      <c r="B24" s="252"/>
      <c r="C24" s="252"/>
      <c r="D24" s="252"/>
      <c r="E24" s="252"/>
      <c r="F24" s="252"/>
      <c r="G24" s="252"/>
      <c r="H24" s="252"/>
      <c r="I24" s="252"/>
      <c r="J24" s="252"/>
      <c r="K24" s="252"/>
      <c r="M24" s="251" t="s">
        <v>123</v>
      </c>
      <c r="N24" s="251"/>
      <c r="O24" s="251"/>
      <c r="P24" s="251"/>
      <c r="Q24" s="251"/>
      <c r="R24" s="251"/>
      <c r="S24" s="251"/>
      <c r="T24" s="251"/>
      <c r="U24" s="46"/>
      <c r="V24" s="46"/>
      <c r="W24" s="46"/>
      <c r="X24" s="46"/>
      <c r="Y24" s="46"/>
      <c r="Z24" s="46"/>
    </row>
    <row r="25" spans="1:26" ht="17.25" customHeight="1" x14ac:dyDescent="0.2">
      <c r="A25" s="252"/>
      <c r="B25" s="252"/>
      <c r="C25" s="252"/>
      <c r="D25" s="252"/>
      <c r="E25" s="252"/>
      <c r="F25" s="252"/>
      <c r="G25" s="252"/>
      <c r="H25" s="252"/>
      <c r="I25" s="252"/>
      <c r="J25" s="252"/>
      <c r="K25" s="252"/>
      <c r="M25" s="251"/>
      <c r="N25" s="251"/>
      <c r="O25" s="251"/>
      <c r="P25" s="251"/>
      <c r="Q25" s="251"/>
      <c r="R25" s="251"/>
      <c r="S25" s="251"/>
      <c r="T25" s="251"/>
      <c r="U25" s="46"/>
      <c r="V25" s="46"/>
      <c r="W25" s="46"/>
      <c r="X25" s="46"/>
      <c r="Y25" s="46"/>
      <c r="Z25" s="46"/>
    </row>
    <row r="26" spans="1:26" ht="6" customHeight="1" x14ac:dyDescent="0.2">
      <c r="A26" s="2"/>
      <c r="B26" s="2"/>
      <c r="C26" s="2"/>
      <c r="D26" s="2"/>
      <c r="E26" s="2"/>
      <c r="F26" s="2"/>
      <c r="G26" s="2"/>
      <c r="H26" s="2"/>
      <c r="I26" s="2"/>
      <c r="J26" s="2"/>
      <c r="K26" s="2"/>
      <c r="M26" s="251"/>
      <c r="N26" s="251"/>
      <c r="O26" s="251"/>
      <c r="P26" s="251"/>
      <c r="Q26" s="251"/>
      <c r="R26" s="251"/>
      <c r="S26" s="251"/>
      <c r="T26" s="251"/>
      <c r="U26" s="46"/>
      <c r="V26" s="46"/>
      <c r="W26" s="46"/>
      <c r="X26" s="46"/>
      <c r="Y26" s="46"/>
      <c r="Z26" s="46"/>
    </row>
    <row r="27" spans="1:26" ht="12.95" customHeight="1" x14ac:dyDescent="0.2">
      <c r="A27" s="223" t="s">
        <v>18</v>
      </c>
      <c r="B27" s="223"/>
      <c r="C27" s="223"/>
      <c r="D27" s="223"/>
      <c r="E27" s="223"/>
      <c r="F27" s="223"/>
      <c r="G27" s="223"/>
      <c r="M27" s="251"/>
      <c r="N27" s="251"/>
      <c r="O27" s="251"/>
      <c r="P27" s="251"/>
      <c r="Q27" s="251"/>
      <c r="R27" s="251"/>
      <c r="S27" s="251"/>
      <c r="T27" s="251"/>
      <c r="U27" s="46"/>
      <c r="V27" s="46"/>
      <c r="W27" s="46"/>
      <c r="X27" s="46"/>
      <c r="Y27" s="46"/>
      <c r="Z27" s="46"/>
    </row>
    <row r="28" spans="1:26" ht="26.25" customHeight="1" x14ac:dyDescent="0.2">
      <c r="A28" s="3"/>
      <c r="B28" s="166" t="s">
        <v>3</v>
      </c>
      <c r="C28" s="168"/>
      <c r="D28" s="166" t="s">
        <v>4</v>
      </c>
      <c r="E28" s="167"/>
      <c r="F28" s="168"/>
      <c r="G28" s="160" t="s">
        <v>21</v>
      </c>
      <c r="H28" s="160" t="s">
        <v>11</v>
      </c>
      <c r="I28" s="166" t="s">
        <v>5</v>
      </c>
      <c r="J28" s="167"/>
      <c r="K28" s="168"/>
      <c r="M28" s="105"/>
      <c r="N28" s="105"/>
      <c r="O28" s="105"/>
      <c r="P28" s="105"/>
      <c r="Q28" s="105"/>
      <c r="R28" s="105"/>
      <c r="S28" s="105"/>
      <c r="T28" s="105"/>
    </row>
    <row r="29" spans="1:26" ht="14.25" customHeight="1" x14ac:dyDescent="0.2">
      <c r="A29" s="3"/>
      <c r="B29" s="39" t="s">
        <v>6</v>
      </c>
      <c r="C29" s="39" t="s">
        <v>7</v>
      </c>
      <c r="D29" s="39" t="s">
        <v>8</v>
      </c>
      <c r="E29" s="39" t="s">
        <v>9</v>
      </c>
      <c r="F29" s="39" t="s">
        <v>10</v>
      </c>
      <c r="G29" s="158"/>
      <c r="H29" s="158"/>
      <c r="I29" s="39" t="s">
        <v>12</v>
      </c>
      <c r="J29" s="39" t="s">
        <v>13</v>
      </c>
      <c r="K29" s="39" t="s">
        <v>14</v>
      </c>
      <c r="M29" s="250" t="s">
        <v>255</v>
      </c>
      <c r="N29" s="250"/>
      <c r="O29" s="250"/>
      <c r="P29" s="250"/>
      <c r="Q29" s="250"/>
      <c r="R29" s="250"/>
      <c r="S29" s="250"/>
      <c r="T29" s="250"/>
    </row>
    <row r="30" spans="1:26" ht="17.25" customHeight="1" x14ac:dyDescent="0.2">
      <c r="A30" s="41" t="s">
        <v>15</v>
      </c>
      <c r="B30" s="40">
        <v>14</v>
      </c>
      <c r="C30" s="40">
        <v>14</v>
      </c>
      <c r="D30" s="19">
        <v>3</v>
      </c>
      <c r="E30" s="19">
        <v>3</v>
      </c>
      <c r="F30" s="19">
        <v>2</v>
      </c>
      <c r="G30" s="19"/>
      <c r="H30" s="26"/>
      <c r="I30" s="19">
        <v>3</v>
      </c>
      <c r="J30" s="19">
        <v>1</v>
      </c>
      <c r="K30" s="19">
        <v>12</v>
      </c>
      <c r="L30" s="27"/>
      <c r="M30" s="250"/>
      <c r="N30" s="250"/>
      <c r="O30" s="250"/>
      <c r="P30" s="250"/>
      <c r="Q30" s="250"/>
      <c r="R30" s="250"/>
      <c r="S30" s="250"/>
      <c r="T30" s="250"/>
      <c r="U30" s="248" t="str">
        <f t="shared" ref="U30" si="0">IF(SUM(B30:K30)=52,"Corect","Suma trebuie să fie 52")</f>
        <v>Corect</v>
      </c>
      <c r="V30" s="248"/>
    </row>
    <row r="31" spans="1:26" ht="15" customHeight="1" x14ac:dyDescent="0.2">
      <c r="A31" s="41" t="s">
        <v>16</v>
      </c>
      <c r="B31" s="40">
        <v>14</v>
      </c>
      <c r="C31" s="40">
        <v>14</v>
      </c>
      <c r="D31" s="19">
        <v>3</v>
      </c>
      <c r="E31" s="19">
        <v>3</v>
      </c>
      <c r="F31" s="19">
        <v>2</v>
      </c>
      <c r="G31" s="19"/>
      <c r="H31" s="26"/>
      <c r="I31" s="19">
        <v>3</v>
      </c>
      <c r="J31" s="19">
        <v>1</v>
      </c>
      <c r="K31" s="19">
        <v>12</v>
      </c>
      <c r="M31" s="250"/>
      <c r="N31" s="250"/>
      <c r="O31" s="250"/>
      <c r="P31" s="250"/>
      <c r="Q31" s="250"/>
      <c r="R31" s="250"/>
      <c r="S31" s="250"/>
      <c r="T31" s="250"/>
      <c r="U31" s="248" t="str">
        <f t="shared" ref="U31:U32" si="1">IF(SUM(B31:K31)=52,"Corect","Suma trebuie să fie 52")</f>
        <v>Corect</v>
      </c>
      <c r="V31" s="248"/>
    </row>
    <row r="32" spans="1:26" ht="15.75" customHeight="1" x14ac:dyDescent="0.2">
      <c r="A32" s="42" t="s">
        <v>17</v>
      </c>
      <c r="B32" s="40">
        <v>14</v>
      </c>
      <c r="C32" s="40">
        <v>12</v>
      </c>
      <c r="D32" s="19">
        <v>3</v>
      </c>
      <c r="E32" s="19">
        <v>3</v>
      </c>
      <c r="F32" s="19">
        <v>2</v>
      </c>
      <c r="G32" s="19"/>
      <c r="H32" s="26"/>
      <c r="I32" s="19">
        <v>3</v>
      </c>
      <c r="J32" s="19">
        <v>1</v>
      </c>
      <c r="K32" s="19">
        <v>14</v>
      </c>
      <c r="M32" s="250"/>
      <c r="N32" s="250"/>
      <c r="O32" s="250"/>
      <c r="P32" s="250"/>
      <c r="Q32" s="250"/>
      <c r="R32" s="250"/>
      <c r="S32" s="250"/>
      <c r="T32" s="250"/>
      <c r="U32" s="248" t="str">
        <f t="shared" si="1"/>
        <v>Corect</v>
      </c>
      <c r="V32" s="248"/>
    </row>
    <row r="33" spans="1:24" ht="0.6" customHeight="1" x14ac:dyDescent="0.2">
      <c r="A33" s="5"/>
      <c r="B33" s="5"/>
      <c r="C33" s="5"/>
      <c r="D33" s="5"/>
      <c r="E33" s="5"/>
      <c r="F33" s="5"/>
      <c r="G33" s="5"/>
      <c r="M33" s="105"/>
      <c r="N33" s="105"/>
      <c r="O33" s="105"/>
      <c r="P33" s="105"/>
      <c r="Q33" s="105"/>
      <c r="R33" s="105"/>
      <c r="S33" s="105"/>
      <c r="T33" s="105"/>
    </row>
    <row r="34" spans="1:24" ht="6.75" customHeight="1" x14ac:dyDescent="0.2">
      <c r="B34" s="2"/>
      <c r="C34" s="2"/>
      <c r="D34" s="2"/>
      <c r="E34" s="2"/>
      <c r="F34" s="2"/>
      <c r="G34" s="2"/>
      <c r="M34" s="6"/>
      <c r="N34" s="6"/>
      <c r="O34" s="6"/>
      <c r="P34" s="6"/>
      <c r="Q34" s="6"/>
      <c r="R34" s="6"/>
      <c r="S34" s="6"/>
    </row>
    <row r="35" spans="1:24" ht="17.25" customHeight="1" x14ac:dyDescent="0.2">
      <c r="A35" s="218" t="s">
        <v>24</v>
      </c>
      <c r="B35" s="219"/>
      <c r="C35" s="219"/>
      <c r="D35" s="219"/>
      <c r="E35" s="219"/>
      <c r="F35" s="219"/>
      <c r="G35" s="219"/>
      <c r="H35" s="219"/>
      <c r="I35" s="219"/>
      <c r="J35" s="219"/>
      <c r="K35" s="219"/>
      <c r="L35" s="219"/>
      <c r="M35" s="219"/>
      <c r="N35" s="219"/>
      <c r="O35" s="219"/>
      <c r="P35" s="219"/>
      <c r="Q35" s="219"/>
      <c r="R35" s="219"/>
      <c r="S35" s="219"/>
      <c r="T35" s="219"/>
    </row>
    <row r="36" spans="1:24" ht="5.25" hidden="1" customHeight="1" x14ac:dyDescent="0.2">
      <c r="N36" s="7"/>
      <c r="O36" s="8" t="s">
        <v>40</v>
      </c>
      <c r="P36" s="8" t="s">
        <v>42</v>
      </c>
      <c r="Q36" s="8" t="s">
        <v>41</v>
      </c>
      <c r="R36" s="8"/>
      <c r="S36" s="8"/>
      <c r="T36" s="8"/>
    </row>
    <row r="37" spans="1:24" ht="17.25" customHeight="1" x14ac:dyDescent="0.2">
      <c r="A37" s="144" t="s">
        <v>45</v>
      </c>
      <c r="B37" s="144"/>
      <c r="C37" s="144"/>
      <c r="D37" s="144"/>
      <c r="E37" s="144"/>
      <c r="F37" s="144"/>
      <c r="G37" s="144"/>
      <c r="H37" s="144"/>
      <c r="I37" s="144"/>
      <c r="J37" s="144"/>
      <c r="K37" s="144"/>
      <c r="L37" s="144"/>
      <c r="M37" s="144"/>
      <c r="N37" s="144"/>
      <c r="O37" s="144"/>
      <c r="P37" s="144"/>
      <c r="Q37" s="144"/>
      <c r="R37" s="144"/>
      <c r="S37" s="144"/>
      <c r="T37" s="144"/>
    </row>
    <row r="38" spans="1:24" ht="25.5" customHeight="1" x14ac:dyDescent="0.2">
      <c r="A38" s="161" t="s">
        <v>30</v>
      </c>
      <c r="B38" s="145" t="s">
        <v>29</v>
      </c>
      <c r="C38" s="146"/>
      <c r="D38" s="146"/>
      <c r="E38" s="146"/>
      <c r="F38" s="146"/>
      <c r="G38" s="146"/>
      <c r="H38" s="146"/>
      <c r="I38" s="147"/>
      <c r="J38" s="160" t="s">
        <v>43</v>
      </c>
      <c r="K38" s="163" t="s">
        <v>27</v>
      </c>
      <c r="L38" s="164"/>
      <c r="M38" s="165"/>
      <c r="N38" s="163" t="s">
        <v>44</v>
      </c>
      <c r="O38" s="172"/>
      <c r="P38" s="173"/>
      <c r="Q38" s="163" t="s">
        <v>26</v>
      </c>
      <c r="R38" s="164"/>
      <c r="S38" s="165"/>
      <c r="T38" s="157" t="s">
        <v>25</v>
      </c>
    </row>
    <row r="39" spans="1:24" ht="13.5" customHeight="1" x14ac:dyDescent="0.2">
      <c r="A39" s="162"/>
      <c r="B39" s="148"/>
      <c r="C39" s="149"/>
      <c r="D39" s="149"/>
      <c r="E39" s="149"/>
      <c r="F39" s="149"/>
      <c r="G39" s="149"/>
      <c r="H39" s="149"/>
      <c r="I39" s="150"/>
      <c r="J39" s="158"/>
      <c r="K39" s="4" t="s">
        <v>31</v>
      </c>
      <c r="L39" s="4" t="s">
        <v>32</v>
      </c>
      <c r="M39" s="4" t="s">
        <v>33</v>
      </c>
      <c r="N39" s="4" t="s">
        <v>37</v>
      </c>
      <c r="O39" s="4" t="s">
        <v>8</v>
      </c>
      <c r="P39" s="4" t="s">
        <v>34</v>
      </c>
      <c r="Q39" s="4" t="s">
        <v>35</v>
      </c>
      <c r="R39" s="4" t="s">
        <v>31</v>
      </c>
      <c r="S39" s="4" t="s">
        <v>36</v>
      </c>
      <c r="T39" s="158"/>
    </row>
    <row r="40" spans="1:24" s="94" customFormat="1" ht="13.5" customHeight="1" x14ac:dyDescent="0.2">
      <c r="A40" s="281" t="s">
        <v>295</v>
      </c>
      <c r="B40" s="282"/>
      <c r="C40" s="282"/>
      <c r="D40" s="282"/>
      <c r="E40" s="282"/>
      <c r="F40" s="282"/>
      <c r="G40" s="282"/>
      <c r="H40" s="282"/>
      <c r="I40" s="282"/>
      <c r="J40" s="282"/>
      <c r="K40" s="282"/>
      <c r="L40" s="282"/>
      <c r="M40" s="282"/>
      <c r="N40" s="282"/>
      <c r="O40" s="282"/>
      <c r="P40" s="282"/>
      <c r="Q40" s="282"/>
      <c r="R40" s="282"/>
      <c r="S40" s="282"/>
      <c r="T40" s="283"/>
    </row>
    <row r="41" spans="1:24" x14ac:dyDescent="0.2">
      <c r="A41" s="284" t="s">
        <v>129</v>
      </c>
      <c r="B41" s="285" t="s">
        <v>130</v>
      </c>
      <c r="C41" s="286"/>
      <c r="D41" s="286"/>
      <c r="E41" s="286"/>
      <c r="F41" s="286"/>
      <c r="G41" s="286"/>
      <c r="H41" s="286"/>
      <c r="I41" s="287"/>
      <c r="J41" s="288">
        <v>6</v>
      </c>
      <c r="K41" s="288">
        <v>2</v>
      </c>
      <c r="L41" s="288">
        <v>2</v>
      </c>
      <c r="M41" s="288">
        <v>2</v>
      </c>
      <c r="N41" s="289">
        <f>K41+L41+M41</f>
        <v>6</v>
      </c>
      <c r="O41" s="290">
        <f>P41-N41</f>
        <v>5</v>
      </c>
      <c r="P41" s="290">
        <f>ROUND(PRODUCT(J41,25)/14,0)</f>
        <v>11</v>
      </c>
      <c r="Q41" s="291" t="s">
        <v>35</v>
      </c>
      <c r="R41" s="288"/>
      <c r="S41" s="292"/>
      <c r="T41" s="288" t="s">
        <v>41</v>
      </c>
    </row>
    <row r="42" spans="1:24" x14ac:dyDescent="0.2">
      <c r="A42" s="284" t="s">
        <v>131</v>
      </c>
      <c r="B42" s="285" t="s">
        <v>132</v>
      </c>
      <c r="C42" s="286"/>
      <c r="D42" s="286"/>
      <c r="E42" s="286"/>
      <c r="F42" s="286"/>
      <c r="G42" s="286"/>
      <c r="H42" s="286"/>
      <c r="I42" s="287"/>
      <c r="J42" s="288">
        <v>6</v>
      </c>
      <c r="K42" s="288">
        <v>2</v>
      </c>
      <c r="L42" s="288">
        <v>0</v>
      </c>
      <c r="M42" s="288">
        <v>2</v>
      </c>
      <c r="N42" s="289">
        <f t="shared" ref="N42:N45" si="2">K42+L42+M42</f>
        <v>4</v>
      </c>
      <c r="O42" s="290">
        <f t="shared" ref="O42:O45" si="3">P42-N42</f>
        <v>7</v>
      </c>
      <c r="P42" s="290">
        <f t="shared" ref="P42:P46" si="4">ROUND(PRODUCT(J42,25)/14,0)</f>
        <v>11</v>
      </c>
      <c r="Q42" s="291" t="s">
        <v>35</v>
      </c>
      <c r="R42" s="288"/>
      <c r="S42" s="292"/>
      <c r="T42" s="288" t="s">
        <v>41</v>
      </c>
    </row>
    <row r="43" spans="1:24" x14ac:dyDescent="0.2">
      <c r="A43" s="284" t="s">
        <v>150</v>
      </c>
      <c r="B43" s="285" t="s">
        <v>151</v>
      </c>
      <c r="C43" s="286"/>
      <c r="D43" s="286"/>
      <c r="E43" s="286"/>
      <c r="F43" s="286"/>
      <c r="G43" s="286"/>
      <c r="H43" s="286"/>
      <c r="I43" s="287"/>
      <c r="J43" s="288">
        <v>4</v>
      </c>
      <c r="K43" s="288">
        <v>2</v>
      </c>
      <c r="L43" s="288">
        <v>1</v>
      </c>
      <c r="M43" s="288">
        <v>0</v>
      </c>
      <c r="N43" s="289">
        <f t="shared" si="2"/>
        <v>3</v>
      </c>
      <c r="O43" s="290">
        <f t="shared" si="3"/>
        <v>4</v>
      </c>
      <c r="P43" s="290">
        <f t="shared" si="4"/>
        <v>7</v>
      </c>
      <c r="Q43" s="291" t="s">
        <v>35</v>
      </c>
      <c r="R43" s="288"/>
      <c r="S43" s="292"/>
      <c r="T43" s="288" t="s">
        <v>40</v>
      </c>
    </row>
    <row r="44" spans="1:24" hidden="1" x14ac:dyDescent="0.2">
      <c r="A44" s="284"/>
      <c r="B44" s="285"/>
      <c r="C44" s="286"/>
      <c r="D44" s="286"/>
      <c r="E44" s="286"/>
      <c r="F44" s="286"/>
      <c r="G44" s="286"/>
      <c r="H44" s="286"/>
      <c r="I44" s="287"/>
      <c r="J44" s="288">
        <v>0</v>
      </c>
      <c r="K44" s="288">
        <v>0</v>
      </c>
      <c r="L44" s="288">
        <v>0</v>
      </c>
      <c r="M44" s="288">
        <v>0</v>
      </c>
      <c r="N44" s="289">
        <f t="shared" si="2"/>
        <v>0</v>
      </c>
      <c r="O44" s="290">
        <f t="shared" si="3"/>
        <v>0</v>
      </c>
      <c r="P44" s="290">
        <f t="shared" si="4"/>
        <v>0</v>
      </c>
      <c r="Q44" s="291"/>
      <c r="R44" s="288"/>
      <c r="S44" s="292"/>
      <c r="T44" s="288"/>
      <c r="X44" s="1" t="s">
        <v>108</v>
      </c>
    </row>
    <row r="45" spans="1:24" x14ac:dyDescent="0.2">
      <c r="A45" s="284" t="s">
        <v>202</v>
      </c>
      <c r="B45" s="285" t="s">
        <v>100</v>
      </c>
      <c r="C45" s="286"/>
      <c r="D45" s="286"/>
      <c r="E45" s="286"/>
      <c r="F45" s="286"/>
      <c r="G45" s="286"/>
      <c r="H45" s="286"/>
      <c r="I45" s="287"/>
      <c r="J45" s="288">
        <v>3</v>
      </c>
      <c r="K45" s="288">
        <v>0</v>
      </c>
      <c r="L45" s="288">
        <v>0</v>
      </c>
      <c r="M45" s="288">
        <v>2</v>
      </c>
      <c r="N45" s="289">
        <f t="shared" si="2"/>
        <v>2</v>
      </c>
      <c r="O45" s="290">
        <f t="shared" si="3"/>
        <v>3</v>
      </c>
      <c r="P45" s="290">
        <f t="shared" si="4"/>
        <v>5</v>
      </c>
      <c r="Q45" s="291"/>
      <c r="R45" s="288"/>
      <c r="S45" s="292" t="s">
        <v>36</v>
      </c>
      <c r="T45" s="288" t="s">
        <v>42</v>
      </c>
    </row>
    <row r="46" spans="1:24" s="94" customFormat="1" x14ac:dyDescent="0.2">
      <c r="A46" s="293" t="s">
        <v>98</v>
      </c>
      <c r="B46" s="294" t="s">
        <v>78</v>
      </c>
      <c r="C46" s="295"/>
      <c r="D46" s="295"/>
      <c r="E46" s="295"/>
      <c r="F46" s="295"/>
      <c r="G46" s="295"/>
      <c r="H46" s="295"/>
      <c r="I46" s="296"/>
      <c r="J46" s="293">
        <v>2</v>
      </c>
      <c r="K46" s="293">
        <v>0</v>
      </c>
      <c r="L46" s="293">
        <v>2</v>
      </c>
      <c r="M46" s="293">
        <v>0</v>
      </c>
      <c r="N46" s="293">
        <f t="shared" ref="N46" si="5">K46+L46+M46</f>
        <v>2</v>
      </c>
      <c r="O46" s="297">
        <f t="shared" ref="O46" si="6">P46-N46</f>
        <v>2</v>
      </c>
      <c r="P46" s="297">
        <f t="shared" si="4"/>
        <v>4</v>
      </c>
      <c r="Q46" s="298"/>
      <c r="R46" s="293"/>
      <c r="S46" s="299" t="s">
        <v>36</v>
      </c>
      <c r="T46" s="293" t="s">
        <v>42</v>
      </c>
    </row>
    <row r="47" spans="1:24" x14ac:dyDescent="0.2">
      <c r="A47" s="300" t="s">
        <v>296</v>
      </c>
      <c r="B47" s="301"/>
      <c r="C47" s="301"/>
      <c r="D47" s="301"/>
      <c r="E47" s="301"/>
      <c r="F47" s="301"/>
      <c r="G47" s="301"/>
      <c r="H47" s="301"/>
      <c r="I47" s="301"/>
      <c r="J47" s="301"/>
      <c r="K47" s="301"/>
      <c r="L47" s="301"/>
      <c r="M47" s="301"/>
      <c r="N47" s="301"/>
      <c r="O47" s="301"/>
      <c r="P47" s="301"/>
      <c r="Q47" s="301"/>
      <c r="R47" s="301"/>
      <c r="S47" s="301"/>
      <c r="T47" s="302"/>
    </row>
    <row r="48" spans="1:24" x14ac:dyDescent="0.2">
      <c r="A48" s="36" t="s">
        <v>133</v>
      </c>
      <c r="B48" s="151" t="s">
        <v>134</v>
      </c>
      <c r="C48" s="152"/>
      <c r="D48" s="152"/>
      <c r="E48" s="152"/>
      <c r="F48" s="152"/>
      <c r="G48" s="152"/>
      <c r="H48" s="152"/>
      <c r="I48" s="153"/>
      <c r="J48" s="9">
        <v>6</v>
      </c>
      <c r="K48" s="9">
        <v>1</v>
      </c>
      <c r="L48" s="9">
        <v>2</v>
      </c>
      <c r="M48" s="9">
        <v>2</v>
      </c>
      <c r="N48" s="14">
        <f>K48+L48+M48</f>
        <v>5</v>
      </c>
      <c r="O48" s="15">
        <f>P48-N48</f>
        <v>6</v>
      </c>
      <c r="P48" s="15">
        <f>ROUND(PRODUCT(J48,25)/14,0)</f>
        <v>11</v>
      </c>
      <c r="Q48" s="18" t="s">
        <v>35</v>
      </c>
      <c r="R48" s="9"/>
      <c r="S48" s="19"/>
      <c r="T48" s="9" t="s">
        <v>41</v>
      </c>
    </row>
    <row r="49" spans="1:25" x14ac:dyDescent="0.2">
      <c r="A49" s="36" t="s">
        <v>135</v>
      </c>
      <c r="B49" s="151" t="s">
        <v>136</v>
      </c>
      <c r="C49" s="152"/>
      <c r="D49" s="152"/>
      <c r="E49" s="152"/>
      <c r="F49" s="152"/>
      <c r="G49" s="152"/>
      <c r="H49" s="152"/>
      <c r="I49" s="153"/>
      <c r="J49" s="9">
        <v>5</v>
      </c>
      <c r="K49" s="9">
        <v>2</v>
      </c>
      <c r="L49" s="9">
        <v>0</v>
      </c>
      <c r="M49" s="9">
        <v>0</v>
      </c>
      <c r="N49" s="37">
        <f t="shared" ref="N49" si="7">K49+L49+M49</f>
        <v>2</v>
      </c>
      <c r="O49" s="15">
        <f t="shared" ref="O49" si="8">P49-N49</f>
        <v>7</v>
      </c>
      <c r="P49" s="15">
        <f t="shared" ref="P49" si="9">ROUND(PRODUCT(J49,25)/14,0)</f>
        <v>9</v>
      </c>
      <c r="Q49" s="18" t="s">
        <v>35</v>
      </c>
      <c r="R49" s="9"/>
      <c r="S49" s="19"/>
      <c r="T49" s="9" t="s">
        <v>41</v>
      </c>
    </row>
    <row r="50" spans="1:25" ht="13.5" hidden="1" customHeight="1" x14ac:dyDescent="0.2">
      <c r="A50" s="36"/>
      <c r="B50" s="151"/>
      <c r="C50" s="152"/>
      <c r="D50" s="152"/>
      <c r="E50" s="152"/>
      <c r="F50" s="152"/>
      <c r="G50" s="152"/>
      <c r="H50" s="152"/>
      <c r="I50" s="153"/>
      <c r="J50" s="9">
        <v>0</v>
      </c>
      <c r="K50" s="9">
        <v>0</v>
      </c>
      <c r="L50" s="9">
        <v>0</v>
      </c>
      <c r="M50" s="9">
        <v>0</v>
      </c>
      <c r="N50" s="90">
        <f>K50+L50+M50</f>
        <v>0</v>
      </c>
      <c r="O50" s="15">
        <f>P50-N50</f>
        <v>0</v>
      </c>
      <c r="P50" s="15">
        <f>ROUND(PRODUCT(J50,25)/14,0)</f>
        <v>0</v>
      </c>
      <c r="Q50" s="18"/>
      <c r="R50" s="9"/>
      <c r="S50" s="19"/>
      <c r="T50" s="9"/>
      <c r="U50" s="50"/>
      <c r="V50" s="50"/>
      <c r="W50" s="50"/>
      <c r="X50" s="50"/>
      <c r="Y50" s="50"/>
    </row>
    <row r="51" spans="1:25" hidden="1" x14ac:dyDescent="0.2">
      <c r="A51" s="36"/>
      <c r="B51" s="151"/>
      <c r="C51" s="152"/>
      <c r="D51" s="152"/>
      <c r="E51" s="152"/>
      <c r="F51" s="152"/>
      <c r="G51" s="152"/>
      <c r="H51" s="152"/>
      <c r="I51" s="153"/>
      <c r="J51" s="9">
        <v>0</v>
      </c>
      <c r="K51" s="9">
        <v>0</v>
      </c>
      <c r="L51" s="9">
        <v>0</v>
      </c>
      <c r="M51" s="9">
        <v>0</v>
      </c>
      <c r="N51" s="90">
        <f>K51+L51+M51</f>
        <v>0</v>
      </c>
      <c r="O51" s="15">
        <f>P51-N51</f>
        <v>0</v>
      </c>
      <c r="P51" s="15">
        <f>ROUND(PRODUCT(J51,25)/14,0)</f>
        <v>0</v>
      </c>
      <c r="Q51" s="18"/>
      <c r="R51" s="9"/>
      <c r="S51" s="19"/>
      <c r="T51" s="9"/>
      <c r="U51" s="50"/>
      <c r="V51" s="50"/>
      <c r="W51" s="50"/>
      <c r="X51" s="50"/>
      <c r="Y51" s="50"/>
    </row>
    <row r="52" spans="1:25" x14ac:dyDescent="0.2">
      <c r="A52" s="16" t="s">
        <v>28</v>
      </c>
      <c r="B52" s="154"/>
      <c r="C52" s="155"/>
      <c r="D52" s="155"/>
      <c r="E52" s="155"/>
      <c r="F52" s="155"/>
      <c r="G52" s="155"/>
      <c r="H52" s="155"/>
      <c r="I52" s="156"/>
      <c r="J52" s="16">
        <f t="shared" ref="J52:P52" si="10">SUM(J41:J51)</f>
        <v>32</v>
      </c>
      <c r="K52" s="16">
        <f t="shared" si="10"/>
        <v>9</v>
      </c>
      <c r="L52" s="16">
        <f t="shared" si="10"/>
        <v>7</v>
      </c>
      <c r="M52" s="16">
        <f t="shared" si="10"/>
        <v>8</v>
      </c>
      <c r="N52" s="16">
        <f t="shared" si="10"/>
        <v>24</v>
      </c>
      <c r="O52" s="16">
        <f t="shared" si="10"/>
        <v>34</v>
      </c>
      <c r="P52" s="16">
        <f t="shared" si="10"/>
        <v>58</v>
      </c>
      <c r="Q52" s="28">
        <f>COUNTIF(Q41:Q51,"E")</f>
        <v>5</v>
      </c>
      <c r="R52" s="70">
        <f>COUNTIF(R41:R51,"C")</f>
        <v>0</v>
      </c>
      <c r="S52" s="70">
        <f>COUNTIF(S41:S51,"VP")</f>
        <v>2</v>
      </c>
      <c r="T52" s="71">
        <f>COUNTA(T41:T51)</f>
        <v>7</v>
      </c>
      <c r="U52" s="174" t="str">
        <f>IF(Q52&gt;=SUM(R52:S52),"Corect","E trebuie să fie cel puțin egal cu C+VP")</f>
        <v>Corect</v>
      </c>
      <c r="V52" s="171"/>
      <c r="W52" s="171"/>
    </row>
    <row r="53" spans="1:25" s="118" customFormat="1" x14ac:dyDescent="0.2">
      <c r="A53" s="48"/>
      <c r="B53" s="48"/>
      <c r="C53" s="48"/>
      <c r="D53" s="48"/>
      <c r="E53" s="48"/>
      <c r="F53" s="48"/>
      <c r="G53" s="48"/>
      <c r="H53" s="48"/>
      <c r="I53" s="48"/>
      <c r="J53" s="48"/>
      <c r="K53" s="48"/>
      <c r="L53" s="48"/>
      <c r="M53" s="48"/>
      <c r="N53" s="48"/>
      <c r="O53" s="48"/>
      <c r="P53" s="48"/>
      <c r="Q53" s="48"/>
      <c r="R53" s="48"/>
      <c r="S53" s="48"/>
      <c r="T53" s="49"/>
      <c r="U53" s="117"/>
    </row>
    <row r="54" spans="1:25" s="118" customFormat="1" x14ac:dyDescent="0.2">
      <c r="A54" s="48"/>
      <c r="B54" s="48"/>
      <c r="C54" s="48"/>
      <c r="D54" s="48"/>
      <c r="E54" s="48"/>
      <c r="F54" s="48"/>
      <c r="G54" s="48"/>
      <c r="H54" s="48"/>
      <c r="I54" s="48"/>
      <c r="J54" s="48"/>
      <c r="K54" s="48"/>
      <c r="L54" s="48"/>
      <c r="M54" s="48"/>
      <c r="N54" s="48"/>
      <c r="O54" s="48"/>
      <c r="P54" s="48"/>
      <c r="Q54" s="48"/>
      <c r="R54" s="48"/>
      <c r="S54" s="48"/>
      <c r="T54" s="49"/>
      <c r="U54" s="117"/>
    </row>
    <row r="55" spans="1:25" s="47" customFormat="1" ht="10.5" customHeight="1" x14ac:dyDescent="0.2">
      <c r="A55" s="48"/>
      <c r="B55" s="48"/>
      <c r="C55" s="48"/>
      <c r="D55" s="48"/>
      <c r="E55" s="48"/>
      <c r="F55" s="48"/>
      <c r="G55" s="48"/>
      <c r="H55" s="48"/>
      <c r="I55" s="48"/>
      <c r="J55" s="48"/>
      <c r="K55" s="48"/>
      <c r="L55" s="48"/>
      <c r="M55" s="48"/>
      <c r="N55" s="48"/>
      <c r="O55" s="48"/>
      <c r="P55" s="48"/>
      <c r="Q55" s="48"/>
      <c r="R55" s="48"/>
      <c r="S55" s="48"/>
      <c r="T55" s="49"/>
      <c r="U55" s="45"/>
    </row>
    <row r="56" spans="1:25" ht="16.5" customHeight="1" x14ac:dyDescent="0.2">
      <c r="A56" s="144" t="s">
        <v>46</v>
      </c>
      <c r="B56" s="144"/>
      <c r="C56" s="144"/>
      <c r="D56" s="144"/>
      <c r="E56" s="144"/>
      <c r="F56" s="144"/>
      <c r="G56" s="144"/>
      <c r="H56" s="144"/>
      <c r="I56" s="144"/>
      <c r="J56" s="144"/>
      <c r="K56" s="144"/>
      <c r="L56" s="144"/>
      <c r="M56" s="144"/>
      <c r="N56" s="144"/>
      <c r="O56" s="144"/>
      <c r="P56" s="144"/>
      <c r="Q56" s="144"/>
      <c r="R56" s="144"/>
      <c r="S56" s="144"/>
      <c r="T56" s="144"/>
    </row>
    <row r="57" spans="1:25" ht="26.25" customHeight="1" x14ac:dyDescent="0.2">
      <c r="A57" s="161" t="s">
        <v>30</v>
      </c>
      <c r="B57" s="145" t="s">
        <v>29</v>
      </c>
      <c r="C57" s="146"/>
      <c r="D57" s="146"/>
      <c r="E57" s="146"/>
      <c r="F57" s="146"/>
      <c r="G57" s="146"/>
      <c r="H57" s="146"/>
      <c r="I57" s="147"/>
      <c r="J57" s="160" t="s">
        <v>43</v>
      </c>
      <c r="K57" s="163" t="s">
        <v>27</v>
      </c>
      <c r="L57" s="164"/>
      <c r="M57" s="165"/>
      <c r="N57" s="163" t="s">
        <v>44</v>
      </c>
      <c r="O57" s="172"/>
      <c r="P57" s="173"/>
      <c r="Q57" s="163" t="s">
        <v>26</v>
      </c>
      <c r="R57" s="164"/>
      <c r="S57" s="165"/>
      <c r="T57" s="157" t="s">
        <v>25</v>
      </c>
    </row>
    <row r="58" spans="1:25" x14ac:dyDescent="0.2">
      <c r="A58" s="162"/>
      <c r="B58" s="148"/>
      <c r="C58" s="149"/>
      <c r="D58" s="149"/>
      <c r="E58" s="149"/>
      <c r="F58" s="149"/>
      <c r="G58" s="149"/>
      <c r="H58" s="149"/>
      <c r="I58" s="150"/>
      <c r="J58" s="158"/>
      <c r="K58" s="4" t="s">
        <v>31</v>
      </c>
      <c r="L58" s="4" t="s">
        <v>32</v>
      </c>
      <c r="M58" s="4" t="s">
        <v>33</v>
      </c>
      <c r="N58" s="51" t="s">
        <v>37</v>
      </c>
      <c r="O58" s="51" t="s">
        <v>8</v>
      </c>
      <c r="P58" s="51" t="s">
        <v>34</v>
      </c>
      <c r="Q58" s="51" t="s">
        <v>35</v>
      </c>
      <c r="R58" s="51" t="s">
        <v>31</v>
      </c>
      <c r="S58" s="51" t="s">
        <v>36</v>
      </c>
      <c r="T58" s="158"/>
    </row>
    <row r="59" spans="1:25" s="94" customFormat="1" ht="12.75" customHeight="1" x14ac:dyDescent="0.2">
      <c r="A59" s="281" t="s">
        <v>295</v>
      </c>
      <c r="B59" s="282"/>
      <c r="C59" s="282"/>
      <c r="D59" s="282"/>
      <c r="E59" s="282"/>
      <c r="F59" s="282"/>
      <c r="G59" s="282"/>
      <c r="H59" s="282"/>
      <c r="I59" s="282"/>
      <c r="J59" s="282"/>
      <c r="K59" s="282"/>
      <c r="L59" s="282"/>
      <c r="M59" s="282"/>
      <c r="N59" s="282"/>
      <c r="O59" s="282"/>
      <c r="P59" s="282"/>
      <c r="Q59" s="282"/>
      <c r="R59" s="282"/>
      <c r="S59" s="282"/>
      <c r="T59" s="283"/>
    </row>
    <row r="60" spans="1:25" x14ac:dyDescent="0.2">
      <c r="A60" s="284" t="s">
        <v>137</v>
      </c>
      <c r="B60" s="285" t="s">
        <v>138</v>
      </c>
      <c r="C60" s="286"/>
      <c r="D60" s="286"/>
      <c r="E60" s="286"/>
      <c r="F60" s="286"/>
      <c r="G60" s="286"/>
      <c r="H60" s="286"/>
      <c r="I60" s="287"/>
      <c r="J60" s="288">
        <v>6</v>
      </c>
      <c r="K60" s="288">
        <v>2</v>
      </c>
      <c r="L60" s="288">
        <v>2</v>
      </c>
      <c r="M60" s="288">
        <v>2</v>
      </c>
      <c r="N60" s="289">
        <f>K60+L60+M60</f>
        <v>6</v>
      </c>
      <c r="O60" s="290">
        <f>P60-N60</f>
        <v>5</v>
      </c>
      <c r="P60" s="290">
        <f>ROUND(PRODUCT(J60,25)/14,0)</f>
        <v>11</v>
      </c>
      <c r="Q60" s="291" t="s">
        <v>35</v>
      </c>
      <c r="R60" s="288"/>
      <c r="S60" s="292"/>
      <c r="T60" s="288" t="s">
        <v>41</v>
      </c>
    </row>
    <row r="61" spans="1:25" s="94" customFormat="1" x14ac:dyDescent="0.2">
      <c r="A61" s="284" t="s">
        <v>139</v>
      </c>
      <c r="B61" s="285" t="s">
        <v>140</v>
      </c>
      <c r="C61" s="286"/>
      <c r="D61" s="286"/>
      <c r="E61" s="286"/>
      <c r="F61" s="286"/>
      <c r="G61" s="286"/>
      <c r="H61" s="286"/>
      <c r="I61" s="287"/>
      <c r="J61" s="288">
        <v>6</v>
      </c>
      <c r="K61" s="288">
        <v>2</v>
      </c>
      <c r="L61" s="288">
        <v>0</v>
      </c>
      <c r="M61" s="288">
        <v>2</v>
      </c>
      <c r="N61" s="289">
        <f t="shared" ref="N61" si="11">K61+L61+M61</f>
        <v>4</v>
      </c>
      <c r="O61" s="290">
        <f t="shared" ref="O61" si="12">P61-N61</f>
        <v>7</v>
      </c>
      <c r="P61" s="290">
        <f t="shared" ref="P61" si="13">ROUND(PRODUCT(J61,25)/14,0)</f>
        <v>11</v>
      </c>
      <c r="Q61" s="291" t="s">
        <v>35</v>
      </c>
      <c r="R61" s="288"/>
      <c r="S61" s="292"/>
      <c r="T61" s="288" t="s">
        <v>41</v>
      </c>
    </row>
    <row r="62" spans="1:25" ht="12.95" customHeight="1" x14ac:dyDescent="0.2">
      <c r="A62" s="284" t="s">
        <v>152</v>
      </c>
      <c r="B62" s="285" t="s">
        <v>141</v>
      </c>
      <c r="C62" s="286"/>
      <c r="D62" s="286"/>
      <c r="E62" s="286"/>
      <c r="F62" s="286"/>
      <c r="G62" s="286"/>
      <c r="H62" s="286"/>
      <c r="I62" s="287"/>
      <c r="J62" s="288">
        <v>4</v>
      </c>
      <c r="K62" s="288">
        <v>2</v>
      </c>
      <c r="L62" s="288">
        <v>1</v>
      </c>
      <c r="M62" s="288">
        <v>0</v>
      </c>
      <c r="N62" s="289">
        <f>K62+L62+M62</f>
        <v>3</v>
      </c>
      <c r="O62" s="290">
        <f>P62-N62</f>
        <v>4</v>
      </c>
      <c r="P62" s="290">
        <f>ROUND(PRODUCT(J62,25)/14,0)</f>
        <v>7</v>
      </c>
      <c r="Q62" s="291" t="s">
        <v>35</v>
      </c>
      <c r="R62" s="288"/>
      <c r="S62" s="292"/>
      <c r="T62" s="288" t="s">
        <v>40</v>
      </c>
    </row>
    <row r="63" spans="1:25" s="94" customFormat="1" x14ac:dyDescent="0.2">
      <c r="A63" s="284" t="s">
        <v>153</v>
      </c>
      <c r="B63" s="285" t="s">
        <v>154</v>
      </c>
      <c r="C63" s="286"/>
      <c r="D63" s="286"/>
      <c r="E63" s="286"/>
      <c r="F63" s="286"/>
      <c r="G63" s="286"/>
      <c r="H63" s="286"/>
      <c r="I63" s="287"/>
      <c r="J63" s="288">
        <v>3</v>
      </c>
      <c r="K63" s="288">
        <v>1</v>
      </c>
      <c r="L63" s="288">
        <v>0</v>
      </c>
      <c r="M63" s="288">
        <v>0</v>
      </c>
      <c r="N63" s="289">
        <f t="shared" ref="N63:N64" si="14">K63+L63+M63</f>
        <v>1</v>
      </c>
      <c r="O63" s="290">
        <f t="shared" ref="O63:O64" si="15">P63-N63</f>
        <v>4</v>
      </c>
      <c r="P63" s="290">
        <f t="shared" ref="P63:P64" si="16">ROUND(PRODUCT(J63,25)/14,0)</f>
        <v>5</v>
      </c>
      <c r="Q63" s="291"/>
      <c r="R63" s="288" t="s">
        <v>31</v>
      </c>
      <c r="S63" s="292"/>
      <c r="T63" s="288" t="s">
        <v>42</v>
      </c>
    </row>
    <row r="64" spans="1:25" x14ac:dyDescent="0.2">
      <c r="A64" s="293" t="s">
        <v>99</v>
      </c>
      <c r="B64" s="294" t="s">
        <v>79</v>
      </c>
      <c r="C64" s="295"/>
      <c r="D64" s="295"/>
      <c r="E64" s="295"/>
      <c r="F64" s="295"/>
      <c r="G64" s="295"/>
      <c r="H64" s="295"/>
      <c r="I64" s="296"/>
      <c r="J64" s="293">
        <v>2</v>
      </c>
      <c r="K64" s="293">
        <v>0</v>
      </c>
      <c r="L64" s="293">
        <v>2</v>
      </c>
      <c r="M64" s="293">
        <v>0</v>
      </c>
      <c r="N64" s="293">
        <f t="shared" si="14"/>
        <v>2</v>
      </c>
      <c r="O64" s="297">
        <f t="shared" si="15"/>
        <v>2</v>
      </c>
      <c r="P64" s="297">
        <f t="shared" si="16"/>
        <v>4</v>
      </c>
      <c r="Q64" s="298"/>
      <c r="R64" s="293"/>
      <c r="S64" s="299" t="s">
        <v>36</v>
      </c>
      <c r="T64" s="293" t="s">
        <v>42</v>
      </c>
    </row>
    <row r="65" spans="1:25" s="94" customFormat="1" x14ac:dyDescent="0.2">
      <c r="A65" s="300" t="s">
        <v>296</v>
      </c>
      <c r="B65" s="301"/>
      <c r="C65" s="301"/>
      <c r="D65" s="301"/>
      <c r="E65" s="301"/>
      <c r="F65" s="301"/>
      <c r="G65" s="301"/>
      <c r="H65" s="301"/>
      <c r="I65" s="301"/>
      <c r="J65" s="301"/>
      <c r="K65" s="301"/>
      <c r="L65" s="301"/>
      <c r="M65" s="301"/>
      <c r="N65" s="301"/>
      <c r="O65" s="301"/>
      <c r="P65" s="301"/>
      <c r="Q65" s="301"/>
      <c r="R65" s="301"/>
      <c r="S65" s="301"/>
      <c r="T65" s="302"/>
    </row>
    <row r="66" spans="1:25" x14ac:dyDescent="0.2">
      <c r="A66" s="36" t="s">
        <v>142</v>
      </c>
      <c r="B66" s="151" t="s">
        <v>143</v>
      </c>
      <c r="C66" s="152"/>
      <c r="D66" s="152"/>
      <c r="E66" s="152"/>
      <c r="F66" s="152"/>
      <c r="G66" s="152"/>
      <c r="H66" s="152"/>
      <c r="I66" s="153"/>
      <c r="J66" s="9">
        <v>6</v>
      </c>
      <c r="K66" s="9">
        <v>2</v>
      </c>
      <c r="L66" s="9">
        <v>2</v>
      </c>
      <c r="M66" s="9">
        <v>2</v>
      </c>
      <c r="N66" s="14">
        <f t="shared" ref="N66:N67" si="17">K66+L66+M66</f>
        <v>6</v>
      </c>
      <c r="O66" s="15">
        <f t="shared" ref="O66:O67" si="18">P66-N66</f>
        <v>5</v>
      </c>
      <c r="P66" s="15">
        <f t="shared" ref="P66:P67" si="19">ROUND(PRODUCT(J66,25)/14,0)</f>
        <v>11</v>
      </c>
      <c r="Q66" s="18" t="s">
        <v>35</v>
      </c>
      <c r="R66" s="9"/>
      <c r="S66" s="19"/>
      <c r="T66" s="9" t="s">
        <v>41</v>
      </c>
    </row>
    <row r="67" spans="1:25" x14ac:dyDescent="0.2">
      <c r="A67" s="36" t="s">
        <v>144</v>
      </c>
      <c r="B67" s="151" t="s">
        <v>145</v>
      </c>
      <c r="C67" s="152"/>
      <c r="D67" s="152"/>
      <c r="E67" s="152"/>
      <c r="F67" s="152"/>
      <c r="G67" s="152"/>
      <c r="H67" s="152"/>
      <c r="I67" s="153"/>
      <c r="J67" s="9">
        <v>5</v>
      </c>
      <c r="K67" s="9">
        <v>2</v>
      </c>
      <c r="L67" s="9">
        <v>0</v>
      </c>
      <c r="M67" s="9">
        <v>0</v>
      </c>
      <c r="N67" s="14">
        <f t="shared" si="17"/>
        <v>2</v>
      </c>
      <c r="O67" s="15">
        <f t="shared" si="18"/>
        <v>7</v>
      </c>
      <c r="P67" s="15">
        <f t="shared" si="19"/>
        <v>9</v>
      </c>
      <c r="Q67" s="18" t="s">
        <v>35</v>
      </c>
      <c r="R67" s="9"/>
      <c r="S67" s="19"/>
      <c r="T67" s="9" t="s">
        <v>41</v>
      </c>
    </row>
    <row r="68" spans="1:25" ht="12.75" hidden="1" customHeight="1" x14ac:dyDescent="0.2">
      <c r="A68" s="36"/>
      <c r="B68" s="151"/>
      <c r="C68" s="152"/>
      <c r="D68" s="152"/>
      <c r="E68" s="152"/>
      <c r="F68" s="152"/>
      <c r="G68" s="152"/>
      <c r="H68" s="152"/>
      <c r="I68" s="153"/>
      <c r="J68" s="9">
        <v>0</v>
      </c>
      <c r="K68" s="9">
        <v>0</v>
      </c>
      <c r="L68" s="9">
        <v>0</v>
      </c>
      <c r="M68" s="9">
        <v>0</v>
      </c>
      <c r="N68" s="90">
        <f t="shared" ref="N68:N69" si="20">K68+L68+M68</f>
        <v>0</v>
      </c>
      <c r="O68" s="15">
        <f t="shared" ref="O68:O69" si="21">P68-N68</f>
        <v>0</v>
      </c>
      <c r="P68" s="15">
        <f t="shared" ref="P68:P69" si="22">ROUND(PRODUCT(J68,25)/14,0)</f>
        <v>0</v>
      </c>
      <c r="Q68" s="18"/>
      <c r="R68" s="9"/>
      <c r="S68" s="19"/>
      <c r="T68" s="9"/>
      <c r="U68" s="50"/>
      <c r="V68" s="50"/>
      <c r="W68" s="50"/>
      <c r="X68" s="50"/>
      <c r="Y68" s="50"/>
    </row>
    <row r="69" spans="1:25" hidden="1" x14ac:dyDescent="0.2">
      <c r="A69" s="36"/>
      <c r="B69" s="151"/>
      <c r="C69" s="152"/>
      <c r="D69" s="152"/>
      <c r="E69" s="152"/>
      <c r="F69" s="152"/>
      <c r="G69" s="152"/>
      <c r="H69" s="152"/>
      <c r="I69" s="153"/>
      <c r="J69" s="9">
        <v>0</v>
      </c>
      <c r="K69" s="9">
        <v>0</v>
      </c>
      <c r="L69" s="9">
        <v>0</v>
      </c>
      <c r="M69" s="9">
        <v>0</v>
      </c>
      <c r="N69" s="90">
        <f t="shared" si="20"/>
        <v>0</v>
      </c>
      <c r="O69" s="15">
        <f t="shared" si="21"/>
        <v>0</v>
      </c>
      <c r="P69" s="15">
        <f t="shared" si="22"/>
        <v>0</v>
      </c>
      <c r="Q69" s="18"/>
      <c r="R69" s="9"/>
      <c r="S69" s="19"/>
      <c r="T69" s="9"/>
      <c r="U69" s="50"/>
      <c r="V69" s="50"/>
      <c r="W69" s="50"/>
      <c r="X69" s="50"/>
      <c r="Y69" s="50"/>
    </row>
    <row r="70" spans="1:25" x14ac:dyDescent="0.2">
      <c r="A70" s="16" t="s">
        <v>28</v>
      </c>
      <c r="B70" s="154"/>
      <c r="C70" s="155"/>
      <c r="D70" s="155"/>
      <c r="E70" s="155"/>
      <c r="F70" s="155"/>
      <c r="G70" s="155"/>
      <c r="H70" s="155"/>
      <c r="I70" s="156"/>
      <c r="J70" s="16">
        <f t="shared" ref="J70:P70" si="23">SUM(J60:J69)</f>
        <v>32</v>
      </c>
      <c r="K70" s="16">
        <f t="shared" si="23"/>
        <v>11</v>
      </c>
      <c r="L70" s="16">
        <f t="shared" si="23"/>
        <v>7</v>
      </c>
      <c r="M70" s="16">
        <f t="shared" si="23"/>
        <v>6</v>
      </c>
      <c r="N70" s="16">
        <f t="shared" si="23"/>
        <v>24</v>
      </c>
      <c r="O70" s="16">
        <f t="shared" si="23"/>
        <v>34</v>
      </c>
      <c r="P70" s="16">
        <f t="shared" si="23"/>
        <v>58</v>
      </c>
      <c r="Q70" s="28">
        <f>COUNTIF(Q60:Q69,"E")</f>
        <v>5</v>
      </c>
      <c r="R70" s="28">
        <f>COUNTIF(R60:R69,"C")</f>
        <v>1</v>
      </c>
      <c r="S70" s="28">
        <f>COUNTIF(S60:S69,"VP")</f>
        <v>1</v>
      </c>
      <c r="T70" s="37">
        <f>COUNTA(T60:T69)</f>
        <v>7</v>
      </c>
      <c r="U70" s="170" t="str">
        <f>IF(Q70&gt;=SUM(R70:S70),"Corect","E trebuie să fie cel puțin egal cu C+VP")</f>
        <v>Corect</v>
      </c>
      <c r="V70" s="171"/>
      <c r="W70" s="171"/>
    </row>
    <row r="71" spans="1:25" s="118" customFormat="1" x14ac:dyDescent="0.2">
      <c r="A71" s="48"/>
      <c r="B71" s="48"/>
      <c r="C71" s="48"/>
      <c r="D71" s="48"/>
      <c r="E71" s="48"/>
      <c r="F71" s="48"/>
      <c r="G71" s="48"/>
      <c r="H71" s="48"/>
      <c r="I71" s="48"/>
      <c r="J71" s="48"/>
      <c r="K71" s="48"/>
      <c r="L71" s="48"/>
      <c r="M71" s="48"/>
      <c r="N71" s="48"/>
      <c r="O71" s="48"/>
      <c r="P71" s="48"/>
      <c r="Q71" s="48"/>
      <c r="R71" s="48"/>
      <c r="S71" s="48"/>
      <c r="T71" s="49"/>
      <c r="U71" s="117"/>
    </row>
    <row r="72" spans="1:25" s="118" customFormat="1" x14ac:dyDescent="0.2">
      <c r="A72" s="48"/>
      <c r="B72" s="48"/>
      <c r="C72" s="48"/>
      <c r="D72" s="48"/>
      <c r="E72" s="48"/>
      <c r="F72" s="48"/>
      <c r="G72" s="48"/>
      <c r="H72" s="48"/>
      <c r="I72" s="48"/>
      <c r="J72" s="48"/>
      <c r="K72" s="48"/>
      <c r="L72" s="48"/>
      <c r="M72" s="48"/>
      <c r="N72" s="48"/>
      <c r="O72" s="48"/>
      <c r="P72" s="48"/>
      <c r="Q72" s="48"/>
      <c r="R72" s="48"/>
      <c r="S72" s="48"/>
      <c r="T72" s="49"/>
      <c r="U72" s="117"/>
    </row>
    <row r="73" spans="1:25" s="118" customFormat="1" x14ac:dyDescent="0.2">
      <c r="A73" s="48"/>
      <c r="B73" s="48"/>
      <c r="C73" s="48"/>
      <c r="D73" s="48"/>
      <c r="E73" s="48"/>
      <c r="F73" s="48"/>
      <c r="G73" s="48"/>
      <c r="H73" s="48"/>
      <c r="I73" s="48"/>
      <c r="J73" s="48"/>
      <c r="K73" s="48"/>
      <c r="L73" s="48"/>
      <c r="M73" s="48"/>
      <c r="N73" s="48"/>
      <c r="O73" s="48"/>
      <c r="P73" s="48"/>
      <c r="Q73" s="48"/>
      <c r="R73" s="48"/>
      <c r="S73" s="48"/>
      <c r="T73" s="49"/>
      <c r="U73" s="117"/>
    </row>
    <row r="74" spans="1:25" s="118" customFormat="1" x14ac:dyDescent="0.2">
      <c r="A74" s="48"/>
      <c r="B74" s="48"/>
      <c r="C74" s="48"/>
      <c r="D74" s="48"/>
      <c r="E74" s="48"/>
      <c r="F74" s="48"/>
      <c r="G74" s="48"/>
      <c r="H74" s="48"/>
      <c r="I74" s="48"/>
      <c r="J74" s="48"/>
      <c r="K74" s="48"/>
      <c r="L74" s="48"/>
      <c r="M74" s="48"/>
      <c r="N74" s="48"/>
      <c r="O74" s="48"/>
      <c r="P74" s="48"/>
      <c r="Q74" s="48"/>
      <c r="R74" s="48"/>
      <c r="S74" s="48"/>
      <c r="T74" s="49"/>
      <c r="U74" s="117"/>
    </row>
    <row r="75" spans="1:25" s="118" customFormat="1" x14ac:dyDescent="0.2">
      <c r="A75" s="48"/>
      <c r="B75" s="48"/>
      <c r="C75" s="48"/>
      <c r="D75" s="48"/>
      <c r="E75" s="48"/>
      <c r="F75" s="48"/>
      <c r="G75" s="48"/>
      <c r="H75" s="48"/>
      <c r="I75" s="48"/>
      <c r="J75" s="48"/>
      <c r="K75" s="48"/>
      <c r="L75" s="48"/>
      <c r="M75" s="48"/>
      <c r="N75" s="48"/>
      <c r="O75" s="48"/>
      <c r="P75" s="48"/>
      <c r="Q75" s="48"/>
      <c r="R75" s="48"/>
      <c r="S75" s="48"/>
      <c r="T75" s="49"/>
      <c r="U75" s="117"/>
    </row>
    <row r="76" spans="1:25" x14ac:dyDescent="0.2">
      <c r="A76" s="48"/>
    </row>
    <row r="77" spans="1:25" ht="18" customHeight="1" x14ac:dyDescent="0.2">
      <c r="A77" s="144" t="s">
        <v>47</v>
      </c>
      <c r="B77" s="144"/>
      <c r="C77" s="144"/>
      <c r="D77" s="144"/>
      <c r="E77" s="144"/>
      <c r="F77" s="144"/>
      <c r="G77" s="144"/>
      <c r="H77" s="144"/>
      <c r="I77" s="144"/>
      <c r="J77" s="144"/>
      <c r="K77" s="144"/>
      <c r="L77" s="144"/>
      <c r="M77" s="144"/>
      <c r="N77" s="144"/>
      <c r="O77" s="144"/>
      <c r="P77" s="144"/>
      <c r="Q77" s="144"/>
      <c r="R77" s="144"/>
      <c r="S77" s="144"/>
      <c r="T77" s="144"/>
    </row>
    <row r="78" spans="1:25" ht="25.5" customHeight="1" x14ac:dyDescent="0.2">
      <c r="A78" s="161" t="s">
        <v>30</v>
      </c>
      <c r="B78" s="145" t="s">
        <v>29</v>
      </c>
      <c r="C78" s="146"/>
      <c r="D78" s="146"/>
      <c r="E78" s="146"/>
      <c r="F78" s="146"/>
      <c r="G78" s="146"/>
      <c r="H78" s="146"/>
      <c r="I78" s="147"/>
      <c r="J78" s="160" t="s">
        <v>43</v>
      </c>
      <c r="K78" s="163" t="s">
        <v>27</v>
      </c>
      <c r="L78" s="164"/>
      <c r="M78" s="165"/>
      <c r="N78" s="163" t="s">
        <v>44</v>
      </c>
      <c r="O78" s="172"/>
      <c r="P78" s="173"/>
      <c r="Q78" s="163" t="s">
        <v>26</v>
      </c>
      <c r="R78" s="164"/>
      <c r="S78" s="165"/>
      <c r="T78" s="157" t="s">
        <v>25</v>
      </c>
    </row>
    <row r="79" spans="1:25" ht="16.5" customHeight="1" x14ac:dyDescent="0.2">
      <c r="A79" s="162"/>
      <c r="B79" s="148"/>
      <c r="C79" s="149"/>
      <c r="D79" s="149"/>
      <c r="E79" s="149"/>
      <c r="F79" s="149"/>
      <c r="G79" s="149"/>
      <c r="H79" s="149"/>
      <c r="I79" s="150"/>
      <c r="J79" s="158"/>
      <c r="K79" s="4" t="s">
        <v>31</v>
      </c>
      <c r="L79" s="4" t="s">
        <v>32</v>
      </c>
      <c r="M79" s="4" t="s">
        <v>33</v>
      </c>
      <c r="N79" s="51" t="s">
        <v>37</v>
      </c>
      <c r="O79" s="51" t="s">
        <v>8</v>
      </c>
      <c r="P79" s="51" t="s">
        <v>34</v>
      </c>
      <c r="Q79" s="51" t="s">
        <v>35</v>
      </c>
      <c r="R79" s="51" t="s">
        <v>31</v>
      </c>
      <c r="S79" s="51" t="s">
        <v>36</v>
      </c>
      <c r="T79" s="158"/>
    </row>
    <row r="80" spans="1:25" s="94" customFormat="1" x14ac:dyDescent="0.2">
      <c r="A80" s="281" t="s">
        <v>295</v>
      </c>
      <c r="B80" s="282"/>
      <c r="C80" s="282"/>
      <c r="D80" s="282"/>
      <c r="E80" s="282"/>
      <c r="F80" s="282"/>
      <c r="G80" s="282"/>
      <c r="H80" s="282"/>
      <c r="I80" s="282"/>
      <c r="J80" s="282"/>
      <c r="K80" s="282"/>
      <c r="L80" s="282"/>
      <c r="M80" s="282"/>
      <c r="N80" s="282"/>
      <c r="O80" s="282"/>
      <c r="P80" s="282"/>
      <c r="Q80" s="282"/>
      <c r="R80" s="282"/>
      <c r="S80" s="282"/>
      <c r="T80" s="283"/>
    </row>
    <row r="81" spans="1:23" x14ac:dyDescent="0.2">
      <c r="A81" s="284" t="s">
        <v>146</v>
      </c>
      <c r="B81" s="285" t="s">
        <v>147</v>
      </c>
      <c r="C81" s="286"/>
      <c r="D81" s="286"/>
      <c r="E81" s="286"/>
      <c r="F81" s="286"/>
      <c r="G81" s="286"/>
      <c r="H81" s="286"/>
      <c r="I81" s="287"/>
      <c r="J81" s="288">
        <v>5</v>
      </c>
      <c r="K81" s="288">
        <v>2</v>
      </c>
      <c r="L81" s="288">
        <v>2</v>
      </c>
      <c r="M81" s="288">
        <v>0</v>
      </c>
      <c r="N81" s="289">
        <f>K81+L81+M81</f>
        <v>4</v>
      </c>
      <c r="O81" s="290">
        <f>P81-N81</f>
        <v>5</v>
      </c>
      <c r="P81" s="290">
        <f>ROUND(PRODUCT(J81,25)/14,0)</f>
        <v>9</v>
      </c>
      <c r="Q81" s="291" t="s">
        <v>35</v>
      </c>
      <c r="R81" s="288"/>
      <c r="S81" s="292"/>
      <c r="T81" s="288" t="s">
        <v>41</v>
      </c>
    </row>
    <row r="82" spans="1:23" x14ac:dyDescent="0.2">
      <c r="A82" s="284" t="s">
        <v>148</v>
      </c>
      <c r="B82" s="285" t="s">
        <v>149</v>
      </c>
      <c r="C82" s="286"/>
      <c r="D82" s="286"/>
      <c r="E82" s="286"/>
      <c r="F82" s="286"/>
      <c r="G82" s="286"/>
      <c r="H82" s="286"/>
      <c r="I82" s="287"/>
      <c r="J82" s="288">
        <v>7</v>
      </c>
      <c r="K82" s="288">
        <v>1</v>
      </c>
      <c r="L82" s="288">
        <v>1</v>
      </c>
      <c r="M82" s="288">
        <v>2</v>
      </c>
      <c r="N82" s="289">
        <f t="shared" ref="N82:N91" si="24">K82+L82+M82</f>
        <v>4</v>
      </c>
      <c r="O82" s="290">
        <f t="shared" ref="O82:O91" si="25">P82-N82</f>
        <v>9</v>
      </c>
      <c r="P82" s="290">
        <f t="shared" ref="P82:P91" si="26">ROUND(PRODUCT(J82,25)/14,0)</f>
        <v>13</v>
      </c>
      <c r="Q82" s="291" t="s">
        <v>35</v>
      </c>
      <c r="R82" s="288"/>
      <c r="S82" s="292"/>
      <c r="T82" s="288" t="s">
        <v>41</v>
      </c>
    </row>
    <row r="83" spans="1:23" x14ac:dyDescent="0.2">
      <c r="A83" s="284" t="s">
        <v>155</v>
      </c>
      <c r="B83" s="303" t="s">
        <v>156</v>
      </c>
      <c r="C83" s="304"/>
      <c r="D83" s="304"/>
      <c r="E83" s="304"/>
      <c r="F83" s="304"/>
      <c r="G83" s="304"/>
      <c r="H83" s="304"/>
      <c r="I83" s="305"/>
      <c r="J83" s="288">
        <v>4</v>
      </c>
      <c r="K83" s="288">
        <v>2</v>
      </c>
      <c r="L83" s="288">
        <v>2</v>
      </c>
      <c r="M83" s="288">
        <v>0</v>
      </c>
      <c r="N83" s="289">
        <f t="shared" si="24"/>
        <v>4</v>
      </c>
      <c r="O83" s="290">
        <f t="shared" si="25"/>
        <v>3</v>
      </c>
      <c r="P83" s="290">
        <f t="shared" si="26"/>
        <v>7</v>
      </c>
      <c r="Q83" s="291" t="s">
        <v>35</v>
      </c>
      <c r="R83" s="288"/>
      <c r="S83" s="292"/>
      <c r="T83" s="288" t="s">
        <v>40</v>
      </c>
    </row>
    <row r="84" spans="1:23" s="112" customFormat="1" x14ac:dyDescent="0.2">
      <c r="A84" s="284" t="s">
        <v>272</v>
      </c>
      <c r="B84" s="285" t="s">
        <v>256</v>
      </c>
      <c r="C84" s="286"/>
      <c r="D84" s="286"/>
      <c r="E84" s="286"/>
      <c r="F84" s="286"/>
      <c r="G84" s="286"/>
      <c r="H84" s="286"/>
      <c r="I84" s="287"/>
      <c r="J84" s="288">
        <v>3</v>
      </c>
      <c r="K84" s="288">
        <v>0</v>
      </c>
      <c r="L84" s="288">
        <v>0</v>
      </c>
      <c r="M84" s="288">
        <v>2</v>
      </c>
      <c r="N84" s="289">
        <f>K84+L84+M84</f>
        <v>2</v>
      </c>
      <c r="O84" s="290">
        <f>P84-N84</f>
        <v>3</v>
      </c>
      <c r="P84" s="290">
        <f>ROUND(PRODUCT(J84,25)/14,0)</f>
        <v>5</v>
      </c>
      <c r="Q84" s="291"/>
      <c r="R84" s="288" t="s">
        <v>31</v>
      </c>
      <c r="S84" s="292"/>
      <c r="T84" s="288" t="s">
        <v>41</v>
      </c>
    </row>
    <row r="85" spans="1:23" s="94" customFormat="1" x14ac:dyDescent="0.2">
      <c r="A85" s="284" t="s">
        <v>157</v>
      </c>
      <c r="B85" s="285" t="s">
        <v>158</v>
      </c>
      <c r="C85" s="286"/>
      <c r="D85" s="286"/>
      <c r="E85" s="286"/>
      <c r="F85" s="286"/>
      <c r="G85" s="286"/>
      <c r="H85" s="286"/>
      <c r="I85" s="287"/>
      <c r="J85" s="288">
        <v>3</v>
      </c>
      <c r="K85" s="288">
        <v>0</v>
      </c>
      <c r="L85" s="288">
        <v>0</v>
      </c>
      <c r="M85" s="288">
        <v>2</v>
      </c>
      <c r="N85" s="289">
        <f t="shared" ref="N85" si="27">K85+L85+M85</f>
        <v>2</v>
      </c>
      <c r="O85" s="290">
        <f t="shared" ref="O85" si="28">P85-N85</f>
        <v>3</v>
      </c>
      <c r="P85" s="290">
        <f t="shared" ref="P85" si="29">ROUND(PRODUCT(J85,25)/14,0)</f>
        <v>5</v>
      </c>
      <c r="Q85" s="291"/>
      <c r="R85" s="288" t="s">
        <v>31</v>
      </c>
      <c r="S85" s="292"/>
      <c r="T85" s="288" t="s">
        <v>41</v>
      </c>
    </row>
    <row r="86" spans="1:23" hidden="1" x14ac:dyDescent="0.2">
      <c r="A86" s="284"/>
      <c r="B86" s="285"/>
      <c r="C86" s="286"/>
      <c r="D86" s="286"/>
      <c r="E86" s="286"/>
      <c r="F86" s="286"/>
      <c r="G86" s="286"/>
      <c r="H86" s="286"/>
      <c r="I86" s="287"/>
      <c r="J86" s="288">
        <v>0</v>
      </c>
      <c r="K86" s="288">
        <v>0</v>
      </c>
      <c r="L86" s="288">
        <v>0</v>
      </c>
      <c r="M86" s="288">
        <v>0</v>
      </c>
      <c r="N86" s="289">
        <f t="shared" si="24"/>
        <v>0</v>
      </c>
      <c r="O86" s="290">
        <f t="shared" si="25"/>
        <v>0</v>
      </c>
      <c r="P86" s="290">
        <f t="shared" si="26"/>
        <v>0</v>
      </c>
      <c r="Q86" s="291"/>
      <c r="R86" s="288"/>
      <c r="S86" s="292"/>
      <c r="T86" s="288"/>
    </row>
    <row r="87" spans="1:23" hidden="1" x14ac:dyDescent="0.2">
      <c r="A87" s="284" t="s">
        <v>124</v>
      </c>
      <c r="B87" s="303" t="s">
        <v>101</v>
      </c>
      <c r="C87" s="304"/>
      <c r="D87" s="304"/>
      <c r="E87" s="304"/>
      <c r="F87" s="304"/>
      <c r="G87" s="304"/>
      <c r="H87" s="304"/>
      <c r="I87" s="305"/>
      <c r="J87" s="288">
        <v>0</v>
      </c>
      <c r="K87" s="288">
        <v>0</v>
      </c>
      <c r="L87" s="288">
        <v>0</v>
      </c>
      <c r="M87" s="288">
        <v>0</v>
      </c>
      <c r="N87" s="289">
        <f t="shared" si="24"/>
        <v>0</v>
      </c>
      <c r="O87" s="290">
        <f t="shared" si="25"/>
        <v>0</v>
      </c>
      <c r="P87" s="290">
        <f t="shared" si="26"/>
        <v>0</v>
      </c>
      <c r="Q87" s="291"/>
      <c r="R87" s="288"/>
      <c r="S87" s="292"/>
      <c r="T87" s="288"/>
    </row>
    <row r="88" spans="1:23" x14ac:dyDescent="0.2">
      <c r="A88" s="300" t="s">
        <v>296</v>
      </c>
      <c r="B88" s="301"/>
      <c r="C88" s="301"/>
      <c r="D88" s="301"/>
      <c r="E88" s="301"/>
      <c r="F88" s="301"/>
      <c r="G88" s="301"/>
      <c r="H88" s="301"/>
      <c r="I88" s="301"/>
      <c r="J88" s="301"/>
      <c r="K88" s="301"/>
      <c r="L88" s="301"/>
      <c r="M88" s="301"/>
      <c r="N88" s="301"/>
      <c r="O88" s="301"/>
      <c r="P88" s="301"/>
      <c r="Q88" s="301"/>
      <c r="R88" s="301"/>
      <c r="S88" s="301"/>
      <c r="T88" s="302"/>
    </row>
    <row r="89" spans="1:23" x14ac:dyDescent="0.2">
      <c r="A89" s="284" t="s">
        <v>159</v>
      </c>
      <c r="B89" s="285" t="s">
        <v>160</v>
      </c>
      <c r="C89" s="286"/>
      <c r="D89" s="286"/>
      <c r="E89" s="286"/>
      <c r="F89" s="286"/>
      <c r="G89" s="286"/>
      <c r="H89" s="286"/>
      <c r="I89" s="287"/>
      <c r="J89" s="288">
        <v>4</v>
      </c>
      <c r="K89" s="288">
        <v>2</v>
      </c>
      <c r="L89" s="288">
        <v>2</v>
      </c>
      <c r="M89" s="288">
        <v>0</v>
      </c>
      <c r="N89" s="289">
        <f t="shared" si="24"/>
        <v>4</v>
      </c>
      <c r="O89" s="290">
        <f t="shared" si="25"/>
        <v>3</v>
      </c>
      <c r="P89" s="290">
        <f t="shared" si="26"/>
        <v>7</v>
      </c>
      <c r="Q89" s="291" t="s">
        <v>35</v>
      </c>
      <c r="R89" s="288"/>
      <c r="S89" s="292"/>
      <c r="T89" s="288" t="s">
        <v>41</v>
      </c>
    </row>
    <row r="90" spans="1:23" s="112" customFormat="1" x14ac:dyDescent="0.2">
      <c r="A90" s="36" t="s">
        <v>273</v>
      </c>
      <c r="B90" s="151" t="s">
        <v>257</v>
      </c>
      <c r="C90" s="152"/>
      <c r="D90" s="152"/>
      <c r="E90" s="152"/>
      <c r="F90" s="152"/>
      <c r="G90" s="152"/>
      <c r="H90" s="152"/>
      <c r="I90" s="153"/>
      <c r="J90" s="9">
        <v>2</v>
      </c>
      <c r="K90" s="9">
        <v>0</v>
      </c>
      <c r="L90" s="9">
        <v>0</v>
      </c>
      <c r="M90" s="9">
        <v>2</v>
      </c>
      <c r="N90" s="90">
        <f>K90+L90+M90</f>
        <v>2</v>
      </c>
      <c r="O90" s="15">
        <f>P90-N90</f>
        <v>2</v>
      </c>
      <c r="P90" s="15">
        <f>ROUND(PRODUCT(J90,25)/14,0)</f>
        <v>4</v>
      </c>
      <c r="Q90" s="18"/>
      <c r="R90" s="9" t="s">
        <v>31</v>
      </c>
      <c r="S90" s="19"/>
      <c r="T90" s="9" t="s">
        <v>41</v>
      </c>
    </row>
    <row r="91" spans="1:23" x14ac:dyDescent="0.2">
      <c r="A91" s="36" t="s">
        <v>161</v>
      </c>
      <c r="B91" s="151" t="s">
        <v>162</v>
      </c>
      <c r="C91" s="152"/>
      <c r="D91" s="152"/>
      <c r="E91" s="152"/>
      <c r="F91" s="152"/>
      <c r="G91" s="152"/>
      <c r="H91" s="152"/>
      <c r="I91" s="153"/>
      <c r="J91" s="9">
        <v>5</v>
      </c>
      <c r="K91" s="9">
        <v>1</v>
      </c>
      <c r="L91" s="9">
        <v>1</v>
      </c>
      <c r="M91" s="9">
        <v>0</v>
      </c>
      <c r="N91" s="14">
        <f t="shared" si="24"/>
        <v>2</v>
      </c>
      <c r="O91" s="15">
        <f t="shared" si="25"/>
        <v>7</v>
      </c>
      <c r="P91" s="15">
        <f t="shared" si="26"/>
        <v>9</v>
      </c>
      <c r="Q91" s="18" t="s">
        <v>35</v>
      </c>
      <c r="R91" s="9"/>
      <c r="S91" s="19"/>
      <c r="T91" s="9" t="s">
        <v>41</v>
      </c>
    </row>
    <row r="92" spans="1:23" ht="13.5" hidden="1" customHeight="1" x14ac:dyDescent="0.2">
      <c r="A92" s="24"/>
      <c r="B92" s="151"/>
      <c r="C92" s="152"/>
      <c r="D92" s="152"/>
      <c r="E92" s="152"/>
      <c r="F92" s="152"/>
      <c r="G92" s="152"/>
      <c r="H92" s="152"/>
      <c r="I92" s="153"/>
      <c r="J92" s="9">
        <v>0</v>
      </c>
      <c r="K92" s="9">
        <v>0</v>
      </c>
      <c r="L92" s="9">
        <v>0</v>
      </c>
      <c r="M92" s="9">
        <v>0</v>
      </c>
      <c r="N92" s="14">
        <f>K92+L92+M92</f>
        <v>0</v>
      </c>
      <c r="O92" s="15">
        <f>P92-N92</f>
        <v>0</v>
      </c>
      <c r="P92" s="15">
        <f>ROUND(PRODUCT(J92,25)/14,0)</f>
        <v>0</v>
      </c>
      <c r="Q92" s="18"/>
      <c r="R92" s="9"/>
      <c r="S92" s="19"/>
      <c r="T92" s="9"/>
    </row>
    <row r="93" spans="1:23" hidden="1" x14ac:dyDescent="0.2">
      <c r="A93" s="24"/>
      <c r="B93" s="151"/>
      <c r="C93" s="152"/>
      <c r="D93" s="152"/>
      <c r="E93" s="152"/>
      <c r="F93" s="152"/>
      <c r="G93" s="152"/>
      <c r="H93" s="152"/>
      <c r="I93" s="153"/>
      <c r="J93" s="9">
        <v>0</v>
      </c>
      <c r="K93" s="9">
        <v>0</v>
      </c>
      <c r="L93" s="9">
        <v>0</v>
      </c>
      <c r="M93" s="9">
        <v>0</v>
      </c>
      <c r="N93" s="14">
        <f>K93+L93+M93</f>
        <v>0</v>
      </c>
      <c r="O93" s="15">
        <f>P93-N93</f>
        <v>0</v>
      </c>
      <c r="P93" s="15">
        <f>ROUND(PRODUCT(J93,25)/14,0)</f>
        <v>0</v>
      </c>
      <c r="Q93" s="18"/>
      <c r="R93" s="9"/>
      <c r="S93" s="19"/>
      <c r="T93" s="9"/>
    </row>
    <row r="94" spans="1:23" x14ac:dyDescent="0.2">
      <c r="A94" s="16" t="s">
        <v>28</v>
      </c>
      <c r="B94" s="154"/>
      <c r="C94" s="155"/>
      <c r="D94" s="155"/>
      <c r="E94" s="155"/>
      <c r="F94" s="155"/>
      <c r="G94" s="155"/>
      <c r="H94" s="155"/>
      <c r="I94" s="156"/>
      <c r="J94" s="16">
        <f t="shared" ref="J94:P94" si="30">SUM(J81:J93)</f>
        <v>33</v>
      </c>
      <c r="K94" s="16">
        <f t="shared" si="30"/>
        <v>8</v>
      </c>
      <c r="L94" s="16">
        <f t="shared" si="30"/>
        <v>8</v>
      </c>
      <c r="M94" s="16">
        <f t="shared" si="30"/>
        <v>8</v>
      </c>
      <c r="N94" s="16">
        <f t="shared" si="30"/>
        <v>24</v>
      </c>
      <c r="O94" s="16">
        <f t="shared" si="30"/>
        <v>35</v>
      </c>
      <c r="P94" s="16">
        <f t="shared" si="30"/>
        <v>59</v>
      </c>
      <c r="Q94" s="16">
        <f>COUNTIF(Q81:Q93,"E")</f>
        <v>5</v>
      </c>
      <c r="R94" s="16">
        <f>COUNTIF(R81:R93,"C")</f>
        <v>3</v>
      </c>
      <c r="S94" s="16">
        <f>COUNTIF(S81:S93,"VP")</f>
        <v>0</v>
      </c>
      <c r="T94" s="37">
        <f>COUNTA(T81:T93)</f>
        <v>8</v>
      </c>
      <c r="U94" s="170" t="str">
        <f>IF(Q94&gt;=SUM(R94:S94),"Corect","E trebuie să fie cel puțin egal cu C+VP")</f>
        <v>Corect</v>
      </c>
      <c r="V94" s="171"/>
      <c r="W94" s="171"/>
    </row>
    <row r="95" spans="1:23" s="118" customFormat="1" x14ac:dyDescent="0.2">
      <c r="A95" s="48"/>
      <c r="B95" s="48"/>
      <c r="C95" s="48"/>
      <c r="D95" s="48"/>
      <c r="E95" s="48"/>
      <c r="F95" s="48"/>
      <c r="G95" s="48"/>
      <c r="H95" s="48"/>
      <c r="I95" s="48"/>
      <c r="J95" s="48"/>
      <c r="K95" s="48"/>
      <c r="L95" s="48"/>
      <c r="M95" s="48"/>
      <c r="N95" s="48"/>
      <c r="O95" s="48"/>
      <c r="P95" s="48"/>
      <c r="Q95" s="48"/>
      <c r="R95" s="48"/>
      <c r="S95" s="48"/>
      <c r="T95" s="49"/>
      <c r="U95" s="117"/>
    </row>
    <row r="96" spans="1:23" s="118" customFormat="1" x14ac:dyDescent="0.2">
      <c r="A96" s="48"/>
      <c r="B96" s="48"/>
      <c r="C96" s="48"/>
      <c r="D96" s="48"/>
      <c r="E96" s="48"/>
      <c r="F96" s="48"/>
      <c r="G96" s="48"/>
      <c r="H96" s="48"/>
      <c r="I96" s="48"/>
      <c r="J96" s="48"/>
      <c r="K96" s="48"/>
      <c r="L96" s="48"/>
      <c r="M96" s="48"/>
      <c r="N96" s="48"/>
      <c r="O96" s="48"/>
      <c r="P96" s="48"/>
      <c r="Q96" s="48"/>
      <c r="R96" s="48"/>
      <c r="S96" s="48"/>
      <c r="T96" s="49"/>
      <c r="U96" s="117"/>
    </row>
    <row r="98" spans="1:23" ht="18.75" customHeight="1" x14ac:dyDescent="0.2">
      <c r="A98" s="144" t="s">
        <v>48</v>
      </c>
      <c r="B98" s="144"/>
      <c r="C98" s="144"/>
      <c r="D98" s="144"/>
      <c r="E98" s="144"/>
      <c r="F98" s="144"/>
      <c r="G98" s="144"/>
      <c r="H98" s="144"/>
      <c r="I98" s="144"/>
      <c r="J98" s="144"/>
      <c r="K98" s="144"/>
      <c r="L98" s="144"/>
      <c r="M98" s="144"/>
      <c r="N98" s="144"/>
      <c r="O98" s="144"/>
      <c r="P98" s="144"/>
      <c r="Q98" s="144"/>
      <c r="R98" s="144"/>
      <c r="S98" s="144"/>
      <c r="T98" s="144"/>
    </row>
    <row r="99" spans="1:23" ht="24.75" customHeight="1" x14ac:dyDescent="0.2">
      <c r="A99" s="161" t="s">
        <v>30</v>
      </c>
      <c r="B99" s="145" t="s">
        <v>29</v>
      </c>
      <c r="C99" s="146"/>
      <c r="D99" s="146"/>
      <c r="E99" s="146"/>
      <c r="F99" s="146"/>
      <c r="G99" s="146"/>
      <c r="H99" s="146"/>
      <c r="I99" s="147"/>
      <c r="J99" s="160" t="s">
        <v>43</v>
      </c>
      <c r="K99" s="163" t="s">
        <v>27</v>
      </c>
      <c r="L99" s="164"/>
      <c r="M99" s="165"/>
      <c r="N99" s="163" t="s">
        <v>44</v>
      </c>
      <c r="O99" s="172"/>
      <c r="P99" s="173"/>
      <c r="Q99" s="163" t="s">
        <v>26</v>
      </c>
      <c r="R99" s="164"/>
      <c r="S99" s="165"/>
      <c r="T99" s="157" t="s">
        <v>25</v>
      </c>
    </row>
    <row r="100" spans="1:23" x14ac:dyDescent="0.2">
      <c r="A100" s="162"/>
      <c r="B100" s="148"/>
      <c r="C100" s="149"/>
      <c r="D100" s="149"/>
      <c r="E100" s="149"/>
      <c r="F100" s="149"/>
      <c r="G100" s="149"/>
      <c r="H100" s="149"/>
      <c r="I100" s="150"/>
      <c r="J100" s="158"/>
      <c r="K100" s="4" t="s">
        <v>31</v>
      </c>
      <c r="L100" s="4" t="s">
        <v>32</v>
      </c>
      <c r="M100" s="4" t="s">
        <v>33</v>
      </c>
      <c r="N100" s="51" t="s">
        <v>37</v>
      </c>
      <c r="O100" s="51" t="s">
        <v>8</v>
      </c>
      <c r="P100" s="51" t="s">
        <v>34</v>
      </c>
      <c r="Q100" s="51" t="s">
        <v>35</v>
      </c>
      <c r="R100" s="51" t="s">
        <v>31</v>
      </c>
      <c r="S100" s="51" t="s">
        <v>36</v>
      </c>
      <c r="T100" s="158"/>
    </row>
    <row r="101" spans="1:23" s="94" customFormat="1" x14ac:dyDescent="0.2">
      <c r="A101" s="281" t="s">
        <v>295</v>
      </c>
      <c r="B101" s="282"/>
      <c r="C101" s="282"/>
      <c r="D101" s="282"/>
      <c r="E101" s="282"/>
      <c r="F101" s="282"/>
      <c r="G101" s="282"/>
      <c r="H101" s="282"/>
      <c r="I101" s="282"/>
      <c r="J101" s="282"/>
      <c r="K101" s="282"/>
      <c r="L101" s="282"/>
      <c r="M101" s="282"/>
      <c r="N101" s="282"/>
      <c r="O101" s="282"/>
      <c r="P101" s="282"/>
      <c r="Q101" s="282"/>
      <c r="R101" s="282"/>
      <c r="S101" s="282"/>
      <c r="T101" s="283"/>
    </row>
    <row r="102" spans="1:23" x14ac:dyDescent="0.2">
      <c r="A102" s="284" t="s">
        <v>163</v>
      </c>
      <c r="B102" s="285" t="s">
        <v>164</v>
      </c>
      <c r="C102" s="286"/>
      <c r="D102" s="286"/>
      <c r="E102" s="286"/>
      <c r="F102" s="286"/>
      <c r="G102" s="286"/>
      <c r="H102" s="286"/>
      <c r="I102" s="287"/>
      <c r="J102" s="288">
        <v>5</v>
      </c>
      <c r="K102" s="288">
        <v>2</v>
      </c>
      <c r="L102" s="288">
        <v>2</v>
      </c>
      <c r="M102" s="288">
        <v>0</v>
      </c>
      <c r="N102" s="289">
        <f>K102+L102+M102</f>
        <v>4</v>
      </c>
      <c r="O102" s="290">
        <f>P102-N102</f>
        <v>5</v>
      </c>
      <c r="P102" s="290">
        <f>ROUND(PRODUCT(J102,25)/14,0)</f>
        <v>9</v>
      </c>
      <c r="Q102" s="291" t="s">
        <v>35</v>
      </c>
      <c r="R102" s="288"/>
      <c r="S102" s="292"/>
      <c r="T102" s="288" t="s">
        <v>41</v>
      </c>
    </row>
    <row r="103" spans="1:23" x14ac:dyDescent="0.2">
      <c r="A103" s="284" t="s">
        <v>165</v>
      </c>
      <c r="B103" s="285" t="s">
        <v>166</v>
      </c>
      <c r="C103" s="286"/>
      <c r="D103" s="286"/>
      <c r="E103" s="286"/>
      <c r="F103" s="286"/>
      <c r="G103" s="286"/>
      <c r="H103" s="286"/>
      <c r="I103" s="287"/>
      <c r="J103" s="288">
        <v>7</v>
      </c>
      <c r="K103" s="288">
        <v>1</v>
      </c>
      <c r="L103" s="288">
        <v>1</v>
      </c>
      <c r="M103" s="288">
        <v>2</v>
      </c>
      <c r="N103" s="289">
        <f t="shared" ref="N103:N108" si="31">K103+L103+M103</f>
        <v>4</v>
      </c>
      <c r="O103" s="290">
        <f t="shared" ref="O103:O108" si="32">P103-N103</f>
        <v>9</v>
      </c>
      <c r="P103" s="290">
        <f t="shared" ref="P103:P108" si="33">ROUND(PRODUCT(J103,25)/14,0)</f>
        <v>13</v>
      </c>
      <c r="Q103" s="291" t="s">
        <v>35</v>
      </c>
      <c r="R103" s="288"/>
      <c r="S103" s="292"/>
      <c r="T103" s="288" t="s">
        <v>41</v>
      </c>
    </row>
    <row r="104" spans="1:23" x14ac:dyDescent="0.2">
      <c r="A104" s="284" t="s">
        <v>167</v>
      </c>
      <c r="B104" s="285" t="s">
        <v>168</v>
      </c>
      <c r="C104" s="286"/>
      <c r="D104" s="286"/>
      <c r="E104" s="286"/>
      <c r="F104" s="286"/>
      <c r="G104" s="286"/>
      <c r="H104" s="286"/>
      <c r="I104" s="287"/>
      <c r="J104" s="288">
        <v>4</v>
      </c>
      <c r="K104" s="288">
        <v>2</v>
      </c>
      <c r="L104" s="288">
        <v>2</v>
      </c>
      <c r="M104" s="288">
        <v>0</v>
      </c>
      <c r="N104" s="289">
        <f t="shared" si="31"/>
        <v>4</v>
      </c>
      <c r="O104" s="290">
        <f t="shared" si="32"/>
        <v>3</v>
      </c>
      <c r="P104" s="290">
        <f t="shared" si="33"/>
        <v>7</v>
      </c>
      <c r="Q104" s="291" t="s">
        <v>35</v>
      </c>
      <c r="R104" s="288"/>
      <c r="S104" s="292"/>
      <c r="T104" s="288" t="s">
        <v>40</v>
      </c>
    </row>
    <row r="105" spans="1:23" x14ac:dyDescent="0.2">
      <c r="A105" s="284" t="s">
        <v>169</v>
      </c>
      <c r="B105" s="285" t="s">
        <v>170</v>
      </c>
      <c r="C105" s="286"/>
      <c r="D105" s="286"/>
      <c r="E105" s="286"/>
      <c r="F105" s="286"/>
      <c r="G105" s="286"/>
      <c r="H105" s="286"/>
      <c r="I105" s="287"/>
      <c r="J105" s="288">
        <v>3</v>
      </c>
      <c r="K105" s="288">
        <v>0</v>
      </c>
      <c r="L105" s="288">
        <v>0</v>
      </c>
      <c r="M105" s="288">
        <v>2</v>
      </c>
      <c r="N105" s="289">
        <f t="shared" si="31"/>
        <v>2</v>
      </c>
      <c r="O105" s="290">
        <f t="shared" si="32"/>
        <v>3</v>
      </c>
      <c r="P105" s="290">
        <f t="shared" si="33"/>
        <v>5</v>
      </c>
      <c r="Q105" s="291"/>
      <c r="R105" s="288" t="s">
        <v>31</v>
      </c>
      <c r="S105" s="292"/>
      <c r="T105" s="288" t="s">
        <v>41</v>
      </c>
    </row>
    <row r="106" spans="1:23" ht="14.45" customHeight="1" x14ac:dyDescent="0.2">
      <c r="A106" s="284" t="s">
        <v>274</v>
      </c>
      <c r="B106" s="285" t="s">
        <v>258</v>
      </c>
      <c r="C106" s="286"/>
      <c r="D106" s="286"/>
      <c r="E106" s="286"/>
      <c r="F106" s="286"/>
      <c r="G106" s="286"/>
      <c r="H106" s="286"/>
      <c r="I106" s="287"/>
      <c r="J106" s="288">
        <v>3</v>
      </c>
      <c r="K106" s="288">
        <v>0</v>
      </c>
      <c r="L106" s="288">
        <v>0</v>
      </c>
      <c r="M106" s="288">
        <v>2</v>
      </c>
      <c r="N106" s="289">
        <f t="shared" si="31"/>
        <v>2</v>
      </c>
      <c r="O106" s="290">
        <f t="shared" si="32"/>
        <v>3</v>
      </c>
      <c r="P106" s="290">
        <f t="shared" si="33"/>
        <v>5</v>
      </c>
      <c r="Q106" s="291"/>
      <c r="R106" s="288" t="s">
        <v>31</v>
      </c>
      <c r="S106" s="292"/>
      <c r="T106" s="288" t="s">
        <v>41</v>
      </c>
    </row>
    <row r="107" spans="1:23" x14ac:dyDescent="0.2">
      <c r="A107" s="300" t="s">
        <v>296</v>
      </c>
      <c r="B107" s="301"/>
      <c r="C107" s="301"/>
      <c r="D107" s="301"/>
      <c r="E107" s="301"/>
      <c r="F107" s="301"/>
      <c r="G107" s="301"/>
      <c r="H107" s="301"/>
      <c r="I107" s="301"/>
      <c r="J107" s="301"/>
      <c r="K107" s="301"/>
      <c r="L107" s="301"/>
      <c r="M107" s="301"/>
      <c r="N107" s="301"/>
      <c r="O107" s="301"/>
      <c r="P107" s="301"/>
      <c r="Q107" s="301"/>
      <c r="R107" s="301"/>
      <c r="S107" s="301"/>
      <c r="T107" s="302"/>
    </row>
    <row r="108" spans="1:23" x14ac:dyDescent="0.2">
      <c r="A108" s="284" t="s">
        <v>171</v>
      </c>
      <c r="B108" s="285" t="s">
        <v>172</v>
      </c>
      <c r="C108" s="286"/>
      <c r="D108" s="286"/>
      <c r="E108" s="286"/>
      <c r="F108" s="286"/>
      <c r="G108" s="286"/>
      <c r="H108" s="286"/>
      <c r="I108" s="287"/>
      <c r="J108" s="288">
        <v>4</v>
      </c>
      <c r="K108" s="288">
        <v>2</v>
      </c>
      <c r="L108" s="288">
        <v>2</v>
      </c>
      <c r="M108" s="288">
        <v>0</v>
      </c>
      <c r="N108" s="289">
        <f t="shared" si="31"/>
        <v>4</v>
      </c>
      <c r="O108" s="290">
        <f t="shared" si="32"/>
        <v>3</v>
      </c>
      <c r="P108" s="290">
        <f t="shared" si="33"/>
        <v>7</v>
      </c>
      <c r="Q108" s="291" t="s">
        <v>35</v>
      </c>
      <c r="R108" s="288"/>
      <c r="S108" s="292"/>
      <c r="T108" s="288" t="s">
        <v>41</v>
      </c>
    </row>
    <row r="109" spans="1:23" x14ac:dyDescent="0.2">
      <c r="A109" s="36" t="s">
        <v>173</v>
      </c>
      <c r="B109" s="151" t="s">
        <v>174</v>
      </c>
      <c r="C109" s="152"/>
      <c r="D109" s="152"/>
      <c r="E109" s="152"/>
      <c r="F109" s="152"/>
      <c r="G109" s="152"/>
      <c r="H109" s="152"/>
      <c r="I109" s="153"/>
      <c r="J109" s="9">
        <v>5</v>
      </c>
      <c r="K109" s="9">
        <v>1</v>
      </c>
      <c r="L109" s="9">
        <v>1</v>
      </c>
      <c r="M109" s="9">
        <v>0</v>
      </c>
      <c r="N109" s="14">
        <f>K109+L109+M109</f>
        <v>2</v>
      </c>
      <c r="O109" s="15">
        <f>P109-N109</f>
        <v>7</v>
      </c>
      <c r="P109" s="15">
        <f>ROUND(PRODUCT(J109,25)/14,0)</f>
        <v>9</v>
      </c>
      <c r="Q109" s="18" t="s">
        <v>35</v>
      </c>
      <c r="R109" s="9"/>
      <c r="S109" s="19"/>
      <c r="T109" s="9" t="s">
        <v>41</v>
      </c>
    </row>
    <row r="110" spans="1:23" x14ac:dyDescent="0.2">
      <c r="A110" s="36" t="s">
        <v>275</v>
      </c>
      <c r="B110" s="151" t="s">
        <v>259</v>
      </c>
      <c r="C110" s="152"/>
      <c r="D110" s="152"/>
      <c r="E110" s="152"/>
      <c r="F110" s="152"/>
      <c r="G110" s="152"/>
      <c r="H110" s="152"/>
      <c r="I110" s="153"/>
      <c r="J110" s="9">
        <v>2</v>
      </c>
      <c r="K110" s="9">
        <v>0</v>
      </c>
      <c r="L110" s="9">
        <v>0</v>
      </c>
      <c r="M110" s="9">
        <v>2</v>
      </c>
      <c r="N110" s="14">
        <f>K110+L110+M110</f>
        <v>2</v>
      </c>
      <c r="O110" s="15">
        <f>P110-N110</f>
        <v>2</v>
      </c>
      <c r="P110" s="15">
        <f>ROUND(PRODUCT(J110,25)/14,0)</f>
        <v>4</v>
      </c>
      <c r="Q110" s="18"/>
      <c r="R110" s="9" t="s">
        <v>31</v>
      </c>
      <c r="S110" s="19"/>
      <c r="T110" s="9" t="s">
        <v>41</v>
      </c>
    </row>
    <row r="111" spans="1:23" x14ac:dyDescent="0.2">
      <c r="A111" s="16" t="s">
        <v>28</v>
      </c>
      <c r="B111" s="154"/>
      <c r="C111" s="155"/>
      <c r="D111" s="155"/>
      <c r="E111" s="155"/>
      <c r="F111" s="155"/>
      <c r="G111" s="155"/>
      <c r="H111" s="155"/>
      <c r="I111" s="156"/>
      <c r="J111" s="16">
        <f t="shared" ref="J111:P111" si="34">SUM(J102:J110)</f>
        <v>33</v>
      </c>
      <c r="K111" s="16">
        <f t="shared" si="34"/>
        <v>8</v>
      </c>
      <c r="L111" s="16">
        <f t="shared" si="34"/>
        <v>8</v>
      </c>
      <c r="M111" s="16">
        <f t="shared" si="34"/>
        <v>8</v>
      </c>
      <c r="N111" s="16">
        <f t="shared" si="34"/>
        <v>24</v>
      </c>
      <c r="O111" s="16">
        <f t="shared" si="34"/>
        <v>35</v>
      </c>
      <c r="P111" s="16">
        <f t="shared" si="34"/>
        <v>59</v>
      </c>
      <c r="Q111" s="16">
        <f>COUNTIF(Q102:Q110,"E")</f>
        <v>5</v>
      </c>
      <c r="R111" s="16">
        <f>COUNTIF(R102:R110,"C")</f>
        <v>3</v>
      </c>
      <c r="S111" s="16">
        <f>COUNTIF(S102:S110,"VP")</f>
        <v>0</v>
      </c>
      <c r="T111" s="37">
        <f>COUNTA(T102:T110)</f>
        <v>8</v>
      </c>
      <c r="U111" s="170" t="str">
        <f>IF(Q111&gt;=SUM(R111:S111),"Corect","E trebuie să fie cel puțin egal cu C+VP")</f>
        <v>Corect</v>
      </c>
      <c r="V111" s="171"/>
      <c r="W111" s="171"/>
    </row>
    <row r="113" spans="1:21" s="118" customFormat="1" x14ac:dyDescent="0.2"/>
    <row r="114" spans="1:21" x14ac:dyDescent="0.2">
      <c r="B114" s="2"/>
      <c r="C114" s="2"/>
      <c r="D114" s="2"/>
      <c r="E114" s="2"/>
      <c r="F114" s="2"/>
      <c r="G114" s="2"/>
      <c r="M114" s="6"/>
      <c r="N114" s="6"/>
      <c r="O114" s="6"/>
      <c r="P114" s="6"/>
      <c r="Q114" s="6"/>
      <c r="R114" s="6"/>
      <c r="S114" s="6"/>
    </row>
    <row r="116" spans="1:21" ht="10.5" customHeight="1" x14ac:dyDescent="0.2"/>
    <row r="117" spans="1:21" ht="18" customHeight="1" x14ac:dyDescent="0.2">
      <c r="A117" s="124" t="s">
        <v>49</v>
      </c>
      <c r="B117" s="125"/>
      <c r="C117" s="125"/>
      <c r="D117" s="125"/>
      <c r="E117" s="125"/>
      <c r="F117" s="125"/>
      <c r="G117" s="125"/>
      <c r="H117" s="125"/>
      <c r="I117" s="125"/>
      <c r="J117" s="125"/>
      <c r="K117" s="125"/>
      <c r="L117" s="125"/>
      <c r="M117" s="125"/>
      <c r="N117" s="125"/>
      <c r="O117" s="125"/>
      <c r="P117" s="125"/>
      <c r="Q117" s="125"/>
      <c r="R117" s="125"/>
      <c r="S117" s="125"/>
      <c r="T117" s="126"/>
    </row>
    <row r="118" spans="1:21" ht="25.5" customHeight="1" x14ac:dyDescent="0.2">
      <c r="A118" s="161" t="s">
        <v>30</v>
      </c>
      <c r="B118" s="145" t="s">
        <v>29</v>
      </c>
      <c r="C118" s="146"/>
      <c r="D118" s="146"/>
      <c r="E118" s="146"/>
      <c r="F118" s="146"/>
      <c r="G118" s="146"/>
      <c r="H118" s="146"/>
      <c r="I118" s="147"/>
      <c r="J118" s="160" t="s">
        <v>43</v>
      </c>
      <c r="K118" s="166" t="s">
        <v>27</v>
      </c>
      <c r="L118" s="167"/>
      <c r="M118" s="168"/>
      <c r="N118" s="163" t="s">
        <v>44</v>
      </c>
      <c r="O118" s="172"/>
      <c r="P118" s="173"/>
      <c r="Q118" s="163" t="s">
        <v>26</v>
      </c>
      <c r="R118" s="164"/>
      <c r="S118" s="165"/>
      <c r="T118" s="157" t="s">
        <v>25</v>
      </c>
    </row>
    <row r="119" spans="1:21" x14ac:dyDescent="0.2">
      <c r="A119" s="162"/>
      <c r="B119" s="148"/>
      <c r="C119" s="149"/>
      <c r="D119" s="149"/>
      <c r="E119" s="149"/>
      <c r="F119" s="149"/>
      <c r="G119" s="149"/>
      <c r="H119" s="149"/>
      <c r="I119" s="150"/>
      <c r="J119" s="158"/>
      <c r="K119" s="4" t="s">
        <v>31</v>
      </c>
      <c r="L119" s="4" t="s">
        <v>32</v>
      </c>
      <c r="M119" s="4" t="s">
        <v>33</v>
      </c>
      <c r="N119" s="51" t="s">
        <v>37</v>
      </c>
      <c r="O119" s="51" t="s">
        <v>8</v>
      </c>
      <c r="P119" s="51" t="s">
        <v>34</v>
      </c>
      <c r="Q119" s="51" t="s">
        <v>35</v>
      </c>
      <c r="R119" s="51" t="s">
        <v>31</v>
      </c>
      <c r="S119" s="51" t="s">
        <v>36</v>
      </c>
      <c r="T119" s="158"/>
    </row>
    <row r="120" spans="1:21" s="94" customFormat="1" x14ac:dyDescent="0.2">
      <c r="A120" s="281" t="s">
        <v>295</v>
      </c>
      <c r="B120" s="282"/>
      <c r="C120" s="282"/>
      <c r="D120" s="282"/>
      <c r="E120" s="282"/>
      <c r="F120" s="282"/>
      <c r="G120" s="282"/>
      <c r="H120" s="282"/>
      <c r="I120" s="282"/>
      <c r="J120" s="282"/>
      <c r="K120" s="282"/>
      <c r="L120" s="282"/>
      <c r="M120" s="282"/>
      <c r="N120" s="282"/>
      <c r="O120" s="282"/>
      <c r="P120" s="282"/>
      <c r="Q120" s="282"/>
      <c r="R120" s="282"/>
      <c r="S120" s="282"/>
      <c r="T120" s="283"/>
    </row>
    <row r="121" spans="1:21" x14ac:dyDescent="0.2">
      <c r="A121" s="284" t="s">
        <v>175</v>
      </c>
      <c r="B121" s="285" t="s">
        <v>176</v>
      </c>
      <c r="C121" s="286"/>
      <c r="D121" s="286"/>
      <c r="E121" s="286"/>
      <c r="F121" s="286"/>
      <c r="G121" s="286"/>
      <c r="H121" s="286"/>
      <c r="I121" s="287"/>
      <c r="J121" s="288">
        <v>6</v>
      </c>
      <c r="K121" s="288">
        <v>1</v>
      </c>
      <c r="L121" s="288">
        <v>2</v>
      </c>
      <c r="M121" s="288">
        <v>0</v>
      </c>
      <c r="N121" s="289">
        <f>K121+L121+M121</f>
        <v>3</v>
      </c>
      <c r="O121" s="290">
        <f>P121-N121</f>
        <v>8</v>
      </c>
      <c r="P121" s="290">
        <f>ROUND(PRODUCT(J121,25)/14,0)</f>
        <v>11</v>
      </c>
      <c r="Q121" s="291" t="s">
        <v>35</v>
      </c>
      <c r="R121" s="288"/>
      <c r="S121" s="292"/>
      <c r="T121" s="288" t="s">
        <v>41</v>
      </c>
    </row>
    <row r="122" spans="1:21" x14ac:dyDescent="0.2">
      <c r="A122" s="284" t="s">
        <v>177</v>
      </c>
      <c r="B122" s="285" t="s">
        <v>178</v>
      </c>
      <c r="C122" s="286"/>
      <c r="D122" s="286"/>
      <c r="E122" s="286"/>
      <c r="F122" s="286"/>
      <c r="G122" s="286"/>
      <c r="H122" s="286"/>
      <c r="I122" s="287"/>
      <c r="J122" s="288">
        <v>5</v>
      </c>
      <c r="K122" s="288">
        <v>1</v>
      </c>
      <c r="L122" s="288">
        <v>2</v>
      </c>
      <c r="M122" s="288">
        <v>2</v>
      </c>
      <c r="N122" s="289">
        <f t="shared" ref="N122:N128" si="35">K122+L122+M122</f>
        <v>5</v>
      </c>
      <c r="O122" s="290">
        <f t="shared" ref="O122:O128" si="36">P122-N122</f>
        <v>4</v>
      </c>
      <c r="P122" s="290">
        <f t="shared" ref="P122:P128" si="37">ROUND(PRODUCT(J122,25)/14,0)</f>
        <v>9</v>
      </c>
      <c r="Q122" s="291" t="s">
        <v>35</v>
      </c>
      <c r="R122" s="288"/>
      <c r="S122" s="292"/>
      <c r="T122" s="288" t="s">
        <v>41</v>
      </c>
    </row>
    <row r="123" spans="1:21" x14ac:dyDescent="0.2">
      <c r="A123" s="284" t="s">
        <v>180</v>
      </c>
      <c r="B123" s="285" t="s">
        <v>260</v>
      </c>
      <c r="C123" s="286"/>
      <c r="D123" s="286"/>
      <c r="E123" s="286"/>
      <c r="F123" s="286"/>
      <c r="G123" s="286"/>
      <c r="H123" s="286"/>
      <c r="I123" s="287"/>
      <c r="J123" s="288">
        <v>4</v>
      </c>
      <c r="K123" s="288">
        <v>2</v>
      </c>
      <c r="L123" s="288">
        <v>0</v>
      </c>
      <c r="M123" s="288">
        <v>0</v>
      </c>
      <c r="N123" s="289">
        <f t="shared" si="35"/>
        <v>2</v>
      </c>
      <c r="O123" s="290">
        <f t="shared" si="36"/>
        <v>5</v>
      </c>
      <c r="P123" s="290">
        <f t="shared" si="37"/>
        <v>7</v>
      </c>
      <c r="Q123" s="291"/>
      <c r="R123" s="288" t="s">
        <v>31</v>
      </c>
      <c r="S123" s="292"/>
      <c r="T123" s="288" t="s">
        <v>41</v>
      </c>
    </row>
    <row r="124" spans="1:21" x14ac:dyDescent="0.2">
      <c r="A124" s="284" t="s">
        <v>181</v>
      </c>
      <c r="B124" s="306" t="s">
        <v>182</v>
      </c>
      <c r="C124" s="307"/>
      <c r="D124" s="307"/>
      <c r="E124" s="307"/>
      <c r="F124" s="307"/>
      <c r="G124" s="307"/>
      <c r="H124" s="307"/>
      <c r="I124" s="308"/>
      <c r="J124" s="288">
        <v>3</v>
      </c>
      <c r="K124" s="288">
        <v>0</v>
      </c>
      <c r="L124" s="288">
        <v>0</v>
      </c>
      <c r="M124" s="288">
        <v>2</v>
      </c>
      <c r="N124" s="289">
        <f t="shared" si="35"/>
        <v>2</v>
      </c>
      <c r="O124" s="290">
        <f t="shared" si="36"/>
        <v>3</v>
      </c>
      <c r="P124" s="290">
        <f t="shared" si="37"/>
        <v>5</v>
      </c>
      <c r="Q124" s="291"/>
      <c r="R124" s="288" t="s">
        <v>31</v>
      </c>
      <c r="S124" s="292"/>
      <c r="T124" s="288" t="s">
        <v>40</v>
      </c>
    </row>
    <row r="125" spans="1:21" hidden="1" x14ac:dyDescent="0.2">
      <c r="A125" s="284"/>
      <c r="B125" s="285"/>
      <c r="C125" s="286"/>
      <c r="D125" s="286"/>
      <c r="E125" s="286"/>
      <c r="F125" s="286"/>
      <c r="G125" s="286"/>
      <c r="H125" s="286"/>
      <c r="I125" s="287"/>
      <c r="J125" s="288">
        <v>0</v>
      </c>
      <c r="K125" s="288">
        <v>0</v>
      </c>
      <c r="L125" s="288">
        <v>0</v>
      </c>
      <c r="M125" s="288">
        <v>0</v>
      </c>
      <c r="N125" s="289">
        <f t="shared" si="35"/>
        <v>0</v>
      </c>
      <c r="O125" s="290">
        <f t="shared" si="36"/>
        <v>0</v>
      </c>
      <c r="P125" s="290">
        <f t="shared" si="37"/>
        <v>0</v>
      </c>
      <c r="Q125" s="291"/>
      <c r="R125" s="288"/>
      <c r="S125" s="292"/>
      <c r="T125" s="288"/>
    </row>
    <row r="126" spans="1:21" x14ac:dyDescent="0.2">
      <c r="A126" s="284" t="s">
        <v>179</v>
      </c>
      <c r="B126" s="303" t="s">
        <v>297</v>
      </c>
      <c r="C126" s="304"/>
      <c r="D126" s="304"/>
      <c r="E126" s="304"/>
      <c r="F126" s="304"/>
      <c r="G126" s="304"/>
      <c r="H126" s="304"/>
      <c r="I126" s="305"/>
      <c r="J126" s="288">
        <v>4</v>
      </c>
      <c r="K126" s="288">
        <v>2</v>
      </c>
      <c r="L126" s="288">
        <v>1</v>
      </c>
      <c r="M126" s="288">
        <v>1</v>
      </c>
      <c r="N126" s="289">
        <f t="shared" ref="N126" si="38">K126+L126+M126</f>
        <v>4</v>
      </c>
      <c r="O126" s="290">
        <f t="shared" ref="O126" si="39">P126-N126</f>
        <v>3</v>
      </c>
      <c r="P126" s="290">
        <f t="shared" ref="P126" si="40">ROUND(PRODUCT(J126,25)/14,0)</f>
        <v>7</v>
      </c>
      <c r="Q126" s="291" t="s">
        <v>35</v>
      </c>
      <c r="R126" s="288"/>
      <c r="S126" s="292"/>
      <c r="T126" s="288" t="s">
        <v>40</v>
      </c>
      <c r="U126" s="280" t="s">
        <v>294</v>
      </c>
    </row>
    <row r="127" spans="1:21" x14ac:dyDescent="0.2">
      <c r="A127" s="300" t="s">
        <v>296</v>
      </c>
      <c r="B127" s="301"/>
      <c r="C127" s="301"/>
      <c r="D127" s="301"/>
      <c r="E127" s="301"/>
      <c r="F127" s="301"/>
      <c r="G127" s="301"/>
      <c r="H127" s="301"/>
      <c r="I127" s="301"/>
      <c r="J127" s="301"/>
      <c r="K127" s="301"/>
      <c r="L127" s="301"/>
      <c r="M127" s="301"/>
      <c r="N127" s="301"/>
      <c r="O127" s="301"/>
      <c r="P127" s="301"/>
      <c r="Q127" s="301"/>
      <c r="R127" s="301"/>
      <c r="S127" s="301"/>
      <c r="T127" s="302"/>
    </row>
    <row r="128" spans="1:21" x14ac:dyDescent="0.2">
      <c r="A128" s="284" t="s">
        <v>183</v>
      </c>
      <c r="B128" s="285" t="s">
        <v>184</v>
      </c>
      <c r="C128" s="286"/>
      <c r="D128" s="286"/>
      <c r="E128" s="286"/>
      <c r="F128" s="286"/>
      <c r="G128" s="286"/>
      <c r="H128" s="286"/>
      <c r="I128" s="287"/>
      <c r="J128" s="288">
        <v>4</v>
      </c>
      <c r="K128" s="288">
        <v>1</v>
      </c>
      <c r="L128" s="288">
        <v>2</v>
      </c>
      <c r="M128" s="288">
        <v>0</v>
      </c>
      <c r="N128" s="289">
        <f t="shared" si="35"/>
        <v>3</v>
      </c>
      <c r="O128" s="290">
        <f t="shared" si="36"/>
        <v>4</v>
      </c>
      <c r="P128" s="290">
        <f t="shared" si="37"/>
        <v>7</v>
      </c>
      <c r="Q128" s="291" t="s">
        <v>35</v>
      </c>
      <c r="R128" s="288"/>
      <c r="S128" s="292"/>
      <c r="T128" s="288" t="s">
        <v>41</v>
      </c>
    </row>
    <row r="129" spans="1:23" x14ac:dyDescent="0.2">
      <c r="A129" s="36" t="s">
        <v>185</v>
      </c>
      <c r="B129" s="151" t="s">
        <v>186</v>
      </c>
      <c r="C129" s="152"/>
      <c r="D129" s="152"/>
      <c r="E129" s="152"/>
      <c r="F129" s="152"/>
      <c r="G129" s="152"/>
      <c r="H129" s="152"/>
      <c r="I129" s="153"/>
      <c r="J129" s="9">
        <v>4</v>
      </c>
      <c r="K129" s="9">
        <v>1</v>
      </c>
      <c r="L129" s="9">
        <v>2</v>
      </c>
      <c r="M129" s="9">
        <v>0</v>
      </c>
      <c r="N129" s="14">
        <f>K129+L129+M129</f>
        <v>3</v>
      </c>
      <c r="O129" s="15">
        <f>P129-N129</f>
        <v>4</v>
      </c>
      <c r="P129" s="15">
        <f>ROUND(PRODUCT(J129,25)/14,0)</f>
        <v>7</v>
      </c>
      <c r="Q129" s="18" t="s">
        <v>35</v>
      </c>
      <c r="R129" s="9"/>
      <c r="S129" s="19"/>
      <c r="T129" s="9" t="s">
        <v>41</v>
      </c>
    </row>
    <row r="130" spans="1:23" x14ac:dyDescent="0.2">
      <c r="A130" s="36" t="s">
        <v>187</v>
      </c>
      <c r="B130" s="151" t="s">
        <v>261</v>
      </c>
      <c r="C130" s="152"/>
      <c r="D130" s="152"/>
      <c r="E130" s="152"/>
      <c r="F130" s="152"/>
      <c r="G130" s="152"/>
      <c r="H130" s="152"/>
      <c r="I130" s="153"/>
      <c r="J130" s="9">
        <v>3</v>
      </c>
      <c r="K130" s="9">
        <v>2</v>
      </c>
      <c r="L130" s="9">
        <v>0</v>
      </c>
      <c r="M130" s="9">
        <v>0</v>
      </c>
      <c r="N130" s="14">
        <f>K130+L130+M130</f>
        <v>2</v>
      </c>
      <c r="O130" s="15">
        <f>P130-N130</f>
        <v>3</v>
      </c>
      <c r="P130" s="15">
        <f>ROUND(PRODUCT(J130,25)/14,0)</f>
        <v>5</v>
      </c>
      <c r="Q130" s="18"/>
      <c r="R130" s="9" t="s">
        <v>31</v>
      </c>
      <c r="S130" s="19"/>
      <c r="T130" s="9" t="s">
        <v>41</v>
      </c>
    </row>
    <row r="131" spans="1:23" hidden="1" x14ac:dyDescent="0.2">
      <c r="A131" s="36"/>
      <c r="B131" s="151"/>
      <c r="C131" s="152"/>
      <c r="D131" s="152"/>
      <c r="E131" s="152"/>
      <c r="F131" s="152"/>
      <c r="G131" s="152"/>
      <c r="H131" s="152"/>
      <c r="I131" s="153"/>
      <c r="J131" s="9">
        <v>0</v>
      </c>
      <c r="K131" s="9">
        <v>0</v>
      </c>
      <c r="L131" s="9">
        <v>0</v>
      </c>
      <c r="M131" s="9">
        <v>0</v>
      </c>
      <c r="N131" s="90">
        <f t="shared" ref="N131" si="41">K131+L131+M131</f>
        <v>0</v>
      </c>
      <c r="O131" s="15">
        <f t="shared" ref="O131" si="42">P131-N131</f>
        <v>0</v>
      </c>
      <c r="P131" s="15">
        <f t="shared" ref="P131" si="43">ROUND(PRODUCT(J131,25)/14,0)</f>
        <v>0</v>
      </c>
      <c r="Q131" s="18"/>
      <c r="R131" s="9"/>
      <c r="S131" s="19"/>
      <c r="T131" s="9"/>
    </row>
    <row r="132" spans="1:23" x14ac:dyDescent="0.2">
      <c r="A132" s="16" t="s">
        <v>28</v>
      </c>
      <c r="B132" s="154"/>
      <c r="C132" s="155"/>
      <c r="D132" s="155"/>
      <c r="E132" s="155"/>
      <c r="F132" s="155"/>
      <c r="G132" s="155"/>
      <c r="H132" s="155"/>
      <c r="I132" s="156"/>
      <c r="J132" s="16">
        <f t="shared" ref="J132:P132" si="44">SUM(J121:J131)</f>
        <v>33</v>
      </c>
      <c r="K132" s="16">
        <f t="shared" si="44"/>
        <v>10</v>
      </c>
      <c r="L132" s="16">
        <f t="shared" si="44"/>
        <v>9</v>
      </c>
      <c r="M132" s="16">
        <f t="shared" si="44"/>
        <v>5</v>
      </c>
      <c r="N132" s="16">
        <f t="shared" si="44"/>
        <v>24</v>
      </c>
      <c r="O132" s="16">
        <f t="shared" si="44"/>
        <v>34</v>
      </c>
      <c r="P132" s="16">
        <f t="shared" si="44"/>
        <v>58</v>
      </c>
      <c r="Q132" s="16">
        <f>COUNTIF(Q121:Q131,"E")</f>
        <v>5</v>
      </c>
      <c r="R132" s="16">
        <f>COUNTIF(R121:R131,"C")</f>
        <v>3</v>
      </c>
      <c r="S132" s="16">
        <f>COUNTIF(S121:S131,"VP")</f>
        <v>0</v>
      </c>
      <c r="T132" s="37">
        <f>COUNTA(T121:T131)</f>
        <v>8</v>
      </c>
      <c r="U132" s="170" t="str">
        <f>IF(Q132&gt;=SUM(R132:S132),"Corect","E trebuie să fie cel puțin egal cu C+VP")</f>
        <v>Corect</v>
      </c>
      <c r="V132" s="171"/>
      <c r="W132" s="171"/>
    </row>
    <row r="133" spans="1:23" s="118" customFormat="1" x14ac:dyDescent="0.2">
      <c r="A133" s="48"/>
      <c r="B133" s="48"/>
      <c r="C133" s="48"/>
      <c r="D133" s="48"/>
      <c r="E133" s="48"/>
      <c r="F133" s="48"/>
      <c r="G133" s="48"/>
      <c r="H133" s="48"/>
      <c r="I133" s="48"/>
      <c r="J133" s="48"/>
      <c r="K133" s="48"/>
      <c r="L133" s="48"/>
      <c r="M133" s="48"/>
      <c r="N133" s="48"/>
      <c r="O133" s="48"/>
      <c r="P133" s="48"/>
      <c r="Q133" s="48"/>
      <c r="R133" s="48"/>
      <c r="S133" s="48"/>
      <c r="T133" s="49"/>
      <c r="U133" s="117"/>
    </row>
    <row r="134" spans="1:23" s="118" customFormat="1" x14ac:dyDescent="0.2">
      <c r="A134" s="48"/>
      <c r="B134" s="48"/>
      <c r="C134" s="48"/>
      <c r="D134" s="48"/>
      <c r="E134" s="48"/>
      <c r="F134" s="48"/>
      <c r="G134" s="48"/>
      <c r="H134" s="48"/>
      <c r="I134" s="48"/>
      <c r="J134" s="48"/>
      <c r="K134" s="48"/>
      <c r="L134" s="48"/>
      <c r="M134" s="48"/>
      <c r="N134" s="48"/>
      <c r="O134" s="48"/>
      <c r="P134" s="48"/>
      <c r="Q134" s="48"/>
      <c r="R134" s="48"/>
      <c r="S134" s="48"/>
      <c r="T134" s="49"/>
      <c r="U134" s="117"/>
    </row>
    <row r="136" spans="1:23" ht="19.5" customHeight="1" x14ac:dyDescent="0.2">
      <c r="A136" s="124" t="s">
        <v>50</v>
      </c>
      <c r="B136" s="125"/>
      <c r="C136" s="125"/>
      <c r="D136" s="125"/>
      <c r="E136" s="125"/>
      <c r="F136" s="125"/>
      <c r="G136" s="125"/>
      <c r="H136" s="125"/>
      <c r="I136" s="125"/>
      <c r="J136" s="125"/>
      <c r="K136" s="125"/>
      <c r="L136" s="125"/>
      <c r="M136" s="125"/>
      <c r="N136" s="125"/>
      <c r="O136" s="125"/>
      <c r="P136" s="125"/>
      <c r="Q136" s="125"/>
      <c r="R136" s="125"/>
      <c r="S136" s="125"/>
      <c r="T136" s="126"/>
    </row>
    <row r="137" spans="1:23" ht="25.5" customHeight="1" x14ac:dyDescent="0.2">
      <c r="A137" s="309" t="s">
        <v>30</v>
      </c>
      <c r="B137" s="310" t="s">
        <v>29</v>
      </c>
      <c r="C137" s="311"/>
      <c r="D137" s="311"/>
      <c r="E137" s="311"/>
      <c r="F137" s="311"/>
      <c r="G137" s="311"/>
      <c r="H137" s="311"/>
      <c r="I137" s="312"/>
      <c r="J137" s="313" t="s">
        <v>43</v>
      </c>
      <c r="K137" s="314" t="s">
        <v>27</v>
      </c>
      <c r="L137" s="315"/>
      <c r="M137" s="316"/>
      <c r="N137" s="317" t="s">
        <v>44</v>
      </c>
      <c r="O137" s="318"/>
      <c r="P137" s="319"/>
      <c r="Q137" s="317" t="s">
        <v>26</v>
      </c>
      <c r="R137" s="320"/>
      <c r="S137" s="321"/>
      <c r="T137" s="322" t="s">
        <v>25</v>
      </c>
    </row>
    <row r="138" spans="1:23" x14ac:dyDescent="0.2">
      <c r="A138" s="323"/>
      <c r="B138" s="324"/>
      <c r="C138" s="325"/>
      <c r="D138" s="325"/>
      <c r="E138" s="325"/>
      <c r="F138" s="325"/>
      <c r="G138" s="325"/>
      <c r="H138" s="325"/>
      <c r="I138" s="326"/>
      <c r="J138" s="327"/>
      <c r="K138" s="328" t="s">
        <v>31</v>
      </c>
      <c r="L138" s="328" t="s">
        <v>32</v>
      </c>
      <c r="M138" s="328" t="s">
        <v>33</v>
      </c>
      <c r="N138" s="328" t="s">
        <v>37</v>
      </c>
      <c r="O138" s="328" t="s">
        <v>8</v>
      </c>
      <c r="P138" s="328" t="s">
        <v>34</v>
      </c>
      <c r="Q138" s="328" t="s">
        <v>35</v>
      </c>
      <c r="R138" s="328" t="s">
        <v>31</v>
      </c>
      <c r="S138" s="328" t="s">
        <v>36</v>
      </c>
      <c r="T138" s="327"/>
    </row>
    <row r="139" spans="1:23" s="94" customFormat="1" x14ac:dyDescent="0.2">
      <c r="A139" s="281" t="s">
        <v>295</v>
      </c>
      <c r="B139" s="282"/>
      <c r="C139" s="282"/>
      <c r="D139" s="282"/>
      <c r="E139" s="282"/>
      <c r="F139" s="282"/>
      <c r="G139" s="282"/>
      <c r="H139" s="282"/>
      <c r="I139" s="282"/>
      <c r="J139" s="282"/>
      <c r="K139" s="282"/>
      <c r="L139" s="282"/>
      <c r="M139" s="282"/>
      <c r="N139" s="282"/>
      <c r="O139" s="282"/>
      <c r="P139" s="282"/>
      <c r="Q139" s="282"/>
      <c r="R139" s="282"/>
      <c r="S139" s="282"/>
      <c r="T139" s="283"/>
    </row>
    <row r="140" spans="1:23" x14ac:dyDescent="0.2">
      <c r="A140" s="284" t="s">
        <v>188</v>
      </c>
      <c r="B140" s="285" t="s">
        <v>189</v>
      </c>
      <c r="C140" s="286"/>
      <c r="D140" s="286"/>
      <c r="E140" s="286"/>
      <c r="F140" s="286"/>
      <c r="G140" s="286"/>
      <c r="H140" s="286"/>
      <c r="I140" s="287"/>
      <c r="J140" s="288">
        <v>6</v>
      </c>
      <c r="K140" s="288">
        <v>1</v>
      </c>
      <c r="L140" s="288">
        <v>2</v>
      </c>
      <c r="M140" s="288">
        <v>0</v>
      </c>
      <c r="N140" s="289">
        <f>K140+L140+M140</f>
        <v>3</v>
      </c>
      <c r="O140" s="290">
        <f>P140-N140</f>
        <v>10</v>
      </c>
      <c r="P140" s="290">
        <f>ROUND(PRODUCT(J140,25)/12,0)</f>
        <v>13</v>
      </c>
      <c r="Q140" s="291" t="s">
        <v>35</v>
      </c>
      <c r="R140" s="288"/>
      <c r="S140" s="292"/>
      <c r="T140" s="288" t="s">
        <v>41</v>
      </c>
    </row>
    <row r="141" spans="1:23" x14ac:dyDescent="0.2">
      <c r="A141" s="284" t="s">
        <v>190</v>
      </c>
      <c r="B141" s="285" t="s">
        <v>191</v>
      </c>
      <c r="C141" s="286"/>
      <c r="D141" s="286"/>
      <c r="E141" s="286"/>
      <c r="F141" s="286"/>
      <c r="G141" s="286"/>
      <c r="H141" s="286"/>
      <c r="I141" s="287"/>
      <c r="J141" s="288">
        <v>5</v>
      </c>
      <c r="K141" s="288">
        <v>1</v>
      </c>
      <c r="L141" s="288">
        <v>2</v>
      </c>
      <c r="M141" s="288">
        <v>2</v>
      </c>
      <c r="N141" s="289">
        <f t="shared" ref="N141:N147" si="45">K141+L141+M141</f>
        <v>5</v>
      </c>
      <c r="O141" s="290">
        <f t="shared" ref="O141:O147" si="46">P141-N141</f>
        <v>5</v>
      </c>
      <c r="P141" s="290">
        <f t="shared" ref="P141:P150" si="47">ROUND(PRODUCT(J141,25)/12,0)</f>
        <v>10</v>
      </c>
      <c r="Q141" s="291" t="s">
        <v>35</v>
      </c>
      <c r="R141" s="288"/>
      <c r="S141" s="292"/>
      <c r="T141" s="288" t="s">
        <v>41</v>
      </c>
    </row>
    <row r="142" spans="1:23" x14ac:dyDescent="0.2">
      <c r="A142" s="284" t="s">
        <v>192</v>
      </c>
      <c r="B142" s="285" t="s">
        <v>262</v>
      </c>
      <c r="C142" s="286"/>
      <c r="D142" s="286"/>
      <c r="E142" s="286"/>
      <c r="F142" s="286"/>
      <c r="G142" s="286"/>
      <c r="H142" s="286"/>
      <c r="I142" s="287"/>
      <c r="J142" s="288">
        <v>4</v>
      </c>
      <c r="K142" s="288">
        <v>0</v>
      </c>
      <c r="L142" s="288">
        <v>0</v>
      </c>
      <c r="M142" s="288">
        <v>2</v>
      </c>
      <c r="N142" s="289">
        <f t="shared" si="45"/>
        <v>2</v>
      </c>
      <c r="O142" s="290">
        <f t="shared" si="46"/>
        <v>6</v>
      </c>
      <c r="P142" s="290">
        <f t="shared" si="47"/>
        <v>8</v>
      </c>
      <c r="Q142" s="291"/>
      <c r="R142" s="288"/>
      <c r="S142" s="292" t="s">
        <v>36</v>
      </c>
      <c r="T142" s="288" t="s">
        <v>41</v>
      </c>
    </row>
    <row r="143" spans="1:23" x14ac:dyDescent="0.2">
      <c r="A143" s="284" t="s">
        <v>193</v>
      </c>
      <c r="B143" s="285" t="s">
        <v>194</v>
      </c>
      <c r="C143" s="286"/>
      <c r="D143" s="286"/>
      <c r="E143" s="286"/>
      <c r="F143" s="286"/>
      <c r="G143" s="286"/>
      <c r="H143" s="286"/>
      <c r="I143" s="287"/>
      <c r="J143" s="288">
        <v>3</v>
      </c>
      <c r="K143" s="288">
        <v>0</v>
      </c>
      <c r="L143" s="288">
        <v>0</v>
      </c>
      <c r="M143" s="288">
        <v>2</v>
      </c>
      <c r="N143" s="289">
        <f t="shared" si="45"/>
        <v>2</v>
      </c>
      <c r="O143" s="290">
        <f t="shared" si="46"/>
        <v>4</v>
      </c>
      <c r="P143" s="290">
        <f t="shared" si="47"/>
        <v>6</v>
      </c>
      <c r="Q143" s="291"/>
      <c r="R143" s="288" t="s">
        <v>31</v>
      </c>
      <c r="S143" s="292"/>
      <c r="T143" s="288" t="s">
        <v>40</v>
      </c>
    </row>
    <row r="144" spans="1:23" hidden="1" x14ac:dyDescent="0.2">
      <c r="A144" s="284"/>
      <c r="B144" s="285"/>
      <c r="C144" s="286"/>
      <c r="D144" s="286"/>
      <c r="E144" s="286"/>
      <c r="F144" s="286"/>
      <c r="G144" s="286"/>
      <c r="H144" s="286"/>
      <c r="I144" s="287"/>
      <c r="J144" s="288">
        <v>0</v>
      </c>
      <c r="K144" s="288">
        <v>0</v>
      </c>
      <c r="L144" s="288">
        <v>0</v>
      </c>
      <c r="M144" s="288">
        <v>0</v>
      </c>
      <c r="N144" s="289">
        <f t="shared" si="45"/>
        <v>0</v>
      </c>
      <c r="O144" s="290">
        <f t="shared" si="46"/>
        <v>0</v>
      </c>
      <c r="P144" s="290">
        <f t="shared" si="47"/>
        <v>0</v>
      </c>
      <c r="Q144" s="291"/>
      <c r="R144" s="288"/>
      <c r="S144" s="292"/>
      <c r="T144" s="288"/>
    </row>
    <row r="145" spans="1:25" x14ac:dyDescent="0.2">
      <c r="A145" s="284" t="s">
        <v>195</v>
      </c>
      <c r="B145" s="303" t="s">
        <v>196</v>
      </c>
      <c r="C145" s="304"/>
      <c r="D145" s="304"/>
      <c r="E145" s="304"/>
      <c r="F145" s="304"/>
      <c r="G145" s="304"/>
      <c r="H145" s="304"/>
      <c r="I145" s="305"/>
      <c r="J145" s="288">
        <v>4</v>
      </c>
      <c r="K145" s="288">
        <v>2</v>
      </c>
      <c r="L145" s="288">
        <v>2</v>
      </c>
      <c r="M145" s="288">
        <v>0</v>
      </c>
      <c r="N145" s="289">
        <f t="shared" si="45"/>
        <v>4</v>
      </c>
      <c r="O145" s="290">
        <f t="shared" si="46"/>
        <v>4</v>
      </c>
      <c r="P145" s="290">
        <f t="shared" ref="P145" si="48">ROUND(PRODUCT(J145,25)/12,0)</f>
        <v>8</v>
      </c>
      <c r="Q145" s="291" t="s">
        <v>35</v>
      </c>
      <c r="R145" s="288"/>
      <c r="S145" s="292"/>
      <c r="T145" s="288" t="s">
        <v>40</v>
      </c>
    </row>
    <row r="146" spans="1:25" x14ac:dyDescent="0.2">
      <c r="A146" s="300" t="s">
        <v>296</v>
      </c>
      <c r="B146" s="301"/>
      <c r="C146" s="301"/>
      <c r="D146" s="301"/>
      <c r="E146" s="301"/>
      <c r="F146" s="301"/>
      <c r="G146" s="301"/>
      <c r="H146" s="301"/>
      <c r="I146" s="301"/>
      <c r="J146" s="301"/>
      <c r="K146" s="301"/>
      <c r="L146" s="301"/>
      <c r="M146" s="301"/>
      <c r="N146" s="301"/>
      <c r="O146" s="301"/>
      <c r="P146" s="301"/>
      <c r="Q146" s="301"/>
      <c r="R146" s="301"/>
      <c r="S146" s="301"/>
      <c r="T146" s="302"/>
    </row>
    <row r="147" spans="1:25" x14ac:dyDescent="0.2">
      <c r="A147" s="36" t="s">
        <v>197</v>
      </c>
      <c r="B147" s="151" t="s">
        <v>198</v>
      </c>
      <c r="C147" s="152"/>
      <c r="D147" s="152"/>
      <c r="E147" s="152"/>
      <c r="F147" s="152"/>
      <c r="G147" s="152"/>
      <c r="H147" s="152"/>
      <c r="I147" s="153"/>
      <c r="J147" s="9">
        <v>4</v>
      </c>
      <c r="K147" s="9">
        <v>1</v>
      </c>
      <c r="L147" s="9">
        <v>2</v>
      </c>
      <c r="M147" s="9">
        <v>0</v>
      </c>
      <c r="N147" s="14">
        <f t="shared" si="45"/>
        <v>3</v>
      </c>
      <c r="O147" s="15">
        <f t="shared" si="46"/>
        <v>5</v>
      </c>
      <c r="P147" s="15">
        <f t="shared" si="47"/>
        <v>8</v>
      </c>
      <c r="Q147" s="18" t="s">
        <v>35</v>
      </c>
      <c r="R147" s="9"/>
      <c r="S147" s="19"/>
      <c r="T147" s="9" t="s">
        <v>41</v>
      </c>
    </row>
    <row r="148" spans="1:25" x14ac:dyDescent="0.2">
      <c r="A148" s="36" t="s">
        <v>199</v>
      </c>
      <c r="B148" s="151" t="s">
        <v>200</v>
      </c>
      <c r="C148" s="152"/>
      <c r="D148" s="152"/>
      <c r="E148" s="152"/>
      <c r="F148" s="152"/>
      <c r="G148" s="152"/>
      <c r="H148" s="152"/>
      <c r="I148" s="153"/>
      <c r="J148" s="9">
        <v>4</v>
      </c>
      <c r="K148" s="9">
        <v>1</v>
      </c>
      <c r="L148" s="9">
        <v>2</v>
      </c>
      <c r="M148" s="9">
        <v>0</v>
      </c>
      <c r="N148" s="14">
        <f>K148+L148+M148</f>
        <v>3</v>
      </c>
      <c r="O148" s="15">
        <f>P148-N148</f>
        <v>5</v>
      </c>
      <c r="P148" s="15">
        <f t="shared" si="47"/>
        <v>8</v>
      </c>
      <c r="Q148" s="18" t="s">
        <v>35</v>
      </c>
      <c r="R148" s="9"/>
      <c r="S148" s="19"/>
      <c r="T148" s="9" t="s">
        <v>41</v>
      </c>
    </row>
    <row r="149" spans="1:25" ht="12.6" customHeight="1" x14ac:dyDescent="0.2">
      <c r="A149" s="36" t="s">
        <v>201</v>
      </c>
      <c r="B149" s="151" t="s">
        <v>263</v>
      </c>
      <c r="C149" s="152"/>
      <c r="D149" s="152"/>
      <c r="E149" s="152"/>
      <c r="F149" s="152"/>
      <c r="G149" s="152"/>
      <c r="H149" s="152"/>
      <c r="I149" s="153"/>
      <c r="J149" s="9">
        <v>3</v>
      </c>
      <c r="K149" s="9">
        <v>0</v>
      </c>
      <c r="L149" s="9">
        <v>0</v>
      </c>
      <c r="M149" s="9">
        <v>2</v>
      </c>
      <c r="N149" s="14">
        <f>K149+L149+M149</f>
        <v>2</v>
      </c>
      <c r="O149" s="15">
        <f>P149-N149</f>
        <v>4</v>
      </c>
      <c r="P149" s="15">
        <f t="shared" si="47"/>
        <v>6</v>
      </c>
      <c r="Q149" s="18"/>
      <c r="R149" s="9"/>
      <c r="S149" s="19" t="s">
        <v>36</v>
      </c>
      <c r="T149" s="9" t="s">
        <v>41</v>
      </c>
    </row>
    <row r="150" spans="1:25" hidden="1" x14ac:dyDescent="0.2">
      <c r="A150" s="36"/>
      <c r="B150" s="151"/>
      <c r="C150" s="152"/>
      <c r="D150" s="152"/>
      <c r="E150" s="152"/>
      <c r="F150" s="152"/>
      <c r="G150" s="152"/>
      <c r="H150" s="152"/>
      <c r="I150" s="153"/>
      <c r="J150" s="9">
        <v>0</v>
      </c>
      <c r="K150" s="9">
        <v>0</v>
      </c>
      <c r="L150" s="9">
        <v>0</v>
      </c>
      <c r="M150" s="9">
        <v>0</v>
      </c>
      <c r="N150" s="90">
        <f t="shared" ref="N150" si="49">K150+L150+M150</f>
        <v>0</v>
      </c>
      <c r="O150" s="15">
        <f t="shared" ref="O150" si="50">P150-N150</f>
        <v>0</v>
      </c>
      <c r="P150" s="15">
        <f t="shared" si="47"/>
        <v>0</v>
      </c>
      <c r="Q150" s="18"/>
      <c r="R150" s="9"/>
      <c r="S150" s="19"/>
      <c r="T150" s="9"/>
    </row>
    <row r="151" spans="1:25" ht="13.5" customHeight="1" x14ac:dyDescent="0.2">
      <c r="A151" s="16" t="s">
        <v>28</v>
      </c>
      <c r="B151" s="154"/>
      <c r="C151" s="155"/>
      <c r="D151" s="155"/>
      <c r="E151" s="155"/>
      <c r="F151" s="155"/>
      <c r="G151" s="155"/>
      <c r="H151" s="155"/>
      <c r="I151" s="156"/>
      <c r="J151" s="16">
        <f>SUM(J140:J150)</f>
        <v>33</v>
      </c>
      <c r="K151" s="16">
        <f t="shared" ref="K151:P151" si="51">SUM(K140:K150)</f>
        <v>6</v>
      </c>
      <c r="L151" s="16">
        <f t="shared" si="51"/>
        <v>10</v>
      </c>
      <c r="M151" s="16">
        <f t="shared" si="51"/>
        <v>8</v>
      </c>
      <c r="N151" s="16">
        <f t="shared" si="51"/>
        <v>24</v>
      </c>
      <c r="O151" s="16">
        <f t="shared" si="51"/>
        <v>43</v>
      </c>
      <c r="P151" s="16">
        <f t="shared" si="51"/>
        <v>67</v>
      </c>
      <c r="Q151" s="16">
        <f>COUNTIF(Q140:Q150,"E")</f>
        <v>5</v>
      </c>
      <c r="R151" s="16">
        <f>COUNTIF(R140:R150,"C")</f>
        <v>1</v>
      </c>
      <c r="S151" s="16">
        <f>COUNTIF(S140:S150,"VP")</f>
        <v>2</v>
      </c>
      <c r="T151" s="37">
        <f>COUNTA(T140:T150)</f>
        <v>8</v>
      </c>
      <c r="U151" s="170" t="str">
        <f>IF(Q151&gt;=SUM(R151:S151),"Corect","E trebuie să fie cel puțin egal cu C+VP")</f>
        <v>Corect</v>
      </c>
      <c r="V151" s="171"/>
      <c r="W151" s="171"/>
    </row>
    <row r="152" spans="1:25" s="118" customFormat="1" x14ac:dyDescent="0.2">
      <c r="A152" s="48"/>
      <c r="B152" s="48"/>
      <c r="C152" s="48"/>
      <c r="D152" s="48"/>
      <c r="E152" s="48"/>
      <c r="F152" s="48"/>
      <c r="G152" s="48"/>
      <c r="H152" s="48"/>
      <c r="I152" s="48"/>
      <c r="J152" s="48"/>
      <c r="K152" s="48"/>
      <c r="L152" s="48"/>
      <c r="M152" s="48"/>
      <c r="N152" s="48"/>
      <c r="O152" s="48"/>
      <c r="P152" s="48"/>
      <c r="Q152" s="48"/>
      <c r="R152" s="48"/>
      <c r="S152" s="48"/>
      <c r="T152" s="49"/>
      <c r="U152" s="117"/>
    </row>
    <row r="153" spans="1:25" s="118" customFormat="1" x14ac:dyDescent="0.2">
      <c r="A153" s="48"/>
      <c r="B153" s="48"/>
      <c r="C153" s="48"/>
      <c r="D153" s="48"/>
      <c r="E153" s="48"/>
      <c r="F153" s="48"/>
      <c r="G153" s="48"/>
      <c r="H153" s="48"/>
      <c r="I153" s="48"/>
      <c r="J153" s="48"/>
      <c r="K153" s="48"/>
      <c r="L153" s="48"/>
      <c r="M153" s="48"/>
      <c r="N153" s="48"/>
      <c r="O153" s="48"/>
      <c r="P153" s="48"/>
      <c r="Q153" s="48"/>
      <c r="R153" s="48"/>
      <c r="S153" s="48"/>
      <c r="T153" s="49"/>
      <c r="U153" s="117"/>
    </row>
    <row r="154" spans="1:25" s="118" customFormat="1" x14ac:dyDescent="0.2">
      <c r="A154" s="48"/>
      <c r="B154" s="48"/>
      <c r="C154" s="48"/>
      <c r="D154" s="48"/>
      <c r="E154" s="48"/>
      <c r="F154" s="48"/>
      <c r="G154" s="48"/>
      <c r="H154" s="48"/>
      <c r="I154" s="48"/>
      <c r="J154" s="48"/>
      <c r="K154" s="48"/>
      <c r="L154" s="48"/>
      <c r="M154" s="48"/>
      <c r="N154" s="48"/>
      <c r="O154" s="48"/>
      <c r="P154" s="48"/>
      <c r="Q154" s="48"/>
      <c r="R154" s="48"/>
      <c r="S154" s="48"/>
      <c r="T154" s="49"/>
      <c r="U154" s="117"/>
    </row>
    <row r="156" spans="1:25" ht="12.75" customHeight="1" x14ac:dyDescent="0.2">
      <c r="B156" s="2"/>
      <c r="C156" s="2"/>
      <c r="D156" s="2"/>
      <c r="E156" s="2"/>
      <c r="F156" s="2"/>
      <c r="G156" s="2"/>
      <c r="M156" s="6"/>
      <c r="N156" s="6"/>
      <c r="O156" s="6"/>
      <c r="P156" s="6"/>
      <c r="Q156" s="6"/>
      <c r="R156" s="6"/>
      <c r="S156" s="6"/>
    </row>
    <row r="157" spans="1:25" ht="27" customHeight="1" x14ac:dyDescent="0.2">
      <c r="A157" s="144" t="s">
        <v>51</v>
      </c>
      <c r="B157" s="144"/>
      <c r="C157" s="144"/>
      <c r="D157" s="144"/>
      <c r="E157" s="144"/>
      <c r="F157" s="144"/>
      <c r="G157" s="144"/>
      <c r="H157" s="144"/>
      <c r="I157" s="144"/>
      <c r="J157" s="144"/>
      <c r="K157" s="144"/>
      <c r="L157" s="144"/>
      <c r="M157" s="144"/>
      <c r="N157" s="144"/>
      <c r="O157" s="144"/>
      <c r="P157" s="144"/>
      <c r="Q157" s="144"/>
      <c r="R157" s="144"/>
      <c r="S157" s="144"/>
      <c r="T157" s="144"/>
      <c r="U157" s="75"/>
      <c r="V157" s="52"/>
      <c r="W157" s="52"/>
      <c r="X157" s="52"/>
      <c r="Y157" s="52"/>
    </row>
    <row r="158" spans="1:25" ht="27.75" customHeight="1" x14ac:dyDescent="0.2">
      <c r="A158" s="144" t="s">
        <v>30</v>
      </c>
      <c r="B158" s="144" t="s">
        <v>29</v>
      </c>
      <c r="C158" s="144"/>
      <c r="D158" s="144"/>
      <c r="E158" s="144"/>
      <c r="F158" s="144"/>
      <c r="G158" s="144"/>
      <c r="H158" s="144"/>
      <c r="I158" s="144"/>
      <c r="J158" s="159" t="s">
        <v>43</v>
      </c>
      <c r="K158" s="159" t="s">
        <v>27</v>
      </c>
      <c r="L158" s="159"/>
      <c r="M158" s="159"/>
      <c r="N158" s="159" t="s">
        <v>44</v>
      </c>
      <c r="O158" s="239"/>
      <c r="P158" s="239"/>
      <c r="Q158" s="159" t="s">
        <v>26</v>
      </c>
      <c r="R158" s="159"/>
      <c r="S158" s="159"/>
      <c r="T158" s="159" t="s">
        <v>25</v>
      </c>
      <c r="U158" s="75"/>
      <c r="V158" s="52"/>
      <c r="W158" s="52"/>
      <c r="X158" s="52"/>
      <c r="Y158" s="52"/>
    </row>
    <row r="159" spans="1:25" ht="12.75" customHeight="1" x14ac:dyDescent="0.2">
      <c r="A159" s="144"/>
      <c r="B159" s="144"/>
      <c r="C159" s="144"/>
      <c r="D159" s="144"/>
      <c r="E159" s="144"/>
      <c r="F159" s="144"/>
      <c r="G159" s="144"/>
      <c r="H159" s="144"/>
      <c r="I159" s="144"/>
      <c r="J159" s="159"/>
      <c r="K159" s="73" t="s">
        <v>31</v>
      </c>
      <c r="L159" s="73" t="s">
        <v>32</v>
      </c>
      <c r="M159" s="73" t="s">
        <v>33</v>
      </c>
      <c r="N159" s="73" t="s">
        <v>37</v>
      </c>
      <c r="O159" s="73" t="s">
        <v>8</v>
      </c>
      <c r="P159" s="73" t="s">
        <v>34</v>
      </c>
      <c r="Q159" s="73" t="s">
        <v>35</v>
      </c>
      <c r="R159" s="73" t="s">
        <v>31</v>
      </c>
      <c r="S159" s="73" t="s">
        <v>36</v>
      </c>
      <c r="T159" s="159"/>
      <c r="U159" s="75"/>
      <c r="V159" s="52"/>
      <c r="W159" s="52"/>
      <c r="X159" s="52"/>
      <c r="Y159" s="52"/>
    </row>
    <row r="160" spans="1:25" x14ac:dyDescent="0.2">
      <c r="A160" s="81" t="s">
        <v>202</v>
      </c>
      <c r="B160" s="240" t="s">
        <v>231</v>
      </c>
      <c r="C160" s="240"/>
      <c r="D160" s="240"/>
      <c r="E160" s="240"/>
      <c r="F160" s="240"/>
      <c r="G160" s="240"/>
      <c r="H160" s="240"/>
      <c r="I160" s="240"/>
      <c r="J160" s="240"/>
      <c r="K160" s="240"/>
      <c r="L160" s="240"/>
      <c r="M160" s="240"/>
      <c r="N160" s="240"/>
      <c r="O160" s="240"/>
      <c r="P160" s="240"/>
      <c r="Q160" s="240"/>
      <c r="R160" s="240"/>
      <c r="S160" s="240"/>
      <c r="T160" s="240"/>
      <c r="U160" s="75"/>
      <c r="V160" s="52"/>
      <c r="W160" s="52"/>
      <c r="X160" s="52"/>
      <c r="Y160" s="52"/>
    </row>
    <row r="161" spans="1:26" x14ac:dyDescent="0.2">
      <c r="A161" s="102" t="s">
        <v>203</v>
      </c>
      <c r="B161" s="141" t="s">
        <v>204</v>
      </c>
      <c r="C161" s="142"/>
      <c r="D161" s="142"/>
      <c r="E161" s="142"/>
      <c r="F161" s="142"/>
      <c r="G161" s="142"/>
      <c r="H161" s="142"/>
      <c r="I161" s="143"/>
      <c r="J161" s="20">
        <v>3</v>
      </c>
      <c r="K161" s="20">
        <v>0</v>
      </c>
      <c r="L161" s="20">
        <v>0</v>
      </c>
      <c r="M161" s="20">
        <v>2</v>
      </c>
      <c r="N161" s="15">
        <f>K161+L161+M161</f>
        <v>2</v>
      </c>
      <c r="O161" s="15">
        <f>P161-N161</f>
        <v>3</v>
      </c>
      <c r="P161" s="15">
        <f>ROUND(PRODUCT(J161,25)/14,0)</f>
        <v>5</v>
      </c>
      <c r="Q161" s="20"/>
      <c r="R161" s="20"/>
      <c r="S161" s="21" t="s">
        <v>36</v>
      </c>
      <c r="T161" s="9" t="s">
        <v>42</v>
      </c>
      <c r="U161" s="75"/>
      <c r="V161" s="52"/>
      <c r="W161" s="52"/>
      <c r="X161" s="52"/>
      <c r="Y161" s="52"/>
    </row>
    <row r="162" spans="1:26" x14ac:dyDescent="0.2">
      <c r="A162" s="102" t="s">
        <v>205</v>
      </c>
      <c r="B162" s="141" t="s">
        <v>206</v>
      </c>
      <c r="C162" s="142"/>
      <c r="D162" s="142"/>
      <c r="E162" s="142"/>
      <c r="F162" s="142"/>
      <c r="G162" s="142"/>
      <c r="H162" s="142"/>
      <c r="I162" s="143"/>
      <c r="J162" s="20">
        <v>3</v>
      </c>
      <c r="K162" s="20">
        <v>0</v>
      </c>
      <c r="L162" s="20">
        <v>0</v>
      </c>
      <c r="M162" s="20">
        <v>2</v>
      </c>
      <c r="N162" s="15">
        <f t="shared" ref="N162:N168" si="52">K162+L162+M162</f>
        <v>2</v>
      </c>
      <c r="O162" s="15">
        <f t="shared" ref="O162:O181" si="53">P162-N162</f>
        <v>3</v>
      </c>
      <c r="P162" s="15">
        <f t="shared" ref="P162:P168" si="54">ROUND(PRODUCT(J162,25)/14,0)</f>
        <v>5</v>
      </c>
      <c r="Q162" s="20"/>
      <c r="R162" s="20"/>
      <c r="S162" s="21" t="s">
        <v>36</v>
      </c>
      <c r="T162" s="9" t="s">
        <v>42</v>
      </c>
      <c r="U162" s="60"/>
      <c r="V162" s="56"/>
      <c r="W162" s="56"/>
      <c r="X162" s="56"/>
      <c r="Y162" s="60"/>
      <c r="Z162" s="45"/>
    </row>
    <row r="163" spans="1:26" ht="12.75" hidden="1" customHeight="1" x14ac:dyDescent="0.2">
      <c r="A163" s="74"/>
      <c r="B163" s="169"/>
      <c r="C163" s="169"/>
      <c r="D163" s="169"/>
      <c r="E163" s="169"/>
      <c r="F163" s="169"/>
      <c r="G163" s="169"/>
      <c r="H163" s="169"/>
      <c r="I163" s="169"/>
      <c r="J163" s="20">
        <v>0</v>
      </c>
      <c r="K163" s="20">
        <v>0</v>
      </c>
      <c r="L163" s="20">
        <v>0</v>
      </c>
      <c r="M163" s="20">
        <v>0</v>
      </c>
      <c r="N163" s="15">
        <f>K163+L163+M163</f>
        <v>0</v>
      </c>
      <c r="O163" s="15">
        <f>P163-N163</f>
        <v>0</v>
      </c>
      <c r="P163" s="15">
        <f>ROUND(PRODUCT(J163,25)/14,0)</f>
        <v>0</v>
      </c>
      <c r="Q163" s="20"/>
      <c r="R163" s="20"/>
      <c r="S163" s="21"/>
      <c r="T163" s="9"/>
      <c r="U163" s="57"/>
      <c r="V163" s="57"/>
      <c r="W163" s="57"/>
      <c r="X163" s="57"/>
      <c r="Y163" s="57"/>
      <c r="Z163" s="45"/>
    </row>
    <row r="164" spans="1:26" x14ac:dyDescent="0.2">
      <c r="A164" s="81" t="s">
        <v>155</v>
      </c>
      <c r="B164" s="241" t="s">
        <v>232</v>
      </c>
      <c r="C164" s="241"/>
      <c r="D164" s="241"/>
      <c r="E164" s="241"/>
      <c r="F164" s="241"/>
      <c r="G164" s="241"/>
      <c r="H164" s="241"/>
      <c r="I164" s="241"/>
      <c r="J164" s="241"/>
      <c r="K164" s="241"/>
      <c r="L164" s="241"/>
      <c r="M164" s="241"/>
      <c r="N164" s="241"/>
      <c r="O164" s="241"/>
      <c r="P164" s="241"/>
      <c r="Q164" s="241"/>
      <c r="R164" s="241"/>
      <c r="S164" s="241"/>
      <c r="T164" s="241"/>
      <c r="U164" s="57"/>
      <c r="V164" s="57"/>
      <c r="W164" s="57"/>
      <c r="X164" s="57"/>
      <c r="Y164" s="57"/>
      <c r="Z164" s="45"/>
    </row>
    <row r="165" spans="1:26" s="101" customFormat="1" x14ac:dyDescent="0.2">
      <c r="A165" s="102" t="s">
        <v>207</v>
      </c>
      <c r="B165" s="141" t="s">
        <v>208</v>
      </c>
      <c r="C165" s="142"/>
      <c r="D165" s="142"/>
      <c r="E165" s="142"/>
      <c r="F165" s="142"/>
      <c r="G165" s="142"/>
      <c r="H165" s="142"/>
      <c r="I165" s="143"/>
      <c r="J165" s="20">
        <v>4</v>
      </c>
      <c r="K165" s="20">
        <v>2</v>
      </c>
      <c r="L165" s="20">
        <v>2</v>
      </c>
      <c r="M165" s="20">
        <v>0</v>
      </c>
      <c r="N165" s="15">
        <f t="shared" ref="N165" si="55">K165+L165+M165</f>
        <v>4</v>
      </c>
      <c r="O165" s="15">
        <f t="shared" ref="O165" si="56">P165-N165</f>
        <v>3</v>
      </c>
      <c r="P165" s="15">
        <f t="shared" ref="P165" si="57">ROUND(PRODUCT(J165,25)/14,0)</f>
        <v>7</v>
      </c>
      <c r="Q165" s="20" t="s">
        <v>35</v>
      </c>
      <c r="R165" s="20"/>
      <c r="S165" s="21"/>
      <c r="T165" s="9" t="s">
        <v>40</v>
      </c>
      <c r="U165" s="57"/>
      <c r="V165" s="57"/>
      <c r="W165" s="57"/>
      <c r="X165" s="57"/>
      <c r="Y165" s="57"/>
      <c r="Z165" s="103"/>
    </row>
    <row r="166" spans="1:26" s="101" customFormat="1" x14ac:dyDescent="0.2">
      <c r="A166" s="102" t="s">
        <v>209</v>
      </c>
      <c r="B166" s="141" t="s">
        <v>210</v>
      </c>
      <c r="C166" s="142"/>
      <c r="D166" s="142"/>
      <c r="E166" s="142"/>
      <c r="F166" s="142"/>
      <c r="G166" s="142"/>
      <c r="H166" s="142"/>
      <c r="I166" s="143"/>
      <c r="J166" s="20">
        <v>4</v>
      </c>
      <c r="K166" s="20">
        <v>2</v>
      </c>
      <c r="L166" s="20">
        <v>2</v>
      </c>
      <c r="M166" s="20">
        <v>0</v>
      </c>
      <c r="N166" s="15">
        <f>K166+L166+M166</f>
        <v>4</v>
      </c>
      <c r="O166" s="15">
        <f>P166-N166</f>
        <v>3</v>
      </c>
      <c r="P166" s="15">
        <f>ROUND(PRODUCT(J166,25)/14,0)</f>
        <v>7</v>
      </c>
      <c r="Q166" s="20" t="s">
        <v>35</v>
      </c>
      <c r="R166" s="20"/>
      <c r="S166" s="21"/>
      <c r="T166" s="9" t="s">
        <v>40</v>
      </c>
      <c r="U166" s="57"/>
      <c r="V166" s="57"/>
      <c r="W166" s="57"/>
      <c r="X166" s="57"/>
      <c r="Y166" s="57"/>
      <c r="Z166" s="103"/>
    </row>
    <row r="167" spans="1:26" s="101" customFormat="1" x14ac:dyDescent="0.2">
      <c r="A167" s="102" t="s">
        <v>211</v>
      </c>
      <c r="B167" s="141" t="s">
        <v>212</v>
      </c>
      <c r="C167" s="142"/>
      <c r="D167" s="142"/>
      <c r="E167" s="142"/>
      <c r="F167" s="142"/>
      <c r="G167" s="142"/>
      <c r="H167" s="142"/>
      <c r="I167" s="143"/>
      <c r="J167" s="20">
        <v>4</v>
      </c>
      <c r="K167" s="20">
        <v>2</v>
      </c>
      <c r="L167" s="20">
        <v>2</v>
      </c>
      <c r="M167" s="20">
        <v>0</v>
      </c>
      <c r="N167" s="15">
        <f>K167+L167+M167</f>
        <v>4</v>
      </c>
      <c r="O167" s="15">
        <f t="shared" ref="O167" si="58">P167-N167</f>
        <v>3</v>
      </c>
      <c r="P167" s="15">
        <f>ROUND(PRODUCT(J167,25)/14,0)</f>
        <v>7</v>
      </c>
      <c r="Q167" s="20" t="s">
        <v>35</v>
      </c>
      <c r="R167" s="20"/>
      <c r="S167" s="21"/>
      <c r="T167" s="9" t="s">
        <v>40</v>
      </c>
      <c r="U167" s="57"/>
      <c r="V167" s="57"/>
      <c r="W167" s="57"/>
      <c r="X167" s="57"/>
      <c r="Y167" s="57"/>
      <c r="Z167" s="103"/>
    </row>
    <row r="168" spans="1:26" x14ac:dyDescent="0.2">
      <c r="A168" s="102" t="s">
        <v>213</v>
      </c>
      <c r="B168" s="141" t="s">
        <v>214</v>
      </c>
      <c r="C168" s="142"/>
      <c r="D168" s="142"/>
      <c r="E168" s="142"/>
      <c r="F168" s="142"/>
      <c r="G168" s="142"/>
      <c r="H168" s="142"/>
      <c r="I168" s="143"/>
      <c r="J168" s="20">
        <v>4</v>
      </c>
      <c r="K168" s="20">
        <v>2</v>
      </c>
      <c r="L168" s="20">
        <v>2</v>
      </c>
      <c r="M168" s="20">
        <v>0</v>
      </c>
      <c r="N168" s="15">
        <f t="shared" si="52"/>
        <v>4</v>
      </c>
      <c r="O168" s="15">
        <f t="shared" si="53"/>
        <v>3</v>
      </c>
      <c r="P168" s="15">
        <f t="shared" si="54"/>
        <v>7</v>
      </c>
      <c r="Q168" s="20" t="s">
        <v>35</v>
      </c>
      <c r="R168" s="20"/>
      <c r="S168" s="21"/>
      <c r="T168" s="9" t="s">
        <v>40</v>
      </c>
      <c r="U168" s="57"/>
      <c r="V168" s="57"/>
      <c r="W168" s="57"/>
      <c r="X168" s="57"/>
      <c r="Y168" s="57"/>
      <c r="Z168" s="45"/>
    </row>
    <row r="169" spans="1:26" hidden="1" x14ac:dyDescent="0.2">
      <c r="A169" s="74"/>
      <c r="B169" s="169"/>
      <c r="C169" s="169"/>
      <c r="D169" s="169"/>
      <c r="E169" s="169"/>
      <c r="F169" s="169"/>
      <c r="G169" s="169"/>
      <c r="H169" s="169"/>
      <c r="I169" s="169"/>
      <c r="J169" s="20">
        <v>0</v>
      </c>
      <c r="K169" s="20">
        <v>0</v>
      </c>
      <c r="L169" s="20">
        <v>0</v>
      </c>
      <c r="M169" s="20">
        <v>0</v>
      </c>
      <c r="N169" s="15">
        <f>K169+L169+M169</f>
        <v>0</v>
      </c>
      <c r="O169" s="15">
        <f>P169-N169</f>
        <v>0</v>
      </c>
      <c r="P169" s="15">
        <f>ROUND(PRODUCT(J169,25)/14,0)</f>
        <v>0</v>
      </c>
      <c r="Q169" s="20"/>
      <c r="R169" s="20"/>
      <c r="S169" s="21"/>
      <c r="T169" s="9"/>
      <c r="U169" s="57"/>
      <c r="V169" s="57"/>
      <c r="W169" s="57"/>
      <c r="X169" s="57"/>
      <c r="Y169" s="57"/>
      <c r="Z169" s="45"/>
    </row>
    <row r="170" spans="1:26" hidden="1" x14ac:dyDescent="0.2">
      <c r="A170" s="74"/>
      <c r="B170" s="169"/>
      <c r="C170" s="169"/>
      <c r="D170" s="169"/>
      <c r="E170" s="169"/>
      <c r="F170" s="169"/>
      <c r="G170" s="169"/>
      <c r="H170" s="169"/>
      <c r="I170" s="169"/>
      <c r="J170" s="20">
        <v>0</v>
      </c>
      <c r="K170" s="20">
        <v>0</v>
      </c>
      <c r="L170" s="20">
        <v>0</v>
      </c>
      <c r="M170" s="20">
        <v>0</v>
      </c>
      <c r="N170" s="15">
        <f>K170+L170+M170</f>
        <v>0</v>
      </c>
      <c r="O170" s="15">
        <f t="shared" si="53"/>
        <v>0</v>
      </c>
      <c r="P170" s="15">
        <f>ROUND(PRODUCT(J170,25)/14,0)</f>
        <v>0</v>
      </c>
      <c r="Q170" s="20"/>
      <c r="R170" s="20"/>
      <c r="S170" s="21"/>
      <c r="T170" s="9"/>
      <c r="U170" s="57"/>
      <c r="V170" s="57"/>
      <c r="W170" s="57"/>
      <c r="X170" s="57"/>
      <c r="Y170" s="57"/>
      <c r="Z170" s="45"/>
    </row>
    <row r="171" spans="1:26" s="112" customFormat="1" x14ac:dyDescent="0.2">
      <c r="A171" s="81" t="s">
        <v>272</v>
      </c>
      <c r="B171" s="131" t="s">
        <v>264</v>
      </c>
      <c r="C171" s="132"/>
      <c r="D171" s="132"/>
      <c r="E171" s="132"/>
      <c r="F171" s="132"/>
      <c r="G171" s="132"/>
      <c r="H171" s="132"/>
      <c r="I171" s="132"/>
      <c r="J171" s="132"/>
      <c r="K171" s="132"/>
      <c r="L171" s="132"/>
      <c r="M171" s="132"/>
      <c r="N171" s="132"/>
      <c r="O171" s="132"/>
      <c r="P171" s="132"/>
      <c r="Q171" s="132"/>
      <c r="R171" s="132"/>
      <c r="S171" s="132"/>
      <c r="T171" s="133"/>
      <c r="U171" s="57"/>
      <c r="V171" s="57"/>
      <c r="W171" s="57"/>
      <c r="X171" s="57"/>
      <c r="Y171" s="57"/>
      <c r="Z171" s="111"/>
    </row>
    <row r="172" spans="1:26" s="112" customFormat="1" x14ac:dyDescent="0.2">
      <c r="A172" s="113" t="s">
        <v>276</v>
      </c>
      <c r="B172" s="141" t="s">
        <v>277</v>
      </c>
      <c r="C172" s="142"/>
      <c r="D172" s="142"/>
      <c r="E172" s="142"/>
      <c r="F172" s="142"/>
      <c r="G172" s="142"/>
      <c r="H172" s="142"/>
      <c r="I172" s="143"/>
      <c r="J172" s="20">
        <v>3</v>
      </c>
      <c r="K172" s="20">
        <v>0</v>
      </c>
      <c r="L172" s="20">
        <v>0</v>
      </c>
      <c r="M172" s="20">
        <v>2</v>
      </c>
      <c r="N172" s="15">
        <f>K172+L172+M172</f>
        <v>2</v>
      </c>
      <c r="O172" s="15">
        <f t="shared" ref="O172:O173" si="59">P172-N172</f>
        <v>3</v>
      </c>
      <c r="P172" s="15">
        <f>ROUND(PRODUCT(J172,25)/14,0)</f>
        <v>5</v>
      </c>
      <c r="Q172" s="20"/>
      <c r="R172" s="20" t="s">
        <v>31</v>
      </c>
      <c r="S172" s="21"/>
      <c r="T172" s="9" t="s">
        <v>41</v>
      </c>
      <c r="U172" s="57"/>
      <c r="V172" s="57"/>
      <c r="W172" s="57"/>
      <c r="X172" s="57"/>
      <c r="Y172" s="57"/>
      <c r="Z172" s="111"/>
    </row>
    <row r="173" spans="1:26" s="112" customFormat="1" x14ac:dyDescent="0.2">
      <c r="A173" s="113" t="s">
        <v>278</v>
      </c>
      <c r="B173" s="141" t="s">
        <v>279</v>
      </c>
      <c r="C173" s="142"/>
      <c r="D173" s="142"/>
      <c r="E173" s="142"/>
      <c r="F173" s="142"/>
      <c r="G173" s="142"/>
      <c r="H173" s="142"/>
      <c r="I173" s="143"/>
      <c r="J173" s="20">
        <v>3</v>
      </c>
      <c r="K173" s="20">
        <v>0</v>
      </c>
      <c r="L173" s="20">
        <v>0</v>
      </c>
      <c r="M173" s="20">
        <v>2</v>
      </c>
      <c r="N173" s="15">
        <f>K173+L173+M173</f>
        <v>2</v>
      </c>
      <c r="O173" s="15">
        <f t="shared" si="59"/>
        <v>3</v>
      </c>
      <c r="P173" s="15">
        <f>ROUND(PRODUCT(J173,25)/14,0)</f>
        <v>5</v>
      </c>
      <c r="Q173" s="20"/>
      <c r="R173" s="20" t="s">
        <v>31</v>
      </c>
      <c r="S173" s="21"/>
      <c r="T173" s="9" t="s">
        <v>41</v>
      </c>
      <c r="U173" s="57"/>
      <c r="V173" s="57"/>
      <c r="W173" s="57"/>
      <c r="X173" s="57"/>
      <c r="Y173" s="57"/>
      <c r="Z173" s="111"/>
    </row>
    <row r="174" spans="1:26" s="112" customFormat="1" x14ac:dyDescent="0.2">
      <c r="A174" s="81" t="s">
        <v>273</v>
      </c>
      <c r="B174" s="131" t="s">
        <v>265</v>
      </c>
      <c r="C174" s="132"/>
      <c r="D174" s="132"/>
      <c r="E174" s="132"/>
      <c r="F174" s="132"/>
      <c r="G174" s="132"/>
      <c r="H174" s="132"/>
      <c r="I174" s="132"/>
      <c r="J174" s="132"/>
      <c r="K174" s="132"/>
      <c r="L174" s="132"/>
      <c r="M174" s="132"/>
      <c r="N174" s="132"/>
      <c r="O174" s="132"/>
      <c r="P174" s="132"/>
      <c r="Q174" s="132"/>
      <c r="R174" s="132"/>
      <c r="S174" s="132"/>
      <c r="T174" s="133"/>
      <c r="U174" s="57"/>
      <c r="V174" s="57"/>
      <c r="W174" s="57"/>
      <c r="X174" s="57"/>
      <c r="Y174" s="57"/>
      <c r="Z174" s="111"/>
    </row>
    <row r="175" spans="1:26" s="112" customFormat="1" x14ac:dyDescent="0.2">
      <c r="A175" s="113" t="s">
        <v>280</v>
      </c>
      <c r="B175" s="141" t="s">
        <v>277</v>
      </c>
      <c r="C175" s="142"/>
      <c r="D175" s="142"/>
      <c r="E175" s="142"/>
      <c r="F175" s="142"/>
      <c r="G175" s="142"/>
      <c r="H175" s="142"/>
      <c r="I175" s="143"/>
      <c r="J175" s="20">
        <v>2</v>
      </c>
      <c r="K175" s="20">
        <v>0</v>
      </c>
      <c r="L175" s="20">
        <v>0</v>
      </c>
      <c r="M175" s="20">
        <v>2</v>
      </c>
      <c r="N175" s="15">
        <f>K175+L175+M175</f>
        <v>2</v>
      </c>
      <c r="O175" s="15">
        <f t="shared" ref="O175:O176" si="60">P175-N175</f>
        <v>2</v>
      </c>
      <c r="P175" s="15">
        <f>ROUND(PRODUCT(J175,25)/14,0)</f>
        <v>4</v>
      </c>
      <c r="Q175" s="20"/>
      <c r="R175" s="20" t="s">
        <v>31</v>
      </c>
      <c r="S175" s="21"/>
      <c r="T175" s="9" t="s">
        <v>41</v>
      </c>
      <c r="U175" s="57"/>
      <c r="V175" s="57"/>
      <c r="W175" s="57"/>
      <c r="X175" s="57"/>
      <c r="Y175" s="57"/>
      <c r="Z175" s="111"/>
    </row>
    <row r="176" spans="1:26" s="112" customFormat="1" x14ac:dyDescent="0.2">
      <c r="A176" s="113" t="s">
        <v>281</v>
      </c>
      <c r="B176" s="141" t="s">
        <v>279</v>
      </c>
      <c r="C176" s="142"/>
      <c r="D176" s="142"/>
      <c r="E176" s="142"/>
      <c r="F176" s="142"/>
      <c r="G176" s="142"/>
      <c r="H176" s="142"/>
      <c r="I176" s="143"/>
      <c r="J176" s="20">
        <v>2</v>
      </c>
      <c r="K176" s="20">
        <v>0</v>
      </c>
      <c r="L176" s="20">
        <v>0</v>
      </c>
      <c r="M176" s="20">
        <v>2</v>
      </c>
      <c r="N176" s="15">
        <f>K176+L176+M176</f>
        <v>2</v>
      </c>
      <c r="O176" s="15">
        <f t="shared" si="60"/>
        <v>2</v>
      </c>
      <c r="P176" s="15">
        <f>ROUND(PRODUCT(J176,25)/14,0)</f>
        <v>4</v>
      </c>
      <c r="Q176" s="20"/>
      <c r="R176" s="20" t="s">
        <v>31</v>
      </c>
      <c r="S176" s="21"/>
      <c r="T176" s="9" t="s">
        <v>41</v>
      </c>
      <c r="U176" s="57"/>
      <c r="V176" s="57"/>
      <c r="W176" s="57"/>
      <c r="X176" s="57"/>
      <c r="Y176" s="57"/>
      <c r="Z176" s="111"/>
    </row>
    <row r="177" spans="1:26" s="112" customFormat="1" x14ac:dyDescent="0.2">
      <c r="A177" s="81" t="s">
        <v>167</v>
      </c>
      <c r="B177" s="131" t="s">
        <v>233</v>
      </c>
      <c r="C177" s="132"/>
      <c r="D177" s="132"/>
      <c r="E177" s="132"/>
      <c r="F177" s="132"/>
      <c r="G177" s="132"/>
      <c r="H177" s="132"/>
      <c r="I177" s="132"/>
      <c r="J177" s="132"/>
      <c r="K177" s="132"/>
      <c r="L177" s="132"/>
      <c r="M177" s="132"/>
      <c r="N177" s="132"/>
      <c r="O177" s="132"/>
      <c r="P177" s="132"/>
      <c r="Q177" s="132"/>
      <c r="R177" s="132"/>
      <c r="S177" s="132"/>
      <c r="T177" s="133"/>
      <c r="U177" s="57"/>
      <c r="V177" s="57"/>
      <c r="W177" s="57"/>
      <c r="X177" s="57"/>
      <c r="Y177" s="57"/>
      <c r="Z177" s="111"/>
    </row>
    <row r="178" spans="1:26" s="112" customFormat="1" x14ac:dyDescent="0.2">
      <c r="A178" s="110" t="s">
        <v>215</v>
      </c>
      <c r="B178" s="141" t="s">
        <v>216</v>
      </c>
      <c r="C178" s="142"/>
      <c r="D178" s="142"/>
      <c r="E178" s="142"/>
      <c r="F178" s="142"/>
      <c r="G178" s="142"/>
      <c r="H178" s="142"/>
      <c r="I178" s="143"/>
      <c r="J178" s="20">
        <v>4</v>
      </c>
      <c r="K178" s="20">
        <v>2</v>
      </c>
      <c r="L178" s="20">
        <v>2</v>
      </c>
      <c r="M178" s="20">
        <v>0</v>
      </c>
      <c r="N178" s="15">
        <f>K178+L178+M178</f>
        <v>4</v>
      </c>
      <c r="O178" s="15">
        <f t="shared" ref="O178" si="61">P178-N178</f>
        <v>3</v>
      </c>
      <c r="P178" s="15">
        <f>ROUND(PRODUCT(J178,25)/14,0)</f>
        <v>7</v>
      </c>
      <c r="Q178" s="20" t="s">
        <v>35</v>
      </c>
      <c r="R178" s="20"/>
      <c r="S178" s="21"/>
      <c r="T178" s="9" t="s">
        <v>40</v>
      </c>
      <c r="U178" s="57"/>
      <c r="V178" s="57"/>
      <c r="W178" s="57"/>
      <c r="X178" s="57"/>
      <c r="Y178" s="57"/>
      <c r="Z178" s="111"/>
    </row>
    <row r="179" spans="1:26" s="112" customFormat="1" x14ac:dyDescent="0.2">
      <c r="A179" s="110" t="s">
        <v>217</v>
      </c>
      <c r="B179" s="141" t="s">
        <v>218</v>
      </c>
      <c r="C179" s="142"/>
      <c r="D179" s="142"/>
      <c r="E179" s="142"/>
      <c r="F179" s="142"/>
      <c r="G179" s="142"/>
      <c r="H179" s="142"/>
      <c r="I179" s="143"/>
      <c r="J179" s="20">
        <v>4</v>
      </c>
      <c r="K179" s="20">
        <v>2</v>
      </c>
      <c r="L179" s="20">
        <v>2</v>
      </c>
      <c r="M179" s="20">
        <v>0</v>
      </c>
      <c r="N179" s="15">
        <f>K179+L179+M179</f>
        <v>4</v>
      </c>
      <c r="O179" s="15">
        <f t="shared" si="53"/>
        <v>3</v>
      </c>
      <c r="P179" s="15">
        <f>ROUND(PRODUCT(J179,25)/14,0)</f>
        <v>7</v>
      </c>
      <c r="Q179" s="20" t="s">
        <v>35</v>
      </c>
      <c r="R179" s="20"/>
      <c r="S179" s="21"/>
      <c r="T179" s="9" t="s">
        <v>40</v>
      </c>
      <c r="U179" s="57"/>
      <c r="V179" s="57"/>
      <c r="W179" s="57"/>
      <c r="X179" s="57"/>
      <c r="Y179" s="57"/>
      <c r="Z179" s="111"/>
    </row>
    <row r="180" spans="1:26" s="112" customFormat="1" x14ac:dyDescent="0.2">
      <c r="A180" s="110" t="s">
        <v>219</v>
      </c>
      <c r="B180" s="141" t="s">
        <v>220</v>
      </c>
      <c r="C180" s="142"/>
      <c r="D180" s="142"/>
      <c r="E180" s="142"/>
      <c r="F180" s="142"/>
      <c r="G180" s="142"/>
      <c r="H180" s="142"/>
      <c r="I180" s="143"/>
      <c r="J180" s="20">
        <v>4</v>
      </c>
      <c r="K180" s="20">
        <v>2</v>
      </c>
      <c r="L180" s="20">
        <v>2</v>
      </c>
      <c r="M180" s="20">
        <v>0</v>
      </c>
      <c r="N180" s="15">
        <f>K180+L180+M180</f>
        <v>4</v>
      </c>
      <c r="O180" s="15">
        <f t="shared" si="53"/>
        <v>3</v>
      </c>
      <c r="P180" s="15">
        <f>ROUND(PRODUCT(J180,25)/14,0)</f>
        <v>7</v>
      </c>
      <c r="Q180" s="20" t="s">
        <v>35</v>
      </c>
      <c r="R180" s="20"/>
      <c r="S180" s="21"/>
      <c r="T180" s="9" t="s">
        <v>40</v>
      </c>
      <c r="U180" s="57"/>
      <c r="V180" s="57"/>
      <c r="W180" s="57"/>
      <c r="X180" s="57"/>
      <c r="Y180" s="57"/>
      <c r="Z180" s="111"/>
    </row>
    <row r="181" spans="1:26" s="112" customFormat="1" x14ac:dyDescent="0.2">
      <c r="A181" s="110" t="s">
        <v>221</v>
      </c>
      <c r="B181" s="141" t="s">
        <v>222</v>
      </c>
      <c r="C181" s="142"/>
      <c r="D181" s="142"/>
      <c r="E181" s="142"/>
      <c r="F181" s="142"/>
      <c r="G181" s="142"/>
      <c r="H181" s="142"/>
      <c r="I181" s="143"/>
      <c r="J181" s="20">
        <v>4</v>
      </c>
      <c r="K181" s="20">
        <v>2</v>
      </c>
      <c r="L181" s="20">
        <v>2</v>
      </c>
      <c r="M181" s="20">
        <v>0</v>
      </c>
      <c r="N181" s="15">
        <f>K181+L181+M181</f>
        <v>4</v>
      </c>
      <c r="O181" s="15">
        <f t="shared" si="53"/>
        <v>3</v>
      </c>
      <c r="P181" s="15">
        <f>ROUND(PRODUCT(J181,25)/14,0)</f>
        <v>7</v>
      </c>
      <c r="Q181" s="20" t="s">
        <v>35</v>
      </c>
      <c r="R181" s="20"/>
      <c r="S181" s="21"/>
      <c r="T181" s="9" t="s">
        <v>40</v>
      </c>
      <c r="U181" s="60"/>
      <c r="V181" s="56"/>
      <c r="W181" s="56"/>
      <c r="X181" s="56"/>
      <c r="Y181" s="60"/>
      <c r="Z181" s="111"/>
    </row>
    <row r="182" spans="1:26" s="112" customFormat="1" x14ac:dyDescent="0.2">
      <c r="A182" s="81" t="s">
        <v>274</v>
      </c>
      <c r="B182" s="131" t="s">
        <v>266</v>
      </c>
      <c r="C182" s="132"/>
      <c r="D182" s="132"/>
      <c r="E182" s="132"/>
      <c r="F182" s="132"/>
      <c r="G182" s="132"/>
      <c r="H182" s="132"/>
      <c r="I182" s="132"/>
      <c r="J182" s="132"/>
      <c r="K182" s="132"/>
      <c r="L182" s="132"/>
      <c r="M182" s="132"/>
      <c r="N182" s="132"/>
      <c r="O182" s="132"/>
      <c r="P182" s="132"/>
      <c r="Q182" s="132"/>
      <c r="R182" s="132"/>
      <c r="S182" s="132"/>
      <c r="T182" s="133"/>
      <c r="U182" s="57"/>
      <c r="V182" s="57"/>
      <c r="W182" s="57"/>
      <c r="X182" s="57"/>
      <c r="Y182" s="57"/>
      <c r="Z182" s="111"/>
    </row>
    <row r="183" spans="1:26" s="107" customFormat="1" x14ac:dyDescent="0.2">
      <c r="A183" s="113" t="s">
        <v>282</v>
      </c>
      <c r="B183" s="141" t="s">
        <v>284</v>
      </c>
      <c r="C183" s="142"/>
      <c r="D183" s="142"/>
      <c r="E183" s="142"/>
      <c r="F183" s="142"/>
      <c r="G183" s="142"/>
      <c r="H183" s="142"/>
      <c r="I183" s="143"/>
      <c r="J183" s="20">
        <v>3</v>
      </c>
      <c r="K183" s="20">
        <v>0</v>
      </c>
      <c r="L183" s="20">
        <v>0</v>
      </c>
      <c r="M183" s="20">
        <v>2</v>
      </c>
      <c r="N183" s="15">
        <f>K183+L183+M183</f>
        <v>2</v>
      </c>
      <c r="O183" s="15">
        <f t="shared" ref="O183:O184" si="62">P183-N183</f>
        <v>3</v>
      </c>
      <c r="P183" s="15">
        <f>ROUND(PRODUCT(J183,25)/14,0)</f>
        <v>5</v>
      </c>
      <c r="Q183" s="20"/>
      <c r="R183" s="20" t="s">
        <v>31</v>
      </c>
      <c r="S183" s="21"/>
      <c r="T183" s="9" t="s">
        <v>41</v>
      </c>
      <c r="U183" s="57"/>
      <c r="V183" s="57"/>
      <c r="W183" s="57"/>
      <c r="X183" s="57"/>
      <c r="Y183" s="57"/>
      <c r="Z183" s="108"/>
    </row>
    <row r="184" spans="1:26" s="107" customFormat="1" x14ac:dyDescent="0.2">
      <c r="A184" s="113" t="s">
        <v>283</v>
      </c>
      <c r="B184" s="141" t="s">
        <v>285</v>
      </c>
      <c r="C184" s="142"/>
      <c r="D184" s="142"/>
      <c r="E184" s="142"/>
      <c r="F184" s="142"/>
      <c r="G184" s="142"/>
      <c r="H184" s="142"/>
      <c r="I184" s="143"/>
      <c r="J184" s="20">
        <v>3</v>
      </c>
      <c r="K184" s="20">
        <v>0</v>
      </c>
      <c r="L184" s="20">
        <v>0</v>
      </c>
      <c r="M184" s="20">
        <v>2</v>
      </c>
      <c r="N184" s="15">
        <f>K184+L184+M184</f>
        <v>2</v>
      </c>
      <c r="O184" s="15">
        <f t="shared" si="62"/>
        <v>3</v>
      </c>
      <c r="P184" s="15">
        <f>ROUND(PRODUCT(J184,25)/14,0)</f>
        <v>5</v>
      </c>
      <c r="Q184" s="20"/>
      <c r="R184" s="20" t="s">
        <v>31</v>
      </c>
      <c r="S184" s="21"/>
      <c r="T184" s="9" t="s">
        <v>41</v>
      </c>
      <c r="U184" s="57"/>
      <c r="V184" s="57"/>
      <c r="W184" s="57"/>
      <c r="X184" s="57"/>
      <c r="Y184" s="57"/>
      <c r="Z184" s="108"/>
    </row>
    <row r="185" spans="1:26" s="107" customFormat="1" x14ac:dyDescent="0.2">
      <c r="A185" s="81" t="s">
        <v>275</v>
      </c>
      <c r="B185" s="131" t="s">
        <v>267</v>
      </c>
      <c r="C185" s="132"/>
      <c r="D185" s="132"/>
      <c r="E185" s="132"/>
      <c r="F185" s="132"/>
      <c r="G185" s="132"/>
      <c r="H185" s="132"/>
      <c r="I185" s="132"/>
      <c r="J185" s="132"/>
      <c r="K185" s="132"/>
      <c r="L185" s="132"/>
      <c r="M185" s="132"/>
      <c r="N185" s="132"/>
      <c r="O185" s="132"/>
      <c r="P185" s="132"/>
      <c r="Q185" s="132"/>
      <c r="R185" s="132"/>
      <c r="S185" s="132"/>
      <c r="T185" s="133"/>
      <c r="U185" s="57"/>
      <c r="V185" s="57"/>
      <c r="W185" s="57"/>
      <c r="X185" s="57"/>
      <c r="Y185" s="57"/>
      <c r="Z185" s="108"/>
    </row>
    <row r="186" spans="1:26" s="107" customFormat="1" x14ac:dyDescent="0.2">
      <c r="A186" s="113" t="s">
        <v>286</v>
      </c>
      <c r="B186" s="141" t="s">
        <v>284</v>
      </c>
      <c r="C186" s="142"/>
      <c r="D186" s="142"/>
      <c r="E186" s="142"/>
      <c r="F186" s="142"/>
      <c r="G186" s="142"/>
      <c r="H186" s="142"/>
      <c r="I186" s="143"/>
      <c r="J186" s="20">
        <v>2</v>
      </c>
      <c r="K186" s="20">
        <v>0</v>
      </c>
      <c r="L186" s="20">
        <v>0</v>
      </c>
      <c r="M186" s="20">
        <v>2</v>
      </c>
      <c r="N186" s="15">
        <f>K186+L186+M186</f>
        <v>2</v>
      </c>
      <c r="O186" s="15">
        <f t="shared" ref="O186:O187" si="63">P186-N186</f>
        <v>2</v>
      </c>
      <c r="P186" s="15">
        <f>ROUND(PRODUCT(J186,25)/14,0)</f>
        <v>4</v>
      </c>
      <c r="Q186" s="20"/>
      <c r="R186" s="20" t="s">
        <v>31</v>
      </c>
      <c r="S186" s="21"/>
      <c r="T186" s="9" t="s">
        <v>41</v>
      </c>
      <c r="U186" s="57"/>
      <c r="V186" s="57"/>
      <c r="W186" s="57"/>
      <c r="X186" s="57"/>
      <c r="Y186" s="57"/>
      <c r="Z186" s="108"/>
    </row>
    <row r="187" spans="1:26" s="107" customFormat="1" x14ac:dyDescent="0.2">
      <c r="A187" s="113" t="s">
        <v>287</v>
      </c>
      <c r="B187" s="141" t="s">
        <v>285</v>
      </c>
      <c r="C187" s="142"/>
      <c r="D187" s="142"/>
      <c r="E187" s="142"/>
      <c r="F187" s="142"/>
      <c r="G187" s="142"/>
      <c r="H187" s="142"/>
      <c r="I187" s="143"/>
      <c r="J187" s="20">
        <v>2</v>
      </c>
      <c r="K187" s="20">
        <v>0</v>
      </c>
      <c r="L187" s="20">
        <v>0</v>
      </c>
      <c r="M187" s="20">
        <v>2</v>
      </c>
      <c r="N187" s="15">
        <f>K187+L187+M187</f>
        <v>2</v>
      </c>
      <c r="O187" s="15">
        <f t="shared" si="63"/>
        <v>2</v>
      </c>
      <c r="P187" s="15">
        <f>ROUND(PRODUCT(J187,25)/14,0)</f>
        <v>4</v>
      </c>
      <c r="Q187" s="20"/>
      <c r="R187" s="20" t="s">
        <v>31</v>
      </c>
      <c r="S187" s="21"/>
      <c r="T187" s="9" t="s">
        <v>41</v>
      </c>
      <c r="U187" s="57"/>
      <c r="V187" s="57"/>
      <c r="W187" s="57"/>
      <c r="X187" s="57"/>
      <c r="Y187" s="57"/>
      <c r="Z187" s="108"/>
    </row>
    <row r="188" spans="1:26" x14ac:dyDescent="0.2">
      <c r="A188" s="81" t="s">
        <v>180</v>
      </c>
      <c r="B188" s="131" t="s">
        <v>268</v>
      </c>
      <c r="C188" s="132"/>
      <c r="D188" s="132"/>
      <c r="E188" s="132"/>
      <c r="F188" s="132"/>
      <c r="G188" s="132"/>
      <c r="H188" s="132"/>
      <c r="I188" s="132"/>
      <c r="J188" s="132"/>
      <c r="K188" s="132"/>
      <c r="L188" s="132"/>
      <c r="M188" s="132"/>
      <c r="N188" s="132"/>
      <c r="O188" s="132"/>
      <c r="P188" s="132"/>
      <c r="Q188" s="132"/>
      <c r="R188" s="132"/>
      <c r="S188" s="132"/>
      <c r="T188" s="133"/>
      <c r="U188" s="57"/>
      <c r="V188" s="58"/>
      <c r="W188" s="58"/>
      <c r="X188" s="58"/>
      <c r="Y188" s="61"/>
      <c r="Z188" s="45"/>
    </row>
    <row r="189" spans="1:26" x14ac:dyDescent="0.2">
      <c r="A189" s="102" t="s">
        <v>227</v>
      </c>
      <c r="B189" s="141" t="s">
        <v>228</v>
      </c>
      <c r="C189" s="142"/>
      <c r="D189" s="142"/>
      <c r="E189" s="142"/>
      <c r="F189" s="142"/>
      <c r="G189" s="142"/>
      <c r="H189" s="142"/>
      <c r="I189" s="143"/>
      <c r="J189" s="20">
        <v>4</v>
      </c>
      <c r="K189" s="20">
        <v>2</v>
      </c>
      <c r="L189" s="20">
        <v>0</v>
      </c>
      <c r="M189" s="20">
        <v>0</v>
      </c>
      <c r="N189" s="15">
        <f>K189+L189+M189</f>
        <v>2</v>
      </c>
      <c r="O189" s="15">
        <f>P189-N189</f>
        <v>5</v>
      </c>
      <c r="P189" s="15">
        <f>ROUND(PRODUCT(J189,25)/14,0)</f>
        <v>7</v>
      </c>
      <c r="Q189" s="20"/>
      <c r="R189" s="20" t="s">
        <v>31</v>
      </c>
      <c r="S189" s="21"/>
      <c r="T189" s="9" t="s">
        <v>41</v>
      </c>
      <c r="U189" s="61"/>
      <c r="V189" s="58"/>
      <c r="W189" s="58"/>
      <c r="X189" s="58"/>
      <c r="Y189" s="61"/>
      <c r="Z189" s="45"/>
    </row>
    <row r="190" spans="1:26" x14ac:dyDescent="0.2">
      <c r="A190" s="102" t="s">
        <v>229</v>
      </c>
      <c r="B190" s="141" t="s">
        <v>230</v>
      </c>
      <c r="C190" s="142"/>
      <c r="D190" s="142"/>
      <c r="E190" s="142"/>
      <c r="F190" s="142"/>
      <c r="G190" s="142"/>
      <c r="H190" s="142"/>
      <c r="I190" s="143"/>
      <c r="J190" s="20">
        <v>4</v>
      </c>
      <c r="K190" s="20">
        <v>2</v>
      </c>
      <c r="L190" s="20">
        <v>0</v>
      </c>
      <c r="M190" s="20">
        <v>0</v>
      </c>
      <c r="N190" s="15">
        <f>K190+L190+M190</f>
        <v>2</v>
      </c>
      <c r="O190" s="15">
        <f t="shared" ref="O190:O205" si="64">P190-N190</f>
        <v>5</v>
      </c>
      <c r="P190" s="15">
        <f t="shared" ref="P190:P195" si="65">ROUND(PRODUCT(J190,25)/14,0)</f>
        <v>7</v>
      </c>
      <c r="Q190" s="20"/>
      <c r="R190" s="20" t="s">
        <v>31</v>
      </c>
      <c r="S190" s="21"/>
      <c r="T190" s="9" t="s">
        <v>41</v>
      </c>
      <c r="U190" s="61"/>
      <c r="V190" s="58"/>
      <c r="W190" s="58"/>
      <c r="X190" s="58"/>
      <c r="Y190" s="61"/>
      <c r="Z190" s="45"/>
    </row>
    <row r="191" spans="1:26" hidden="1" x14ac:dyDescent="0.2">
      <c r="A191" s="74"/>
      <c r="B191" s="169"/>
      <c r="C191" s="169"/>
      <c r="D191" s="169"/>
      <c r="E191" s="169"/>
      <c r="F191" s="169"/>
      <c r="G191" s="169"/>
      <c r="H191" s="169"/>
      <c r="I191" s="169"/>
      <c r="J191" s="20">
        <v>0</v>
      </c>
      <c r="K191" s="20">
        <v>0</v>
      </c>
      <c r="L191" s="20">
        <v>0</v>
      </c>
      <c r="M191" s="20">
        <v>0</v>
      </c>
      <c r="N191" s="15">
        <f>K191+L191+M191</f>
        <v>0</v>
      </c>
      <c r="O191" s="15">
        <f t="shared" si="64"/>
        <v>0</v>
      </c>
      <c r="P191" s="15">
        <f t="shared" si="65"/>
        <v>0</v>
      </c>
      <c r="Q191" s="20"/>
      <c r="R191" s="20"/>
      <c r="S191" s="21"/>
      <c r="T191" s="9"/>
      <c r="U191" s="60"/>
      <c r="V191" s="56"/>
      <c r="W191" s="56"/>
      <c r="X191" s="56"/>
      <c r="Y191" s="60"/>
      <c r="Z191" s="45"/>
    </row>
    <row r="192" spans="1:26" ht="15" hidden="1" customHeight="1" x14ac:dyDescent="0.2">
      <c r="A192" s="74"/>
      <c r="B192" s="169"/>
      <c r="C192" s="169"/>
      <c r="D192" s="169"/>
      <c r="E192" s="169"/>
      <c r="F192" s="169"/>
      <c r="G192" s="169"/>
      <c r="H192" s="169"/>
      <c r="I192" s="169"/>
      <c r="J192" s="20">
        <v>0</v>
      </c>
      <c r="K192" s="20">
        <v>0</v>
      </c>
      <c r="L192" s="20">
        <v>0</v>
      </c>
      <c r="M192" s="20">
        <v>0</v>
      </c>
      <c r="N192" s="15">
        <f>K192+L192+M192</f>
        <v>0</v>
      </c>
      <c r="O192" s="15">
        <f t="shared" si="64"/>
        <v>0</v>
      </c>
      <c r="P192" s="15">
        <f t="shared" si="65"/>
        <v>0</v>
      </c>
      <c r="Q192" s="20"/>
      <c r="R192" s="20"/>
      <c r="S192" s="21"/>
      <c r="T192" s="9"/>
      <c r="U192" s="59"/>
      <c r="V192" s="59"/>
      <c r="W192" s="59"/>
      <c r="X192" s="59"/>
      <c r="Y192" s="59"/>
      <c r="Z192" s="45"/>
    </row>
    <row r="193" spans="1:26" x14ac:dyDescent="0.2">
      <c r="A193" s="81" t="s">
        <v>179</v>
      </c>
      <c r="B193" s="131" t="s">
        <v>234</v>
      </c>
      <c r="C193" s="132"/>
      <c r="D193" s="132"/>
      <c r="E193" s="132"/>
      <c r="F193" s="132"/>
      <c r="G193" s="132"/>
      <c r="H193" s="132"/>
      <c r="I193" s="132"/>
      <c r="J193" s="132"/>
      <c r="K193" s="132"/>
      <c r="L193" s="132"/>
      <c r="M193" s="132"/>
      <c r="N193" s="132"/>
      <c r="O193" s="132"/>
      <c r="P193" s="132"/>
      <c r="Q193" s="132"/>
      <c r="R193" s="132"/>
      <c r="S193" s="132"/>
      <c r="T193" s="133"/>
      <c r="U193" s="59"/>
      <c r="V193" s="59"/>
      <c r="W193" s="59"/>
      <c r="X193" s="59"/>
      <c r="Y193" s="59"/>
      <c r="Z193" s="45"/>
    </row>
    <row r="194" spans="1:26" x14ac:dyDescent="0.2">
      <c r="A194" s="102" t="s">
        <v>223</v>
      </c>
      <c r="B194" s="141" t="s">
        <v>224</v>
      </c>
      <c r="C194" s="142"/>
      <c r="D194" s="142"/>
      <c r="E194" s="142"/>
      <c r="F194" s="142"/>
      <c r="G194" s="142"/>
      <c r="H194" s="142"/>
      <c r="I194" s="143"/>
      <c r="J194" s="20">
        <v>4</v>
      </c>
      <c r="K194" s="20">
        <v>2</v>
      </c>
      <c r="L194" s="20">
        <v>1</v>
      </c>
      <c r="M194" s="20">
        <v>0</v>
      </c>
      <c r="N194" s="15">
        <f>K194+L194+M194</f>
        <v>3</v>
      </c>
      <c r="O194" s="15">
        <f>P194-N194</f>
        <v>4</v>
      </c>
      <c r="P194" s="15">
        <f>ROUND(PRODUCT(J194,25)/14,0)</f>
        <v>7</v>
      </c>
      <c r="Q194" s="20" t="s">
        <v>35</v>
      </c>
      <c r="R194" s="20"/>
      <c r="S194" s="21"/>
      <c r="T194" s="9" t="s">
        <v>40</v>
      </c>
      <c r="U194" s="59"/>
      <c r="V194" s="59"/>
      <c r="W194" s="59"/>
      <c r="X194" s="59"/>
      <c r="Y194" s="59"/>
      <c r="Z194" s="45"/>
    </row>
    <row r="195" spans="1:26" x14ac:dyDescent="0.2">
      <c r="A195" s="102" t="s">
        <v>225</v>
      </c>
      <c r="B195" s="141" t="s">
        <v>226</v>
      </c>
      <c r="C195" s="142"/>
      <c r="D195" s="142"/>
      <c r="E195" s="142"/>
      <c r="F195" s="142"/>
      <c r="G195" s="142"/>
      <c r="H195" s="142"/>
      <c r="I195" s="143"/>
      <c r="J195" s="20">
        <v>4</v>
      </c>
      <c r="K195" s="20">
        <v>2</v>
      </c>
      <c r="L195" s="20">
        <v>1</v>
      </c>
      <c r="M195" s="20">
        <v>0</v>
      </c>
      <c r="N195" s="15">
        <f>K195+L195+M195</f>
        <v>3</v>
      </c>
      <c r="O195" s="15">
        <f t="shared" si="64"/>
        <v>4</v>
      </c>
      <c r="P195" s="15">
        <f t="shared" si="65"/>
        <v>7</v>
      </c>
      <c r="Q195" s="20" t="s">
        <v>35</v>
      </c>
      <c r="R195" s="20"/>
      <c r="S195" s="21"/>
      <c r="T195" s="9" t="s">
        <v>40</v>
      </c>
      <c r="U195" s="59"/>
      <c r="V195" s="59"/>
      <c r="W195" s="59"/>
      <c r="X195" s="59"/>
      <c r="Y195" s="59"/>
      <c r="Z195" s="45"/>
    </row>
    <row r="196" spans="1:26" hidden="1" x14ac:dyDescent="0.2">
      <c r="A196" s="74"/>
      <c r="B196" s="169"/>
      <c r="C196" s="169"/>
      <c r="D196" s="169"/>
      <c r="E196" s="169"/>
      <c r="F196" s="169"/>
      <c r="G196" s="169"/>
      <c r="H196" s="169"/>
      <c r="I196" s="169"/>
      <c r="J196" s="20">
        <v>0</v>
      </c>
      <c r="K196" s="20">
        <v>0</v>
      </c>
      <c r="L196" s="20">
        <v>0</v>
      </c>
      <c r="M196" s="20">
        <v>0</v>
      </c>
      <c r="N196" s="15">
        <f>K196+L196+M196</f>
        <v>0</v>
      </c>
      <c r="O196" s="15">
        <f>P196-N196</f>
        <v>0</v>
      </c>
      <c r="P196" s="15">
        <f>ROUND(PRODUCT(J196,25)/14,0)</f>
        <v>0</v>
      </c>
      <c r="Q196" s="20"/>
      <c r="R196" s="20"/>
      <c r="S196" s="21"/>
      <c r="T196" s="9"/>
      <c r="U196" s="59"/>
      <c r="V196" s="59"/>
      <c r="W196" s="59"/>
      <c r="X196" s="59"/>
      <c r="Y196" s="59"/>
      <c r="Z196" s="45"/>
    </row>
    <row r="197" spans="1:26" ht="15" hidden="1" customHeight="1" x14ac:dyDescent="0.2">
      <c r="A197" s="74"/>
      <c r="B197" s="169"/>
      <c r="C197" s="169"/>
      <c r="D197" s="169"/>
      <c r="E197" s="169"/>
      <c r="F197" s="169"/>
      <c r="G197" s="169"/>
      <c r="H197" s="169"/>
      <c r="I197" s="169"/>
      <c r="J197" s="20">
        <v>0</v>
      </c>
      <c r="K197" s="20">
        <v>0</v>
      </c>
      <c r="L197" s="20">
        <v>0</v>
      </c>
      <c r="M197" s="20">
        <v>0</v>
      </c>
      <c r="N197" s="15">
        <f>K197+L197+M197</f>
        <v>0</v>
      </c>
      <c r="O197" s="15">
        <f>P197-N197</f>
        <v>0</v>
      </c>
      <c r="P197" s="15">
        <f>ROUND(PRODUCT(J197,25)/14,0)</f>
        <v>0</v>
      </c>
      <c r="Q197" s="20"/>
      <c r="R197" s="20"/>
      <c r="S197" s="21"/>
      <c r="T197" s="9"/>
      <c r="U197" s="59"/>
      <c r="V197" s="59"/>
      <c r="W197" s="59"/>
      <c r="X197" s="59"/>
      <c r="Y197" s="59"/>
      <c r="Z197" s="45"/>
    </row>
    <row r="198" spans="1:26" s="101" customFormat="1" x14ac:dyDescent="0.2">
      <c r="A198" s="81" t="s">
        <v>187</v>
      </c>
      <c r="B198" s="131" t="s">
        <v>269</v>
      </c>
      <c r="C198" s="132"/>
      <c r="D198" s="132"/>
      <c r="E198" s="132"/>
      <c r="F198" s="132"/>
      <c r="G198" s="132"/>
      <c r="H198" s="132"/>
      <c r="I198" s="132"/>
      <c r="J198" s="132"/>
      <c r="K198" s="132"/>
      <c r="L198" s="132"/>
      <c r="M198" s="132"/>
      <c r="N198" s="132"/>
      <c r="O198" s="132"/>
      <c r="P198" s="132"/>
      <c r="Q198" s="132"/>
      <c r="R198" s="132"/>
      <c r="S198" s="132"/>
      <c r="T198" s="133"/>
      <c r="U198" s="59"/>
      <c r="V198" s="59"/>
      <c r="W198" s="59"/>
      <c r="X198" s="59"/>
      <c r="Y198" s="59"/>
      <c r="Z198" s="103"/>
    </row>
    <row r="199" spans="1:26" s="101" customFormat="1" x14ac:dyDescent="0.2">
      <c r="A199" s="102" t="s">
        <v>235</v>
      </c>
      <c r="B199" s="141" t="s">
        <v>236</v>
      </c>
      <c r="C199" s="142"/>
      <c r="D199" s="142"/>
      <c r="E199" s="142"/>
      <c r="F199" s="142"/>
      <c r="G199" s="142"/>
      <c r="H199" s="142"/>
      <c r="I199" s="143"/>
      <c r="J199" s="20">
        <v>3</v>
      </c>
      <c r="K199" s="20">
        <v>2</v>
      </c>
      <c r="L199" s="20">
        <v>0</v>
      </c>
      <c r="M199" s="20">
        <v>0</v>
      </c>
      <c r="N199" s="15">
        <f>K199+L199+M199</f>
        <v>2</v>
      </c>
      <c r="O199" s="15">
        <f>P199-N199</f>
        <v>3</v>
      </c>
      <c r="P199" s="15">
        <f>ROUND(PRODUCT(J199,25)/14,0)</f>
        <v>5</v>
      </c>
      <c r="Q199" s="20"/>
      <c r="R199" s="20" t="s">
        <v>31</v>
      </c>
      <c r="S199" s="21"/>
      <c r="T199" s="9" t="s">
        <v>41</v>
      </c>
      <c r="U199" s="59"/>
      <c r="V199" s="106"/>
      <c r="W199" s="59"/>
      <c r="X199" s="59"/>
      <c r="Y199" s="59"/>
      <c r="Z199" s="103"/>
    </row>
    <row r="200" spans="1:26" s="101" customFormat="1" x14ac:dyDescent="0.2">
      <c r="A200" s="102" t="s">
        <v>237</v>
      </c>
      <c r="B200" s="141" t="s">
        <v>238</v>
      </c>
      <c r="C200" s="142"/>
      <c r="D200" s="142"/>
      <c r="E200" s="142"/>
      <c r="F200" s="142"/>
      <c r="G200" s="142"/>
      <c r="H200" s="142"/>
      <c r="I200" s="143"/>
      <c r="J200" s="20">
        <v>3</v>
      </c>
      <c r="K200" s="20">
        <v>2</v>
      </c>
      <c r="L200" s="20">
        <v>0</v>
      </c>
      <c r="M200" s="20">
        <v>0</v>
      </c>
      <c r="N200" s="15">
        <f>K200+L200+M200</f>
        <v>2</v>
      </c>
      <c r="O200" s="15">
        <f t="shared" ref="O200" si="66">P200-N200</f>
        <v>3</v>
      </c>
      <c r="P200" s="15">
        <f>ROUND(PRODUCT(J200,25)/14,0)</f>
        <v>5</v>
      </c>
      <c r="Q200" s="20"/>
      <c r="R200" s="20" t="s">
        <v>31</v>
      </c>
      <c r="S200" s="21"/>
      <c r="T200" s="9" t="s">
        <v>41</v>
      </c>
      <c r="U200" s="59"/>
      <c r="V200" s="59"/>
      <c r="W200" s="59"/>
      <c r="X200" s="59"/>
      <c r="Y200" s="59"/>
      <c r="Z200" s="103"/>
    </row>
    <row r="201" spans="1:26" s="101" customFormat="1" x14ac:dyDescent="0.2">
      <c r="A201" s="81" t="s">
        <v>192</v>
      </c>
      <c r="B201" s="241" t="s">
        <v>270</v>
      </c>
      <c r="C201" s="241"/>
      <c r="D201" s="241"/>
      <c r="E201" s="241"/>
      <c r="F201" s="241"/>
      <c r="G201" s="241"/>
      <c r="H201" s="241"/>
      <c r="I201" s="241"/>
      <c r="J201" s="241"/>
      <c r="K201" s="241"/>
      <c r="L201" s="241"/>
      <c r="M201" s="241"/>
      <c r="N201" s="241"/>
      <c r="O201" s="241"/>
      <c r="P201" s="241"/>
      <c r="Q201" s="241"/>
      <c r="R201" s="241"/>
      <c r="S201" s="241"/>
      <c r="T201" s="241"/>
      <c r="U201" s="59"/>
      <c r="V201" s="59"/>
      <c r="W201" s="59"/>
      <c r="X201" s="59"/>
      <c r="Y201" s="59"/>
      <c r="Z201" s="103"/>
    </row>
    <row r="202" spans="1:26" s="101" customFormat="1" x14ac:dyDescent="0.2">
      <c r="A202" s="115" t="s">
        <v>239</v>
      </c>
      <c r="B202" s="169" t="s">
        <v>240</v>
      </c>
      <c r="C202" s="169"/>
      <c r="D202" s="169"/>
      <c r="E202" s="169"/>
      <c r="F202" s="169"/>
      <c r="G202" s="169"/>
      <c r="H202" s="169"/>
      <c r="I202" s="169"/>
      <c r="J202" s="20">
        <v>4</v>
      </c>
      <c r="K202" s="20">
        <v>0</v>
      </c>
      <c r="L202" s="20">
        <v>0</v>
      </c>
      <c r="M202" s="20">
        <v>2</v>
      </c>
      <c r="N202" s="15">
        <f>K202+L202+M202</f>
        <v>2</v>
      </c>
      <c r="O202" s="15">
        <f t="shared" ref="O202" si="67">P202-N202</f>
        <v>6</v>
      </c>
      <c r="P202" s="15">
        <f>ROUND(PRODUCT(J202,25)/12,0)</f>
        <v>8</v>
      </c>
      <c r="Q202" s="20"/>
      <c r="R202" s="20"/>
      <c r="S202" s="21" t="s">
        <v>36</v>
      </c>
      <c r="T202" s="9" t="s">
        <v>41</v>
      </c>
      <c r="U202" s="59"/>
      <c r="V202" s="59"/>
      <c r="W202" s="59"/>
      <c r="X202" s="59"/>
      <c r="Y202" s="59"/>
      <c r="Z202" s="103"/>
    </row>
    <row r="203" spans="1:26" s="101" customFormat="1" x14ac:dyDescent="0.2">
      <c r="A203" s="115" t="s">
        <v>241</v>
      </c>
      <c r="B203" s="169" t="s">
        <v>242</v>
      </c>
      <c r="C203" s="169"/>
      <c r="D203" s="169"/>
      <c r="E203" s="169"/>
      <c r="F203" s="169"/>
      <c r="G203" s="169"/>
      <c r="H203" s="169"/>
      <c r="I203" s="169"/>
      <c r="J203" s="20">
        <v>4</v>
      </c>
      <c r="K203" s="20">
        <v>0</v>
      </c>
      <c r="L203" s="20">
        <v>0</v>
      </c>
      <c r="M203" s="20">
        <v>2</v>
      </c>
      <c r="N203" s="15">
        <f>K203+L203+M203</f>
        <v>2</v>
      </c>
      <c r="O203" s="15">
        <f>P203-N203</f>
        <v>6</v>
      </c>
      <c r="P203" s="15">
        <f>ROUND(PRODUCT(J203,25)/12,0)</f>
        <v>8</v>
      </c>
      <c r="Q203" s="20"/>
      <c r="R203" s="20"/>
      <c r="S203" s="21" t="s">
        <v>36</v>
      </c>
      <c r="T203" s="9" t="s">
        <v>41</v>
      </c>
      <c r="U203" s="59"/>
      <c r="V203" s="59"/>
      <c r="W203" s="59"/>
      <c r="X203" s="59"/>
      <c r="Y203" s="59"/>
      <c r="Z203" s="103"/>
    </row>
    <row r="204" spans="1:26" x14ac:dyDescent="0.2">
      <c r="A204" s="81" t="s">
        <v>201</v>
      </c>
      <c r="B204" s="241" t="s">
        <v>271</v>
      </c>
      <c r="C204" s="241"/>
      <c r="D204" s="241"/>
      <c r="E204" s="241"/>
      <c r="F204" s="241"/>
      <c r="G204" s="241"/>
      <c r="H204" s="241"/>
      <c r="I204" s="241"/>
      <c r="J204" s="241"/>
      <c r="K204" s="241"/>
      <c r="L204" s="241"/>
      <c r="M204" s="241"/>
      <c r="N204" s="241"/>
      <c r="O204" s="241"/>
      <c r="P204" s="241"/>
      <c r="Q204" s="241"/>
      <c r="R204" s="241"/>
      <c r="S204" s="241"/>
      <c r="T204" s="241"/>
      <c r="U204" s="59"/>
      <c r="V204" s="59"/>
      <c r="W204" s="59"/>
      <c r="X204" s="59"/>
      <c r="Y204" s="59"/>
      <c r="Z204" s="45"/>
    </row>
    <row r="205" spans="1:26" x14ac:dyDescent="0.2">
      <c r="A205" s="115" t="s">
        <v>243</v>
      </c>
      <c r="B205" s="169" t="s">
        <v>244</v>
      </c>
      <c r="C205" s="169"/>
      <c r="D205" s="169"/>
      <c r="E205" s="169"/>
      <c r="F205" s="169"/>
      <c r="G205" s="169"/>
      <c r="H205" s="169"/>
      <c r="I205" s="169"/>
      <c r="J205" s="20">
        <v>3</v>
      </c>
      <c r="K205" s="20">
        <v>0</v>
      </c>
      <c r="L205" s="20">
        <v>0</v>
      </c>
      <c r="M205" s="20">
        <v>2</v>
      </c>
      <c r="N205" s="15">
        <f>K205+L205+M205</f>
        <v>2</v>
      </c>
      <c r="O205" s="15">
        <f t="shared" si="64"/>
        <v>4</v>
      </c>
      <c r="P205" s="15">
        <f>ROUND(PRODUCT(J205,25)/12,0)</f>
        <v>6</v>
      </c>
      <c r="Q205" s="20"/>
      <c r="R205" s="20"/>
      <c r="S205" s="21" t="s">
        <v>36</v>
      </c>
      <c r="T205" s="9" t="s">
        <v>41</v>
      </c>
      <c r="U205" s="59"/>
      <c r="V205" s="59"/>
      <c r="W205" s="59"/>
      <c r="X205" s="59"/>
      <c r="Y205" s="59"/>
      <c r="Z205" s="45"/>
    </row>
    <row r="206" spans="1:26" x14ac:dyDescent="0.2">
      <c r="A206" s="115" t="s">
        <v>245</v>
      </c>
      <c r="B206" s="169" t="s">
        <v>246</v>
      </c>
      <c r="C206" s="169"/>
      <c r="D206" s="169"/>
      <c r="E206" s="169"/>
      <c r="F206" s="169"/>
      <c r="G206" s="169"/>
      <c r="H206" s="169"/>
      <c r="I206" s="169"/>
      <c r="J206" s="20">
        <v>3</v>
      </c>
      <c r="K206" s="20">
        <v>0</v>
      </c>
      <c r="L206" s="20">
        <v>0</v>
      </c>
      <c r="M206" s="20">
        <v>2</v>
      </c>
      <c r="N206" s="15">
        <f>K206+L206+M206</f>
        <v>2</v>
      </c>
      <c r="O206" s="15">
        <f>P206-N206</f>
        <v>4</v>
      </c>
      <c r="P206" s="15">
        <f>ROUND(PRODUCT(J206,25)/12,0)</f>
        <v>6</v>
      </c>
      <c r="Q206" s="20"/>
      <c r="R206" s="20"/>
      <c r="S206" s="21" t="s">
        <v>36</v>
      </c>
      <c r="T206" s="9" t="s">
        <v>41</v>
      </c>
      <c r="U206" s="59"/>
      <c r="V206" s="59"/>
      <c r="W206" s="59"/>
      <c r="X206" s="59"/>
      <c r="Y206" s="59"/>
      <c r="Z206" s="45"/>
    </row>
    <row r="207" spans="1:26" ht="27" customHeight="1" x14ac:dyDescent="0.2">
      <c r="A207" s="205" t="s">
        <v>105</v>
      </c>
      <c r="B207" s="205"/>
      <c r="C207" s="205"/>
      <c r="D207" s="205"/>
      <c r="E207" s="205"/>
      <c r="F207" s="205"/>
      <c r="G207" s="205"/>
      <c r="H207" s="205"/>
      <c r="I207" s="205"/>
      <c r="J207" s="116">
        <f>SUM(J161,J165,J172,J175,J178,J189,J194,J205,J199,J202,J183,J186)</f>
        <v>39</v>
      </c>
      <c r="K207" s="116">
        <f t="shared" ref="K207:P207" si="68">SUM(K161,K165,K172,K175,K178,K189,K194,K205,K199,K202,K183,K186)</f>
        <v>10</v>
      </c>
      <c r="L207" s="116">
        <f t="shared" si="68"/>
        <v>5</v>
      </c>
      <c r="M207" s="116">
        <f t="shared" si="68"/>
        <v>14</v>
      </c>
      <c r="N207" s="116">
        <f t="shared" si="68"/>
        <v>29</v>
      </c>
      <c r="O207" s="116">
        <f t="shared" si="68"/>
        <v>41</v>
      </c>
      <c r="P207" s="116">
        <f t="shared" si="68"/>
        <v>70</v>
      </c>
      <c r="Q207" s="330">
        <f>COUNTIF(Q161,"E")+COUNTIF(Q165,"E")+COUNTIF(Q172,"E")+COUNTIF(Q175,"E")+COUNTIF(Q178,"E")+COUNTIF(Q183,"E")+COUNTIF(Q186,"E")+COUNTIF(Q189,"E")+COUNTIF(Q194,"E")+COUNTIF(Q199,"E")+COUNTIF(Q202,"E")+COUNTIF(Q205,"E")</f>
        <v>3</v>
      </c>
      <c r="R207" s="330">
        <f>COUNTIF(R161,"C")+COUNTIF(R165,"C")+COUNTIF(R172,"C")+COUNTIF(R175,"C")+COUNTIF(R178,"C")+COUNTIF(R183,"C")+COUNTIF(R186,"C")+COUNTIF(R189,"C")+COUNTIF(R194,"C")+COUNTIF(R199,"C")+COUNTIF(R202,"C")+COUNTIF(R205,"C")</f>
        <v>6</v>
      </c>
      <c r="S207" s="330">
        <f>COUNTIF(S161,"VP")+COUNTIF(S165,"VP")+COUNTIF(S172,"VP")+COUNTIF(S175,"VP")+COUNTIF(S178,"VP")+COUNTIF(S183,"VP")+COUNTIF(S186,"VP")+COUNTIF(S189,"VP")+COUNTIF(S194,"VP")+COUNTIF(S199,"VP")+COUNTIF(S202,"VP")+COUNTIF(S205,"VP")</f>
        <v>3</v>
      </c>
      <c r="T207" s="331">
        <f>COUNTA(T161,T165,T172,T175,T178,T186,T189,T194,T205,T199,T202,T183)</f>
        <v>12</v>
      </c>
      <c r="U207" s="332" t="s">
        <v>301</v>
      </c>
      <c r="V207" s="333"/>
      <c r="W207" s="333"/>
      <c r="X207" s="333"/>
      <c r="Y207" s="59"/>
      <c r="Z207" s="45"/>
    </row>
    <row r="208" spans="1:26" ht="15" customHeight="1" x14ac:dyDescent="0.2">
      <c r="A208" s="180" t="s">
        <v>53</v>
      </c>
      <c r="B208" s="180"/>
      <c r="C208" s="180"/>
      <c r="D208" s="180"/>
      <c r="E208" s="180"/>
      <c r="F208" s="180"/>
      <c r="G208" s="180"/>
      <c r="H208" s="180"/>
      <c r="I208" s="180"/>
      <c r="J208" s="180"/>
      <c r="K208" s="17">
        <f>SUM(K161,K168,K172,K175,K179,K189,K194,K199,K183,K186)*14+SUM(K202,K205)*12</f>
        <v>140</v>
      </c>
      <c r="L208" s="116">
        <f t="shared" ref="L208:P208" si="69">SUM(L161,L168,L172,L175,L179,L189,L194,L199,L183,L186)*14+SUM(L202,L205)*12</f>
        <v>70</v>
      </c>
      <c r="M208" s="116">
        <f t="shared" si="69"/>
        <v>188</v>
      </c>
      <c r="N208" s="116">
        <f t="shared" si="69"/>
        <v>398</v>
      </c>
      <c r="O208" s="116">
        <f t="shared" si="69"/>
        <v>554</v>
      </c>
      <c r="P208" s="116">
        <f t="shared" si="69"/>
        <v>952</v>
      </c>
      <c r="Q208" s="204"/>
      <c r="R208" s="204"/>
      <c r="S208" s="204"/>
      <c r="T208" s="204"/>
      <c r="U208" s="103"/>
      <c r="Y208" s="45"/>
      <c r="Z208" s="45"/>
    </row>
    <row r="209" spans="1:26" ht="12" customHeight="1" x14ac:dyDescent="0.2">
      <c r="A209" s="180"/>
      <c r="B209" s="180"/>
      <c r="C209" s="180"/>
      <c r="D209" s="180"/>
      <c r="E209" s="180"/>
      <c r="F209" s="180"/>
      <c r="G209" s="180"/>
      <c r="H209" s="180"/>
      <c r="I209" s="180"/>
      <c r="J209" s="180"/>
      <c r="K209" s="178">
        <f>SUM(K208:M208)</f>
        <v>398</v>
      </c>
      <c r="L209" s="178"/>
      <c r="M209" s="178"/>
      <c r="N209" s="178">
        <f>SUM(N208:O208)</f>
        <v>952</v>
      </c>
      <c r="O209" s="178"/>
      <c r="P209" s="178"/>
      <c r="Q209" s="204"/>
      <c r="R209" s="204"/>
      <c r="S209" s="204"/>
      <c r="T209" s="204"/>
    </row>
    <row r="210" spans="1:26" ht="20.25" customHeight="1" x14ac:dyDescent="0.2">
      <c r="A210" s="237" t="s">
        <v>104</v>
      </c>
      <c r="B210" s="237"/>
      <c r="C210" s="237"/>
      <c r="D210" s="237"/>
      <c r="E210" s="237"/>
      <c r="F210" s="237"/>
      <c r="G210" s="237"/>
      <c r="H210" s="237"/>
      <c r="I210" s="237"/>
      <c r="J210" s="237"/>
      <c r="K210" s="128">
        <f>T207/SUM(T52,T70,T94,T111,T132,T151)</f>
        <v>0.2608695652173913</v>
      </c>
      <c r="L210" s="129"/>
      <c r="M210" s="129"/>
      <c r="N210" s="129"/>
      <c r="O210" s="129"/>
      <c r="P210" s="129"/>
      <c r="Q210" s="129"/>
      <c r="R210" s="129"/>
      <c r="S210" s="129"/>
      <c r="T210" s="130"/>
    </row>
    <row r="211" spans="1:26" ht="19.5" customHeight="1" x14ac:dyDescent="0.2">
      <c r="A211" s="245" t="s">
        <v>107</v>
      </c>
      <c r="B211" s="245"/>
      <c r="C211" s="245"/>
      <c r="D211" s="245"/>
      <c r="E211" s="245"/>
      <c r="F211" s="245"/>
      <c r="G211" s="245"/>
      <c r="H211" s="245"/>
      <c r="I211" s="245"/>
      <c r="J211" s="245"/>
      <c r="K211" s="128">
        <f>K209/(SUM(N52,N70,N94,N111,N132)*14+N151*12)</f>
        <v>0.20223577235772358</v>
      </c>
      <c r="L211" s="129"/>
      <c r="M211" s="129"/>
      <c r="N211" s="129"/>
      <c r="O211" s="129"/>
      <c r="P211" s="129"/>
      <c r="Q211" s="129"/>
      <c r="R211" s="129"/>
      <c r="S211" s="129"/>
      <c r="T211" s="130"/>
    </row>
    <row r="212" spans="1:26" x14ac:dyDescent="0.2">
      <c r="B212" s="6"/>
      <c r="C212" s="6"/>
      <c r="D212" s="6"/>
      <c r="E212" s="6"/>
      <c r="F212" s="6"/>
      <c r="G212" s="6"/>
      <c r="M212" s="6"/>
      <c r="N212" s="6"/>
      <c r="O212" s="6"/>
      <c r="P212" s="6"/>
      <c r="Q212" s="6"/>
      <c r="R212" s="6"/>
      <c r="S212" s="6"/>
    </row>
    <row r="213" spans="1:26" ht="19.5" customHeight="1" x14ac:dyDescent="0.2">
      <c r="A213" s="124" t="s">
        <v>54</v>
      </c>
      <c r="B213" s="125"/>
      <c r="C213" s="125"/>
      <c r="D213" s="125"/>
      <c r="E213" s="125"/>
      <c r="F213" s="125"/>
      <c r="G213" s="125"/>
      <c r="H213" s="125"/>
      <c r="I213" s="125"/>
      <c r="J213" s="125"/>
      <c r="K213" s="125"/>
      <c r="L213" s="125"/>
      <c r="M213" s="125"/>
      <c r="N213" s="125"/>
      <c r="O213" s="125"/>
      <c r="P213" s="125"/>
      <c r="Q213" s="125"/>
      <c r="R213" s="125"/>
      <c r="S213" s="125"/>
      <c r="T213" s="126"/>
    </row>
    <row r="214" spans="1:26" ht="28.5" customHeight="1" x14ac:dyDescent="0.2">
      <c r="A214" s="144" t="s">
        <v>30</v>
      </c>
      <c r="B214" s="144" t="s">
        <v>29</v>
      </c>
      <c r="C214" s="144"/>
      <c r="D214" s="144"/>
      <c r="E214" s="144"/>
      <c r="F214" s="144"/>
      <c r="G214" s="144"/>
      <c r="H214" s="144"/>
      <c r="I214" s="144"/>
      <c r="J214" s="159" t="s">
        <v>43</v>
      </c>
      <c r="K214" s="159" t="s">
        <v>27</v>
      </c>
      <c r="L214" s="159"/>
      <c r="M214" s="159"/>
      <c r="N214" s="159" t="s">
        <v>44</v>
      </c>
      <c r="O214" s="239"/>
      <c r="P214" s="239"/>
      <c r="Q214" s="159" t="s">
        <v>26</v>
      </c>
      <c r="R214" s="159"/>
      <c r="S214" s="159"/>
      <c r="T214" s="159" t="s">
        <v>25</v>
      </c>
    </row>
    <row r="215" spans="1:26" ht="16.5" customHeight="1" x14ac:dyDescent="0.2">
      <c r="A215" s="144"/>
      <c r="B215" s="144"/>
      <c r="C215" s="144"/>
      <c r="D215" s="144"/>
      <c r="E215" s="144"/>
      <c r="F215" s="144"/>
      <c r="G215" s="144"/>
      <c r="H215" s="144"/>
      <c r="I215" s="144"/>
      <c r="J215" s="159"/>
      <c r="K215" s="73" t="s">
        <v>31</v>
      </c>
      <c r="L215" s="73" t="s">
        <v>32</v>
      </c>
      <c r="M215" s="73" t="s">
        <v>33</v>
      </c>
      <c r="N215" s="73" t="s">
        <v>37</v>
      </c>
      <c r="O215" s="73" t="s">
        <v>8</v>
      </c>
      <c r="P215" s="73" t="s">
        <v>34</v>
      </c>
      <c r="Q215" s="73" t="s">
        <v>35</v>
      </c>
      <c r="R215" s="73" t="s">
        <v>31</v>
      </c>
      <c r="S215" s="73" t="s">
        <v>36</v>
      </c>
      <c r="T215" s="159"/>
    </row>
    <row r="216" spans="1:26" x14ac:dyDescent="0.2">
      <c r="A216" s="242" t="s">
        <v>55</v>
      </c>
      <c r="B216" s="243"/>
      <c r="C216" s="243"/>
      <c r="D216" s="243"/>
      <c r="E216" s="243"/>
      <c r="F216" s="243"/>
      <c r="G216" s="243"/>
      <c r="H216" s="243"/>
      <c r="I216" s="243"/>
      <c r="J216" s="243"/>
      <c r="K216" s="243"/>
      <c r="L216" s="243"/>
      <c r="M216" s="243"/>
      <c r="N216" s="243"/>
      <c r="O216" s="243"/>
      <c r="P216" s="243"/>
      <c r="Q216" s="243"/>
      <c r="R216" s="243"/>
      <c r="S216" s="243"/>
      <c r="T216" s="244"/>
      <c r="U216" s="45"/>
    </row>
    <row r="217" spans="1:26" x14ac:dyDescent="0.2">
      <c r="A217" s="102" t="s">
        <v>247</v>
      </c>
      <c r="B217" s="141" t="s">
        <v>248</v>
      </c>
      <c r="C217" s="142"/>
      <c r="D217" s="142"/>
      <c r="E217" s="142"/>
      <c r="F217" s="142"/>
      <c r="G217" s="142"/>
      <c r="H217" s="142"/>
      <c r="I217" s="143"/>
      <c r="J217" s="20">
        <v>3</v>
      </c>
      <c r="K217" s="20">
        <v>0</v>
      </c>
      <c r="L217" s="20">
        <v>0</v>
      </c>
      <c r="M217" s="20">
        <v>2</v>
      </c>
      <c r="N217" s="15">
        <f>K217+L217+M217</f>
        <v>2</v>
      </c>
      <c r="O217" s="15">
        <f>P217-N217</f>
        <v>3</v>
      </c>
      <c r="P217" s="15">
        <f>ROUND(PRODUCT(J217,25)/14,0)</f>
        <v>5</v>
      </c>
      <c r="Q217" s="20"/>
      <c r="R217" s="20"/>
      <c r="S217" s="21" t="s">
        <v>36</v>
      </c>
      <c r="T217" s="9" t="s">
        <v>42</v>
      </c>
      <c r="U217" s="45"/>
    </row>
    <row r="218" spans="1:26" hidden="1" x14ac:dyDescent="0.2">
      <c r="A218" s="74"/>
      <c r="B218" s="169"/>
      <c r="C218" s="169"/>
      <c r="D218" s="169"/>
      <c r="E218" s="169"/>
      <c r="F218" s="169"/>
      <c r="G218" s="169"/>
      <c r="H218" s="169"/>
      <c r="I218" s="169"/>
      <c r="J218" s="20">
        <v>0</v>
      </c>
      <c r="K218" s="20">
        <v>0</v>
      </c>
      <c r="L218" s="20">
        <v>0</v>
      </c>
      <c r="M218" s="20">
        <v>0</v>
      </c>
      <c r="N218" s="15">
        <f t="shared" ref="N218" si="70">K218+L218+M218</f>
        <v>0</v>
      </c>
      <c r="O218" s="15">
        <f t="shared" ref="O218" si="71">P218-N218</f>
        <v>0</v>
      </c>
      <c r="P218" s="15">
        <f t="shared" ref="P218" si="72">ROUND(PRODUCT(J218,25)/14,0)</f>
        <v>0</v>
      </c>
      <c r="Q218" s="20"/>
      <c r="R218" s="20"/>
      <c r="S218" s="21"/>
      <c r="T218" s="9"/>
      <c r="U218" s="45"/>
    </row>
    <row r="219" spans="1:26" ht="12.75" hidden="1" customHeight="1" x14ac:dyDescent="0.2">
      <c r="A219" s="74"/>
      <c r="B219" s="169"/>
      <c r="C219" s="169"/>
      <c r="D219" s="169"/>
      <c r="E219" s="169"/>
      <c r="F219" s="169"/>
      <c r="G219" s="169"/>
      <c r="H219" s="169"/>
      <c r="I219" s="169"/>
      <c r="J219" s="20">
        <v>0</v>
      </c>
      <c r="K219" s="20">
        <v>0</v>
      </c>
      <c r="L219" s="20">
        <v>0</v>
      </c>
      <c r="M219" s="20">
        <v>0</v>
      </c>
      <c r="N219" s="15">
        <f>K219+L219+M219</f>
        <v>0</v>
      </c>
      <c r="O219" s="15">
        <f>P219-N219</f>
        <v>0</v>
      </c>
      <c r="P219" s="15">
        <f>ROUND(PRODUCT(J219,25)/14,0)</f>
        <v>0</v>
      </c>
      <c r="Q219" s="20"/>
      <c r="R219" s="20"/>
      <c r="S219" s="21"/>
      <c r="T219" s="9"/>
      <c r="U219" s="57"/>
      <c r="V219" s="62"/>
      <c r="W219" s="62"/>
      <c r="X219" s="62"/>
      <c r="Y219" s="62"/>
      <c r="Z219" s="62"/>
    </row>
    <row r="220" spans="1:26" x14ac:dyDescent="0.2">
      <c r="A220" s="131" t="s">
        <v>56</v>
      </c>
      <c r="B220" s="132"/>
      <c r="C220" s="132"/>
      <c r="D220" s="132"/>
      <c r="E220" s="132"/>
      <c r="F220" s="132"/>
      <c r="G220" s="132"/>
      <c r="H220" s="132"/>
      <c r="I220" s="132"/>
      <c r="J220" s="132"/>
      <c r="K220" s="132"/>
      <c r="L220" s="132"/>
      <c r="M220" s="132"/>
      <c r="N220" s="132"/>
      <c r="O220" s="132"/>
      <c r="P220" s="132"/>
      <c r="Q220" s="132"/>
      <c r="R220" s="132"/>
      <c r="S220" s="132"/>
      <c r="T220" s="133"/>
      <c r="U220" s="57"/>
      <c r="V220" s="62"/>
      <c r="W220" s="62"/>
      <c r="X220" s="62"/>
      <c r="Y220" s="62"/>
      <c r="Z220" s="62"/>
    </row>
    <row r="221" spans="1:26" ht="12.6" customHeight="1" x14ac:dyDescent="0.2">
      <c r="A221" s="102" t="s">
        <v>249</v>
      </c>
      <c r="B221" s="141" t="s">
        <v>248</v>
      </c>
      <c r="C221" s="142"/>
      <c r="D221" s="142"/>
      <c r="E221" s="142"/>
      <c r="F221" s="142"/>
      <c r="G221" s="142"/>
      <c r="H221" s="142"/>
      <c r="I221" s="143"/>
      <c r="J221" s="20">
        <v>3</v>
      </c>
      <c r="K221" s="20">
        <v>0</v>
      </c>
      <c r="L221" s="20">
        <v>0</v>
      </c>
      <c r="M221" s="20">
        <v>2</v>
      </c>
      <c r="N221" s="15">
        <f>K221+L221+M221</f>
        <v>2</v>
      </c>
      <c r="O221" s="15">
        <f>P221-N221</f>
        <v>3</v>
      </c>
      <c r="P221" s="15">
        <f>ROUND(PRODUCT(J221,25)/14,0)</f>
        <v>5</v>
      </c>
      <c r="Q221" s="20"/>
      <c r="R221" s="20"/>
      <c r="S221" s="21" t="s">
        <v>36</v>
      </c>
      <c r="T221" s="9" t="s">
        <v>42</v>
      </c>
      <c r="U221" s="57"/>
      <c r="V221" s="62"/>
      <c r="W221" s="62"/>
      <c r="X221" s="62"/>
      <c r="Y221" s="62"/>
      <c r="Z221" s="62"/>
    </row>
    <row r="222" spans="1:26" ht="12.75" hidden="1" customHeight="1" x14ac:dyDescent="0.2">
      <c r="A222" s="74"/>
      <c r="B222" s="169"/>
      <c r="C222" s="169"/>
      <c r="D222" s="169"/>
      <c r="E222" s="169"/>
      <c r="F222" s="169"/>
      <c r="G222" s="169"/>
      <c r="H222" s="169"/>
      <c r="I222" s="169"/>
      <c r="J222" s="20">
        <v>0</v>
      </c>
      <c r="K222" s="20">
        <v>0</v>
      </c>
      <c r="L222" s="20">
        <v>0</v>
      </c>
      <c r="M222" s="20">
        <v>0</v>
      </c>
      <c r="N222" s="15">
        <f t="shared" ref="N222" si="73">K222+L222+M222</f>
        <v>0</v>
      </c>
      <c r="O222" s="15">
        <f t="shared" ref="O222" si="74">P222-N222</f>
        <v>0</v>
      </c>
      <c r="P222" s="15">
        <f t="shared" ref="P222" si="75">ROUND(PRODUCT(J222,25)/14,0)</f>
        <v>0</v>
      </c>
      <c r="Q222" s="20"/>
      <c r="R222" s="20"/>
      <c r="S222" s="21"/>
      <c r="T222" s="9"/>
      <c r="U222" s="57"/>
      <c r="V222" s="62"/>
      <c r="W222" s="62"/>
      <c r="X222" s="62"/>
      <c r="Y222" s="62"/>
      <c r="Z222" s="62"/>
    </row>
    <row r="223" spans="1:26" ht="12.75" hidden="1" customHeight="1" x14ac:dyDescent="0.2">
      <c r="A223" s="74"/>
      <c r="B223" s="169"/>
      <c r="C223" s="169"/>
      <c r="D223" s="169"/>
      <c r="E223" s="169"/>
      <c r="F223" s="169"/>
      <c r="G223" s="169"/>
      <c r="H223" s="169"/>
      <c r="I223" s="169"/>
      <c r="J223" s="20">
        <v>0</v>
      </c>
      <c r="K223" s="20">
        <v>0</v>
      </c>
      <c r="L223" s="20">
        <v>0</v>
      </c>
      <c r="M223" s="20">
        <v>0</v>
      </c>
      <c r="N223" s="15">
        <f>K223+L223+M223</f>
        <v>0</v>
      </c>
      <c r="O223" s="15">
        <f>P223-N223</f>
        <v>0</v>
      </c>
      <c r="P223" s="15">
        <f>ROUND(PRODUCT(J223,25)/14,0)</f>
        <v>0</v>
      </c>
      <c r="Q223" s="20"/>
      <c r="R223" s="20"/>
      <c r="S223" s="21"/>
      <c r="T223" s="9"/>
      <c r="U223" s="57"/>
      <c r="V223" s="62"/>
      <c r="W223" s="62"/>
      <c r="X223" s="62"/>
      <c r="Y223" s="62"/>
      <c r="Z223" s="62"/>
    </row>
    <row r="224" spans="1:26" x14ac:dyDescent="0.2">
      <c r="A224" s="131" t="s">
        <v>57</v>
      </c>
      <c r="B224" s="132"/>
      <c r="C224" s="132"/>
      <c r="D224" s="132"/>
      <c r="E224" s="132"/>
      <c r="F224" s="132"/>
      <c r="G224" s="132"/>
      <c r="H224" s="132"/>
      <c r="I224" s="132"/>
      <c r="J224" s="132"/>
      <c r="K224" s="132"/>
      <c r="L224" s="132"/>
      <c r="M224" s="132"/>
      <c r="N224" s="132"/>
      <c r="O224" s="132"/>
      <c r="P224" s="132"/>
      <c r="Q224" s="132"/>
      <c r="R224" s="132"/>
      <c r="S224" s="132"/>
      <c r="T224" s="133"/>
      <c r="U224" s="57"/>
      <c r="V224" s="62"/>
      <c r="W224" s="62"/>
      <c r="X224" s="62"/>
      <c r="Y224" s="62"/>
      <c r="Z224" s="62"/>
    </row>
    <row r="225" spans="1:26" ht="12.75" customHeight="1" x14ac:dyDescent="0.2">
      <c r="A225" s="102" t="s">
        <v>250</v>
      </c>
      <c r="B225" s="141" t="s">
        <v>248</v>
      </c>
      <c r="C225" s="142"/>
      <c r="D225" s="142"/>
      <c r="E225" s="142"/>
      <c r="F225" s="142"/>
      <c r="G225" s="142"/>
      <c r="H225" s="142"/>
      <c r="I225" s="143"/>
      <c r="J225" s="20">
        <v>3</v>
      </c>
      <c r="K225" s="20">
        <v>0</v>
      </c>
      <c r="L225" s="20">
        <v>0</v>
      </c>
      <c r="M225" s="20">
        <v>2</v>
      </c>
      <c r="N225" s="15">
        <f>K225+L225+M225</f>
        <v>2</v>
      </c>
      <c r="O225" s="15">
        <f>P225-N225</f>
        <v>3</v>
      </c>
      <c r="P225" s="15">
        <f>ROUND(PRODUCT(J225,25)/14,0)</f>
        <v>5</v>
      </c>
      <c r="Q225" s="20"/>
      <c r="R225" s="20"/>
      <c r="S225" s="21" t="s">
        <v>36</v>
      </c>
      <c r="T225" s="9" t="s">
        <v>42</v>
      </c>
      <c r="U225" s="57"/>
      <c r="V225" s="62"/>
      <c r="W225" s="62"/>
      <c r="X225" s="62"/>
      <c r="Y225" s="62"/>
      <c r="Z225" s="62"/>
    </row>
    <row r="226" spans="1:26" ht="12.75" hidden="1" customHeight="1" x14ac:dyDescent="0.2">
      <c r="A226" s="74"/>
      <c r="B226" s="169"/>
      <c r="C226" s="169"/>
      <c r="D226" s="169"/>
      <c r="E226" s="169"/>
      <c r="F226" s="169"/>
      <c r="G226" s="169"/>
      <c r="H226" s="169"/>
      <c r="I226" s="169"/>
      <c r="J226" s="20">
        <v>0</v>
      </c>
      <c r="K226" s="20">
        <v>0</v>
      </c>
      <c r="L226" s="20">
        <v>0</v>
      </c>
      <c r="M226" s="20">
        <v>0</v>
      </c>
      <c r="N226" s="15">
        <f t="shared" ref="N226" si="76">K226+L226+M226</f>
        <v>0</v>
      </c>
      <c r="O226" s="15">
        <f t="shared" ref="O226" si="77">P226-N226</f>
        <v>0</v>
      </c>
      <c r="P226" s="15">
        <f>ROUND(PRODUCT(J226,25)/14,0)</f>
        <v>0</v>
      </c>
      <c r="Q226" s="20"/>
      <c r="R226" s="20"/>
      <c r="S226" s="21"/>
      <c r="T226" s="9"/>
      <c r="U226" s="57"/>
      <c r="V226" s="62"/>
      <c r="W226" s="62"/>
      <c r="X226" s="62"/>
      <c r="Y226" s="62"/>
      <c r="Z226" s="62"/>
    </row>
    <row r="227" spans="1:26" ht="12.75" hidden="1" customHeight="1" x14ac:dyDescent="0.2">
      <c r="A227" s="74"/>
      <c r="B227" s="169"/>
      <c r="C227" s="169"/>
      <c r="D227" s="169"/>
      <c r="E227" s="169"/>
      <c r="F227" s="169"/>
      <c r="G227" s="169"/>
      <c r="H227" s="169"/>
      <c r="I227" s="169"/>
      <c r="J227" s="20">
        <v>0</v>
      </c>
      <c r="K227" s="20">
        <v>0</v>
      </c>
      <c r="L227" s="20">
        <v>0</v>
      </c>
      <c r="M227" s="20">
        <v>0</v>
      </c>
      <c r="N227" s="15">
        <f>K227+L227+M227</f>
        <v>0</v>
      </c>
      <c r="O227" s="15">
        <f>P227-N227</f>
        <v>0</v>
      </c>
      <c r="P227" s="15">
        <f>ROUND(PRODUCT(J227,25)/14,0)</f>
        <v>0</v>
      </c>
      <c r="Q227" s="20"/>
      <c r="R227" s="20"/>
      <c r="S227" s="21"/>
      <c r="T227" s="9"/>
      <c r="U227" s="45"/>
    </row>
    <row r="228" spans="1:26" x14ac:dyDescent="0.2">
      <c r="A228" s="131" t="s">
        <v>58</v>
      </c>
      <c r="B228" s="132"/>
      <c r="C228" s="132"/>
      <c r="D228" s="132"/>
      <c r="E228" s="132"/>
      <c r="F228" s="132"/>
      <c r="G228" s="132"/>
      <c r="H228" s="132"/>
      <c r="I228" s="132"/>
      <c r="J228" s="132"/>
      <c r="K228" s="132"/>
      <c r="L228" s="132"/>
      <c r="M228" s="132"/>
      <c r="N228" s="132"/>
      <c r="O228" s="132"/>
      <c r="P228" s="132"/>
      <c r="Q228" s="132"/>
      <c r="R228" s="132"/>
      <c r="S228" s="132"/>
      <c r="T228" s="133"/>
      <c r="U228" s="45"/>
    </row>
    <row r="229" spans="1:26" ht="12.75" customHeight="1" x14ac:dyDescent="0.2">
      <c r="A229" s="102" t="s">
        <v>251</v>
      </c>
      <c r="B229" s="141" t="s">
        <v>248</v>
      </c>
      <c r="C229" s="142"/>
      <c r="D229" s="142"/>
      <c r="E229" s="142"/>
      <c r="F229" s="142"/>
      <c r="G229" s="142"/>
      <c r="H229" s="142"/>
      <c r="I229" s="143"/>
      <c r="J229" s="20">
        <v>3</v>
      </c>
      <c r="K229" s="20">
        <v>0</v>
      </c>
      <c r="L229" s="20">
        <v>0</v>
      </c>
      <c r="M229" s="20">
        <v>2</v>
      </c>
      <c r="N229" s="15">
        <f>K229+L229+M229</f>
        <v>2</v>
      </c>
      <c r="O229" s="15">
        <f>P229-N229</f>
        <v>3</v>
      </c>
      <c r="P229" s="15">
        <f>ROUND(PRODUCT(J229,25)/14,0)</f>
        <v>5</v>
      </c>
      <c r="Q229" s="20"/>
      <c r="R229" s="20"/>
      <c r="S229" s="21" t="s">
        <v>36</v>
      </c>
      <c r="T229" s="9" t="s">
        <v>42</v>
      </c>
      <c r="U229" s="45"/>
    </row>
    <row r="230" spans="1:26" hidden="1" x14ac:dyDescent="0.2">
      <c r="A230" s="74"/>
      <c r="B230" s="169"/>
      <c r="C230" s="169"/>
      <c r="D230" s="169"/>
      <c r="E230" s="169"/>
      <c r="F230" s="169"/>
      <c r="G230" s="169"/>
      <c r="H230" s="169"/>
      <c r="I230" s="169"/>
      <c r="J230" s="20">
        <v>0</v>
      </c>
      <c r="K230" s="20">
        <v>0</v>
      </c>
      <c r="L230" s="20">
        <v>0</v>
      </c>
      <c r="M230" s="20">
        <v>0</v>
      </c>
      <c r="N230" s="15">
        <f t="shared" ref="N230" si="78">K230+L230+M230</f>
        <v>0</v>
      </c>
      <c r="O230" s="15">
        <f t="shared" ref="O230" si="79">P230-N230</f>
        <v>0</v>
      </c>
      <c r="P230" s="15">
        <f t="shared" ref="P230" si="80">ROUND(PRODUCT(J230,25)/14,0)</f>
        <v>0</v>
      </c>
      <c r="Q230" s="20"/>
      <c r="R230" s="20"/>
      <c r="S230" s="21"/>
      <c r="T230" s="9"/>
      <c r="U230" s="45"/>
    </row>
    <row r="231" spans="1:26" hidden="1" x14ac:dyDescent="0.2">
      <c r="A231" s="74"/>
      <c r="B231" s="169"/>
      <c r="C231" s="169"/>
      <c r="D231" s="169"/>
      <c r="E231" s="169"/>
      <c r="F231" s="169"/>
      <c r="G231" s="169"/>
      <c r="H231" s="169"/>
      <c r="I231" s="169"/>
      <c r="J231" s="20">
        <v>0</v>
      </c>
      <c r="K231" s="20">
        <v>0</v>
      </c>
      <c r="L231" s="20">
        <v>0</v>
      </c>
      <c r="M231" s="20">
        <v>0</v>
      </c>
      <c r="N231" s="15">
        <f>K231+L231+M231</f>
        <v>0</v>
      </c>
      <c r="O231" s="15">
        <f>P231-N231</f>
        <v>0</v>
      </c>
      <c r="P231" s="15">
        <f>ROUND(PRODUCT(J231,25)/14,0)</f>
        <v>0</v>
      </c>
      <c r="Q231" s="20"/>
      <c r="R231" s="20"/>
      <c r="S231" s="21"/>
      <c r="T231" s="9"/>
      <c r="U231" s="45"/>
    </row>
    <row r="232" spans="1:26" hidden="1" x14ac:dyDescent="0.2">
      <c r="A232" s="131" t="s">
        <v>59</v>
      </c>
      <c r="B232" s="132"/>
      <c r="C232" s="132"/>
      <c r="D232" s="132"/>
      <c r="E232" s="132"/>
      <c r="F232" s="132"/>
      <c r="G232" s="132"/>
      <c r="H232" s="132"/>
      <c r="I232" s="132"/>
      <c r="J232" s="132"/>
      <c r="K232" s="132"/>
      <c r="L232" s="132"/>
      <c r="M232" s="132"/>
      <c r="N232" s="132"/>
      <c r="O232" s="132"/>
      <c r="P232" s="132"/>
      <c r="Q232" s="132"/>
      <c r="R232" s="132"/>
      <c r="S232" s="132"/>
      <c r="T232" s="133"/>
      <c r="U232" s="45"/>
    </row>
    <row r="233" spans="1:26" hidden="1" x14ac:dyDescent="0.2">
      <c r="A233" s="74"/>
      <c r="B233" s="169"/>
      <c r="C233" s="169"/>
      <c r="D233" s="169"/>
      <c r="E233" s="169"/>
      <c r="F233" s="169"/>
      <c r="G233" s="169"/>
      <c r="H233" s="169"/>
      <c r="I233" s="169"/>
      <c r="J233" s="20">
        <v>0</v>
      </c>
      <c r="K233" s="20">
        <v>0</v>
      </c>
      <c r="L233" s="20">
        <v>0</v>
      </c>
      <c r="M233" s="20">
        <v>0</v>
      </c>
      <c r="N233" s="15">
        <f>K233+L233+M233</f>
        <v>0</v>
      </c>
      <c r="O233" s="15">
        <f>P233-N233</f>
        <v>0</v>
      </c>
      <c r="P233" s="15">
        <f>ROUND(PRODUCT(J233,25)/14,0)</f>
        <v>0</v>
      </c>
      <c r="Q233" s="20"/>
      <c r="R233" s="20"/>
      <c r="S233" s="21"/>
      <c r="T233" s="9"/>
      <c r="U233" s="45"/>
    </row>
    <row r="234" spans="1:26" hidden="1" x14ac:dyDescent="0.2">
      <c r="A234" s="74"/>
      <c r="B234" s="169"/>
      <c r="C234" s="169"/>
      <c r="D234" s="169"/>
      <c r="E234" s="169"/>
      <c r="F234" s="169"/>
      <c r="G234" s="169"/>
      <c r="H234" s="169"/>
      <c r="I234" s="169"/>
      <c r="J234" s="20">
        <v>0</v>
      </c>
      <c r="K234" s="20">
        <v>0</v>
      </c>
      <c r="L234" s="20">
        <v>0</v>
      </c>
      <c r="M234" s="20">
        <v>0</v>
      </c>
      <c r="N234" s="15">
        <f t="shared" ref="N234" si="81">K234+L234+M234</f>
        <v>0</v>
      </c>
      <c r="O234" s="15">
        <f t="shared" ref="O234" si="82">P234-N234</f>
        <v>0</v>
      </c>
      <c r="P234" s="15">
        <f t="shared" ref="P234" si="83">ROUND(PRODUCT(J234,25)/14,0)</f>
        <v>0</v>
      </c>
      <c r="Q234" s="20"/>
      <c r="R234" s="20"/>
      <c r="S234" s="21"/>
      <c r="T234" s="9"/>
      <c r="U234" s="45"/>
    </row>
    <row r="235" spans="1:26" hidden="1" x14ac:dyDescent="0.2">
      <c r="A235" s="74"/>
      <c r="B235" s="169"/>
      <c r="C235" s="169"/>
      <c r="D235" s="169"/>
      <c r="E235" s="169"/>
      <c r="F235" s="169"/>
      <c r="G235" s="169"/>
      <c r="H235" s="169"/>
      <c r="I235" s="169"/>
      <c r="J235" s="20">
        <v>0</v>
      </c>
      <c r="K235" s="20">
        <v>0</v>
      </c>
      <c r="L235" s="20">
        <v>0</v>
      </c>
      <c r="M235" s="20">
        <v>0</v>
      </c>
      <c r="N235" s="15">
        <f>K235+L235+M235</f>
        <v>0</v>
      </c>
      <c r="O235" s="15">
        <f>P235-N235</f>
        <v>0</v>
      </c>
      <c r="P235" s="15">
        <f>ROUND(PRODUCT(J235,25)/14,0)</f>
        <v>0</v>
      </c>
      <c r="Q235" s="20"/>
      <c r="R235" s="20"/>
      <c r="S235" s="21"/>
      <c r="T235" s="9"/>
      <c r="U235" s="45"/>
    </row>
    <row r="236" spans="1:26" hidden="1" x14ac:dyDescent="0.2">
      <c r="A236" s="131" t="s">
        <v>60</v>
      </c>
      <c r="B236" s="132"/>
      <c r="C236" s="132"/>
      <c r="D236" s="132"/>
      <c r="E236" s="132"/>
      <c r="F236" s="132"/>
      <c r="G236" s="132"/>
      <c r="H236" s="132"/>
      <c r="I236" s="132"/>
      <c r="J236" s="132"/>
      <c r="K236" s="132"/>
      <c r="L236" s="132"/>
      <c r="M236" s="132"/>
      <c r="N236" s="132"/>
      <c r="O236" s="132"/>
      <c r="P236" s="132"/>
      <c r="Q236" s="132"/>
      <c r="R236" s="132"/>
      <c r="S236" s="132"/>
      <c r="T236" s="133"/>
      <c r="U236" s="45"/>
    </row>
    <row r="237" spans="1:26" hidden="1" x14ac:dyDescent="0.2">
      <c r="A237" s="74"/>
      <c r="B237" s="169"/>
      <c r="C237" s="169"/>
      <c r="D237" s="169"/>
      <c r="E237" s="169"/>
      <c r="F237" s="169"/>
      <c r="G237" s="169"/>
      <c r="H237" s="169"/>
      <c r="I237" s="169"/>
      <c r="J237" s="20">
        <v>0</v>
      </c>
      <c r="K237" s="20">
        <v>0</v>
      </c>
      <c r="L237" s="20">
        <v>0</v>
      </c>
      <c r="M237" s="20">
        <v>0</v>
      </c>
      <c r="N237" s="15">
        <f>K237+L237+M237</f>
        <v>0</v>
      </c>
      <c r="O237" s="15">
        <f>P237-N237</f>
        <v>0</v>
      </c>
      <c r="P237" s="15">
        <f>ROUND(PRODUCT(J237,25)/12,0)</f>
        <v>0</v>
      </c>
      <c r="Q237" s="20"/>
      <c r="R237" s="20"/>
      <c r="S237" s="21"/>
      <c r="T237" s="9"/>
      <c r="U237" s="45"/>
    </row>
    <row r="238" spans="1:26" hidden="1" x14ac:dyDescent="0.2">
      <c r="A238" s="74"/>
      <c r="B238" s="169"/>
      <c r="C238" s="169"/>
      <c r="D238" s="169"/>
      <c r="E238" s="169"/>
      <c r="F238" s="169"/>
      <c r="G238" s="169"/>
      <c r="H238" s="169"/>
      <c r="I238" s="169"/>
      <c r="J238" s="20">
        <v>0</v>
      </c>
      <c r="K238" s="20">
        <v>0</v>
      </c>
      <c r="L238" s="20">
        <v>0</v>
      </c>
      <c r="M238" s="20">
        <v>0</v>
      </c>
      <c r="N238" s="15">
        <f t="shared" ref="N238" si="84">K238+L238+M238</f>
        <v>0</v>
      </c>
      <c r="O238" s="15">
        <f t="shared" ref="O238" si="85">P238-N238</f>
        <v>0</v>
      </c>
      <c r="P238" s="15">
        <f t="shared" ref="P238:P239" si="86">ROUND(PRODUCT(J238,25)/12,0)</f>
        <v>0</v>
      </c>
      <c r="Q238" s="20"/>
      <c r="R238" s="20"/>
      <c r="S238" s="21"/>
      <c r="T238" s="9"/>
      <c r="U238" s="80"/>
      <c r="V238" s="63"/>
      <c r="W238" s="63"/>
      <c r="X238" s="63"/>
      <c r="Y238" s="63"/>
      <c r="Z238" s="63"/>
    </row>
    <row r="239" spans="1:26" hidden="1" x14ac:dyDescent="0.2">
      <c r="A239" s="74"/>
      <c r="B239" s="169"/>
      <c r="C239" s="169"/>
      <c r="D239" s="169"/>
      <c r="E239" s="169"/>
      <c r="F239" s="169"/>
      <c r="G239" s="169"/>
      <c r="H239" s="169"/>
      <c r="I239" s="169"/>
      <c r="J239" s="20">
        <v>0</v>
      </c>
      <c r="K239" s="20">
        <v>0</v>
      </c>
      <c r="L239" s="20">
        <v>0</v>
      </c>
      <c r="M239" s="20">
        <v>0</v>
      </c>
      <c r="N239" s="15">
        <f>K239+L239+M239</f>
        <v>0</v>
      </c>
      <c r="O239" s="15">
        <f>P239-N239</f>
        <v>0</v>
      </c>
      <c r="P239" s="15">
        <f t="shared" si="86"/>
        <v>0</v>
      </c>
      <c r="Q239" s="20"/>
      <c r="R239" s="20"/>
      <c r="S239" s="21"/>
      <c r="T239" s="9"/>
      <c r="U239" s="80"/>
      <c r="V239" s="63"/>
      <c r="W239" s="63"/>
      <c r="X239" s="63"/>
      <c r="Y239" s="63"/>
      <c r="Z239" s="63"/>
    </row>
    <row r="240" spans="1:26" ht="26.25" customHeight="1" x14ac:dyDescent="0.2">
      <c r="A240" s="180" t="s">
        <v>106</v>
      </c>
      <c r="B240" s="180"/>
      <c r="C240" s="180"/>
      <c r="D240" s="180"/>
      <c r="E240" s="180"/>
      <c r="F240" s="180"/>
      <c r="G240" s="180"/>
      <c r="H240" s="180"/>
      <c r="I240" s="180"/>
      <c r="J240" s="17">
        <f>SUM(J217:J219,J221:J223,J225:J227,J229:J231,J233:J235,J237:J239)</f>
        <v>12</v>
      </c>
      <c r="K240" s="17">
        <f t="shared" ref="K240:P240" si="87">SUM(K217:K219,K221:K223,K225:K227,K229:K231,K233:K235,K237:K239)</f>
        <v>0</v>
      </c>
      <c r="L240" s="17">
        <f t="shared" si="87"/>
        <v>0</v>
      </c>
      <c r="M240" s="17">
        <f t="shared" si="87"/>
        <v>8</v>
      </c>
      <c r="N240" s="17">
        <f t="shared" si="87"/>
        <v>8</v>
      </c>
      <c r="O240" s="17">
        <f t="shared" si="87"/>
        <v>12</v>
      </c>
      <c r="P240" s="17">
        <f t="shared" si="87"/>
        <v>20</v>
      </c>
      <c r="Q240" s="17">
        <f>COUNTIF(Q217:Q219,"E")+COUNTIF(Q221:Q223,"E")+COUNTIF(Q225:Q227,"E")+COUNTIF(Q229:Q231,"E")+COUNTIF(Q233:Q235,"E")+COUNTIF(Q237:Q239,"E")</f>
        <v>0</v>
      </c>
      <c r="R240" s="17">
        <f>COUNTIF(R217:R219,"C")+COUNTIF(R221:R223,"C")+COUNTIF(R225:R227,"C")+COUNTIF(R229:R231,"C")+COUNTIF(R233:R235,"C")+COUNTIF(R237:R239,"C")</f>
        <v>0</v>
      </c>
      <c r="S240" s="17">
        <f>COUNTIF(S217:S219,"VP")+COUNTIF(S221:S223,"VP")+COUNTIF(S225:S227,"VP")+COUNTIF(S229:S231,"VP")+COUNTIF(S233:S235,"VP")+COUNTIF(S237:S239,"VP")</f>
        <v>4</v>
      </c>
      <c r="T240" s="77">
        <f>COUNTA(T217:T219,T221:T223,T225:T227,T229:T231,T233:T235,T237:T239)</f>
        <v>4</v>
      </c>
    </row>
    <row r="241" spans="1:26" x14ac:dyDescent="0.2">
      <c r="A241" s="180" t="s">
        <v>53</v>
      </c>
      <c r="B241" s="180"/>
      <c r="C241" s="180"/>
      <c r="D241" s="180"/>
      <c r="E241" s="180"/>
      <c r="F241" s="180"/>
      <c r="G241" s="180"/>
      <c r="H241" s="180"/>
      <c r="I241" s="180"/>
      <c r="J241" s="180"/>
      <c r="K241" s="17">
        <f>SUM(K217:K219,K221:K223,K225:K227,K229:K231,K233:K235)*14+SUM(K237:K239)*12</f>
        <v>0</v>
      </c>
      <c r="L241" s="17">
        <f t="shared" ref="L241:P241" si="88">SUM(L217:L219,L221:L223,L225:L227,L229:L231,L233:L235)*14+SUM(L237:L239)*12</f>
        <v>0</v>
      </c>
      <c r="M241" s="17">
        <f t="shared" si="88"/>
        <v>112</v>
      </c>
      <c r="N241" s="17">
        <f t="shared" si="88"/>
        <v>112</v>
      </c>
      <c r="O241" s="17">
        <f t="shared" si="88"/>
        <v>168</v>
      </c>
      <c r="P241" s="17">
        <f t="shared" si="88"/>
        <v>280</v>
      </c>
      <c r="Q241" s="177"/>
      <c r="R241" s="177"/>
      <c r="S241" s="177"/>
      <c r="T241" s="177"/>
    </row>
    <row r="242" spans="1:26" x14ac:dyDescent="0.2">
      <c r="A242" s="180"/>
      <c r="B242" s="180"/>
      <c r="C242" s="180"/>
      <c r="D242" s="180"/>
      <c r="E242" s="180"/>
      <c r="F242" s="180"/>
      <c r="G242" s="180"/>
      <c r="H242" s="180"/>
      <c r="I242" s="180"/>
      <c r="J242" s="180"/>
      <c r="K242" s="178">
        <f>SUM(K241:M241)</f>
        <v>112</v>
      </c>
      <c r="L242" s="178"/>
      <c r="M242" s="178"/>
      <c r="N242" s="178">
        <f>SUM(N241:O241)</f>
        <v>280</v>
      </c>
      <c r="O242" s="178"/>
      <c r="P242" s="178"/>
      <c r="Q242" s="177"/>
      <c r="R242" s="177"/>
      <c r="S242" s="177"/>
      <c r="T242" s="177"/>
    </row>
    <row r="243" spans="1:26" ht="18" customHeight="1" x14ac:dyDescent="0.2">
      <c r="A243" s="135" t="s">
        <v>104</v>
      </c>
      <c r="B243" s="136"/>
      <c r="C243" s="136"/>
      <c r="D243" s="136"/>
      <c r="E243" s="136"/>
      <c r="F243" s="136"/>
      <c r="G243" s="136"/>
      <c r="H243" s="136"/>
      <c r="I243" s="136"/>
      <c r="J243" s="137"/>
      <c r="K243" s="128">
        <f>T240/SUM(T52,T70,T94,T111,T132,T151)</f>
        <v>8.6956521739130432E-2</v>
      </c>
      <c r="L243" s="129"/>
      <c r="M243" s="129"/>
      <c r="N243" s="129"/>
      <c r="O243" s="129"/>
      <c r="P243" s="129"/>
      <c r="Q243" s="129"/>
      <c r="R243" s="129"/>
      <c r="S243" s="129"/>
      <c r="T243" s="130"/>
    </row>
    <row r="244" spans="1:26" ht="18" customHeight="1" x14ac:dyDescent="0.2">
      <c r="A244" s="138" t="s">
        <v>107</v>
      </c>
      <c r="B244" s="139"/>
      <c r="C244" s="139"/>
      <c r="D244" s="139"/>
      <c r="E244" s="139"/>
      <c r="F244" s="139"/>
      <c r="G244" s="139"/>
      <c r="H244" s="139"/>
      <c r="I244" s="139"/>
      <c r="J244" s="140"/>
      <c r="K244" s="128">
        <f>K242/(SUM(N52,N70,N94,N111,N132)*14+N151*12)</f>
        <v>5.6910569105691054E-2</v>
      </c>
      <c r="L244" s="129"/>
      <c r="M244" s="129"/>
      <c r="N244" s="129"/>
      <c r="O244" s="129"/>
      <c r="P244" s="129"/>
      <c r="Q244" s="129"/>
      <c r="R244" s="129"/>
      <c r="S244" s="129"/>
      <c r="T244" s="130"/>
    </row>
    <row r="245" spans="1:26" s="44" customFormat="1" x14ac:dyDescent="0.2">
      <c r="A245" s="10"/>
      <c r="B245" s="10"/>
      <c r="C245" s="10"/>
      <c r="D245" s="10"/>
      <c r="E245" s="10"/>
      <c r="F245" s="10"/>
      <c r="G245" s="10"/>
      <c r="H245" s="10"/>
      <c r="I245" s="10"/>
      <c r="J245" s="10"/>
      <c r="K245" s="11"/>
      <c r="L245" s="11"/>
      <c r="M245" s="11"/>
      <c r="N245" s="12"/>
      <c r="O245" s="12"/>
      <c r="P245" s="12"/>
      <c r="Q245" s="12"/>
      <c r="R245" s="12"/>
      <c r="S245" s="12"/>
      <c r="T245" s="12"/>
    </row>
    <row r="246" spans="1:26" ht="21" customHeight="1" x14ac:dyDescent="0.2">
      <c r="A246" s="149" t="s">
        <v>61</v>
      </c>
      <c r="B246" s="149"/>
      <c r="C246" s="149"/>
      <c r="D246" s="149"/>
      <c r="E246" s="149"/>
      <c r="F246" s="149"/>
      <c r="G246" s="149"/>
      <c r="H246" s="149"/>
      <c r="I246" s="149"/>
      <c r="J246" s="149"/>
      <c r="K246" s="149"/>
      <c r="L246" s="149"/>
      <c r="M246" s="149"/>
      <c r="N246" s="149"/>
      <c r="O246" s="149"/>
      <c r="P246" s="149"/>
      <c r="Q246" s="149"/>
      <c r="R246" s="149"/>
      <c r="S246" s="149"/>
      <c r="T246" s="149"/>
    </row>
    <row r="247" spans="1:26" ht="21" customHeight="1" x14ac:dyDescent="0.2">
      <c r="A247" s="154" t="s">
        <v>63</v>
      </c>
      <c r="B247" s="155"/>
      <c r="C247" s="155"/>
      <c r="D247" s="155"/>
      <c r="E247" s="155"/>
      <c r="F247" s="155"/>
      <c r="G247" s="155"/>
      <c r="H247" s="155"/>
      <c r="I247" s="155"/>
      <c r="J247" s="155"/>
      <c r="K247" s="155"/>
      <c r="L247" s="155"/>
      <c r="M247" s="155"/>
      <c r="N247" s="155"/>
      <c r="O247" s="155"/>
      <c r="P247" s="155"/>
      <c r="Q247" s="155"/>
      <c r="R247" s="155"/>
      <c r="S247" s="155"/>
      <c r="T247" s="156"/>
      <c r="U247" s="45"/>
    </row>
    <row r="248" spans="1:26" ht="28.5" customHeight="1" x14ac:dyDescent="0.2">
      <c r="A248" s="181" t="s">
        <v>30</v>
      </c>
      <c r="B248" s="181" t="s">
        <v>29</v>
      </c>
      <c r="C248" s="181"/>
      <c r="D248" s="181"/>
      <c r="E248" s="181"/>
      <c r="F248" s="181"/>
      <c r="G248" s="181"/>
      <c r="H248" s="181"/>
      <c r="I248" s="181"/>
      <c r="J248" s="179" t="s">
        <v>43</v>
      </c>
      <c r="K248" s="179" t="s">
        <v>27</v>
      </c>
      <c r="L248" s="179"/>
      <c r="M248" s="179"/>
      <c r="N248" s="179" t="s">
        <v>44</v>
      </c>
      <c r="O248" s="179"/>
      <c r="P248" s="179"/>
      <c r="Q248" s="179" t="s">
        <v>26</v>
      </c>
      <c r="R248" s="179"/>
      <c r="S248" s="179"/>
      <c r="T248" s="179" t="s">
        <v>25</v>
      </c>
      <c r="U248" s="45"/>
    </row>
    <row r="249" spans="1:26" x14ac:dyDescent="0.2">
      <c r="A249" s="181"/>
      <c r="B249" s="181"/>
      <c r="C249" s="181"/>
      <c r="D249" s="181"/>
      <c r="E249" s="181"/>
      <c r="F249" s="181"/>
      <c r="G249" s="181"/>
      <c r="H249" s="181"/>
      <c r="I249" s="181"/>
      <c r="J249" s="179"/>
      <c r="K249" s="72" t="s">
        <v>31</v>
      </c>
      <c r="L249" s="72" t="s">
        <v>32</v>
      </c>
      <c r="M249" s="72" t="s">
        <v>33</v>
      </c>
      <c r="N249" s="72" t="s">
        <v>37</v>
      </c>
      <c r="O249" s="72" t="s">
        <v>8</v>
      </c>
      <c r="P249" s="72" t="s">
        <v>34</v>
      </c>
      <c r="Q249" s="72" t="s">
        <v>35</v>
      </c>
      <c r="R249" s="72" t="s">
        <v>31</v>
      </c>
      <c r="S249" s="72" t="s">
        <v>36</v>
      </c>
      <c r="T249" s="179"/>
      <c r="U249" s="45"/>
    </row>
    <row r="250" spans="1:26" x14ac:dyDescent="0.2">
      <c r="A250" s="154" t="s">
        <v>62</v>
      </c>
      <c r="B250" s="155"/>
      <c r="C250" s="155"/>
      <c r="D250" s="155"/>
      <c r="E250" s="155"/>
      <c r="F250" s="155"/>
      <c r="G250" s="155"/>
      <c r="H250" s="155"/>
      <c r="I250" s="155"/>
      <c r="J250" s="155"/>
      <c r="K250" s="155"/>
      <c r="L250" s="155"/>
      <c r="M250" s="155"/>
      <c r="N250" s="155"/>
      <c r="O250" s="155"/>
      <c r="P250" s="155"/>
      <c r="Q250" s="155"/>
      <c r="R250" s="155"/>
      <c r="S250" s="155"/>
      <c r="T250" s="156"/>
      <c r="U250" s="45"/>
    </row>
    <row r="251" spans="1:26" ht="15" x14ac:dyDescent="0.25">
      <c r="A251" s="25" t="str">
        <f>IF(ISNA(INDEX($A$37:$T$242,MATCH($B251,$B$37:$B$242,0),1)),"",INDEX($A$37:$T$242,MATCH($B251,$B$37:$B$242,0),1))</f>
        <v>LLY1001</v>
      </c>
      <c r="B251" s="134" t="s">
        <v>151</v>
      </c>
      <c r="C251" s="134"/>
      <c r="D251" s="134"/>
      <c r="E251" s="134"/>
      <c r="F251" s="134"/>
      <c r="G251" s="134"/>
      <c r="H251" s="134"/>
      <c r="I251" s="134"/>
      <c r="J251" s="15">
        <f>IF(ISNA(INDEX($A$37:$T$242,MATCH($B251,$B$37:$B$242,0),10)),"",INDEX($A$37:$T$242,MATCH($B251,$B$37:$B$242,0),10))</f>
        <v>4</v>
      </c>
      <c r="K251" s="15">
        <f>IF(ISNA(INDEX($A$37:$T$242,MATCH($B251,$B$37:$B$242,0),11)),"",INDEX($A$37:$T$242,MATCH($B251,$B$37:$B$242,0),11))</f>
        <v>2</v>
      </c>
      <c r="L251" s="15">
        <f>IF(ISNA(INDEX($A$37:$T$242,MATCH($B251,$B$37:$B$242,0),12)),"",INDEX($A$37:$T$242,MATCH($B251,$B$37:$B$242,0),12))</f>
        <v>1</v>
      </c>
      <c r="M251" s="15">
        <f>IF(ISNA(INDEX($A$37:$T$242,MATCH($B251,$B$37:$B$242,0),13)),"",INDEX($A$37:$T$242,MATCH($B251,$B$37:$B$242,0),13))</f>
        <v>0</v>
      </c>
      <c r="N251" s="15">
        <f>IF(ISNA(INDEX($A$37:$T$242,MATCH($B251,$B$37:$B$242,0),14)),"",INDEX($A$37:$T$242,MATCH($B251,$B$37:$B$242,0),14))</f>
        <v>3</v>
      </c>
      <c r="O251" s="15">
        <f>IF(ISNA(INDEX($A$37:$T$242,MATCH($B251,$B$37:$B$242,0),15)),"",INDEX($A$37:$T$242,MATCH($B251,$B$37:$B$242,0),15))</f>
        <v>4</v>
      </c>
      <c r="P251" s="15">
        <f>IF(ISNA(INDEX($A$37:$T$242,MATCH($B251,$B$37:$B$242,0),16)),"",INDEX($A$37:$T$242,MATCH($B251,$B$37:$B$242,0),16))</f>
        <v>7</v>
      </c>
      <c r="Q251" s="22" t="str">
        <f>IF(ISNA(INDEX($A$37:$T$242,MATCH($B251,$B$37:$B$242,0),17)),"",INDEX($A$37:$T$242,MATCH($B251,$B$37:$B$242,0),17))</f>
        <v>E</v>
      </c>
      <c r="R251" s="22">
        <f>IF(ISNA(INDEX($A$37:$T$242,MATCH($B251,$B$37:$B$242,0),18)),"",INDEX($A$37:$T$242,MATCH($B251,$B$37:$B$242,0),18))</f>
        <v>0</v>
      </c>
      <c r="S251" s="22">
        <f>IF(ISNA(INDEX($A$37:$T$242,MATCH($B251,$B$37:$B$242,0),19)),"",INDEX($A$37:$T$242,MATCH($B251,$B$37:$B$242,0),19))</f>
        <v>0</v>
      </c>
      <c r="T251" s="22" t="str">
        <f>IF(ISNA(INDEX($A$37:$T$242,MATCH($B251,$B$37:$B$242,0),20)),"",INDEX($A$37:$T$242,MATCH($B251,$B$37:$B$242,0),20))</f>
        <v>DF</v>
      </c>
      <c r="U251" s="78"/>
      <c r="V251" s="64"/>
      <c r="W251" s="64"/>
      <c r="X251" s="64"/>
      <c r="Y251" s="64"/>
      <c r="Z251" s="64"/>
    </row>
    <row r="252" spans="1:26" ht="15" customHeight="1" x14ac:dyDescent="0.25">
      <c r="A252" s="25" t="str">
        <f>IF(ISNA(INDEX($A$37:$T$242,MATCH($B252,$B$37:$B$242,0),1)),"",INDEX($A$37:$T$242,MATCH($B252,$B$37:$B$242,0),1))</f>
        <v>LLX3002</v>
      </c>
      <c r="B252" s="134" t="s">
        <v>156</v>
      </c>
      <c r="C252" s="134"/>
      <c r="D252" s="134"/>
      <c r="E252" s="134"/>
      <c r="F252" s="134"/>
      <c r="G252" s="134"/>
      <c r="H252" s="134"/>
      <c r="I252" s="134"/>
      <c r="J252" s="15">
        <f>IF(ISNA(INDEX($A$37:$T$242,MATCH($B252,$B$37:$B$242,0),10)),"",INDEX($A$37:$T$242,MATCH($B252,$B$37:$B$242,0),10))</f>
        <v>4</v>
      </c>
      <c r="K252" s="15">
        <f>IF(ISNA(INDEX($A$37:$T$242,MATCH($B252,$B$37:$B$242,0),11)),"",INDEX($A$37:$T$242,MATCH($B252,$B$37:$B$242,0),11))</f>
        <v>2</v>
      </c>
      <c r="L252" s="15">
        <f>IF(ISNA(INDEX($A$37:$T$242,MATCH($B252,$B$37:$B$242,0),12)),"",INDEX($A$37:$T$242,MATCH($B252,$B$37:$B$242,0),12))</f>
        <v>2</v>
      </c>
      <c r="M252" s="15">
        <f>IF(ISNA(INDEX($A$37:$T$242,MATCH($B252,$B$37:$B$242,0),13)),"",INDEX($A$37:$T$242,MATCH($B252,$B$37:$B$242,0),13))</f>
        <v>0</v>
      </c>
      <c r="N252" s="15">
        <f>IF(ISNA(INDEX($A$37:$T$242,MATCH($B252,$B$37:$B$242,0),14)),"",INDEX($A$37:$T$242,MATCH($B252,$B$37:$B$242,0),14))</f>
        <v>4</v>
      </c>
      <c r="O252" s="15">
        <f>IF(ISNA(INDEX($A$37:$T$242,MATCH($B252,$B$37:$B$242,0),15)),"",INDEX($A$37:$T$242,MATCH($B252,$B$37:$B$242,0),15))</f>
        <v>3</v>
      </c>
      <c r="P252" s="15">
        <f>IF(ISNA(INDEX($A$37:$T$242,MATCH($B252,$B$37:$B$242,0),16)),"",INDEX($A$37:$T$242,MATCH($B252,$B$37:$B$242,0),16))</f>
        <v>7</v>
      </c>
      <c r="Q252" s="22" t="str">
        <f>IF(ISNA(INDEX($A$37:$T$242,MATCH($B252,$B$37:$B$242,0),17)),"",INDEX($A$37:$T$242,MATCH($B252,$B$37:$B$242,0),17))</f>
        <v>E</v>
      </c>
      <c r="R252" s="22">
        <f>IF(ISNA(INDEX($A$37:$T$242,MATCH($B252,$B$37:$B$242,0),18)),"",INDEX($A$37:$T$242,MATCH($B252,$B$37:$B$242,0),18))</f>
        <v>0</v>
      </c>
      <c r="S252" s="22">
        <f>IF(ISNA(INDEX($A$37:$T$242,MATCH($B252,$B$37:$B$242,0),19)),"",INDEX($A$37:$T$242,MATCH($B252,$B$37:$B$242,0),19))</f>
        <v>0</v>
      </c>
      <c r="T252" s="22" t="str">
        <f>IF(ISNA(INDEX($A$37:$T$242,MATCH($B252,$B$37:$B$242,0),20)),"",INDEX($A$37:$T$242,MATCH($B252,$B$37:$B$242,0),20))</f>
        <v>DF</v>
      </c>
      <c r="U252" s="79"/>
      <c r="V252" s="64"/>
      <c r="W252" s="64"/>
      <c r="X252" s="64"/>
      <c r="Y252" s="64"/>
      <c r="Z252" s="64"/>
    </row>
    <row r="253" spans="1:26" ht="15" x14ac:dyDescent="0.25">
      <c r="A253" s="25" t="str">
        <f>IF(ISNA(INDEX($A$37:$T$242,MATCH($B253,$B$37:$B$242,0),1)),"",INDEX($A$37:$T$242,MATCH($B253,$B$37:$B$242,0),1))</f>
        <v>LLX4002</v>
      </c>
      <c r="B253" s="134" t="s">
        <v>168</v>
      </c>
      <c r="C253" s="134"/>
      <c r="D253" s="134"/>
      <c r="E253" s="134"/>
      <c r="F253" s="134"/>
      <c r="G253" s="134"/>
      <c r="H253" s="134"/>
      <c r="I253" s="134"/>
      <c r="J253" s="15">
        <f>IF(ISNA(INDEX($A$37:$T$242,MATCH($B253,$B$37:$B$242,0),10)),"",INDEX($A$37:$T$242,MATCH($B253,$B$37:$B$242,0),10))</f>
        <v>4</v>
      </c>
      <c r="K253" s="15">
        <f>IF(ISNA(INDEX($A$37:$T$242,MATCH($B253,$B$37:$B$242,0),11)),"",INDEX($A$37:$T$242,MATCH($B253,$B$37:$B$242,0),11))</f>
        <v>2</v>
      </c>
      <c r="L253" s="15">
        <f>IF(ISNA(INDEX($A$37:$T$242,MATCH($B253,$B$37:$B$242,0),12)),"",INDEX($A$37:$T$242,MATCH($B253,$B$37:$B$242,0),12))</f>
        <v>2</v>
      </c>
      <c r="M253" s="15">
        <f>IF(ISNA(INDEX($A$37:$T$242,MATCH($B253,$B$37:$B$242,0),13)),"",INDEX($A$37:$T$242,MATCH($B253,$B$37:$B$242,0),13))</f>
        <v>0</v>
      </c>
      <c r="N253" s="15">
        <f>IF(ISNA(INDEX($A$37:$T$242,MATCH($B253,$B$37:$B$242,0),14)),"",INDEX($A$37:$T$242,MATCH($B253,$B$37:$B$242,0),14))</f>
        <v>4</v>
      </c>
      <c r="O253" s="15">
        <f>IF(ISNA(INDEX($A$37:$T$242,MATCH($B253,$B$37:$B$242,0),15)),"",INDEX($A$37:$T$242,MATCH($B253,$B$37:$B$242,0),15))</f>
        <v>3</v>
      </c>
      <c r="P253" s="15">
        <f>IF(ISNA(INDEX($A$37:$T$242,MATCH($B253,$B$37:$B$242,0),16)),"",INDEX($A$37:$T$242,MATCH($B253,$B$37:$B$242,0),16))</f>
        <v>7</v>
      </c>
      <c r="Q253" s="22" t="str">
        <f>IF(ISNA(INDEX($A$37:$T$242,MATCH($B253,$B$37:$B$242,0),17)),"",INDEX($A$37:$T$242,MATCH($B253,$B$37:$B$242,0),17))</f>
        <v>E</v>
      </c>
      <c r="R253" s="22">
        <f>IF(ISNA(INDEX($A$37:$T$242,MATCH($B253,$B$37:$B$242,0),18)),"",INDEX($A$37:$T$242,MATCH($B253,$B$37:$B$242,0),18))</f>
        <v>0</v>
      </c>
      <c r="S253" s="22">
        <f>IF(ISNA(INDEX($A$37:$T$242,MATCH($B253,$B$37:$B$242,0),19)),"",INDEX($A$37:$T$242,MATCH($B253,$B$37:$B$242,0),19))</f>
        <v>0</v>
      </c>
      <c r="T253" s="22" t="str">
        <f>IF(ISNA(INDEX($A$37:$T$242,MATCH($B253,$B$37:$B$242,0),20)),"",INDEX($A$37:$T$242,MATCH($B253,$B$37:$B$242,0),20))</f>
        <v>DF</v>
      </c>
      <c r="U253" s="79"/>
      <c r="V253" s="64"/>
      <c r="W253" s="64"/>
      <c r="X253" s="64"/>
      <c r="Y253" s="64"/>
      <c r="Z253" s="64"/>
    </row>
    <row r="254" spans="1:26" ht="15" x14ac:dyDescent="0.25">
      <c r="A254" s="25" t="str">
        <f>IF(ISNA(INDEX($A$37:$T$242,MATCH($B254,$B$37:$B$242,0),1)),"",INDEX($A$37:$T$242,MATCH($B254,$B$37:$B$242,0),1))</f>
        <v>LLY5024</v>
      </c>
      <c r="B254" s="134" t="s">
        <v>182</v>
      </c>
      <c r="C254" s="134"/>
      <c r="D254" s="134"/>
      <c r="E254" s="134"/>
      <c r="F254" s="134"/>
      <c r="G254" s="134"/>
      <c r="H254" s="134"/>
      <c r="I254" s="134"/>
      <c r="J254" s="15">
        <f>IF(ISNA(INDEX($A$37:$T$242,MATCH($B254,$B$37:$B$242,0),10)),"",INDEX($A$37:$T$242,MATCH($B254,$B$37:$B$242,0),10))</f>
        <v>3</v>
      </c>
      <c r="K254" s="15">
        <f>IF(ISNA(INDEX($A$37:$T$242,MATCH($B254,$B$37:$B$242,0),11)),"",INDEX($A$37:$T$242,MATCH($B254,$B$37:$B$242,0),11))</f>
        <v>0</v>
      </c>
      <c r="L254" s="15">
        <f>IF(ISNA(INDEX($A$37:$T$242,MATCH($B254,$B$37:$B$242,0),12)),"",INDEX($A$37:$T$242,MATCH($B254,$B$37:$B$242,0),12))</f>
        <v>0</v>
      </c>
      <c r="M254" s="15">
        <f>IF(ISNA(INDEX($A$37:$T$242,MATCH($B254,$B$37:$B$242,0),13)),"",INDEX($A$37:$T$242,MATCH($B254,$B$37:$B$242,0),13))</f>
        <v>2</v>
      </c>
      <c r="N254" s="15">
        <f>IF(ISNA(INDEX($A$37:$T$242,MATCH($B254,$B$37:$B$242,0),14)),"",INDEX($A$37:$T$242,MATCH($B254,$B$37:$B$242,0),14))</f>
        <v>2</v>
      </c>
      <c r="O254" s="15">
        <f>IF(ISNA(INDEX($A$37:$T$242,MATCH($B254,$B$37:$B$242,0),15)),"",INDEX($A$37:$T$242,MATCH($B254,$B$37:$B$242,0),15))</f>
        <v>3</v>
      </c>
      <c r="P254" s="15">
        <f>IF(ISNA(INDEX($A$37:$T$242,MATCH($B254,$B$37:$B$242,0),16)),"",INDEX($A$37:$T$242,MATCH($B254,$B$37:$B$242,0),16))</f>
        <v>5</v>
      </c>
      <c r="Q254" s="22">
        <f>IF(ISNA(INDEX($A$37:$T$242,MATCH($B254,$B$37:$B$242,0),17)),"",INDEX($A$37:$T$242,MATCH($B254,$B$37:$B$242,0),17))</f>
        <v>0</v>
      </c>
      <c r="R254" s="22" t="str">
        <f>IF(ISNA(INDEX($A$37:$T$242,MATCH($B254,$B$37:$B$242,0),18)),"",INDEX($A$37:$T$242,MATCH($B254,$B$37:$B$242,0),18))</f>
        <v>C</v>
      </c>
      <c r="S254" s="22">
        <f>IF(ISNA(INDEX($A$37:$T$242,MATCH($B254,$B$37:$B$242,0),19)),"",INDEX($A$37:$T$242,MATCH($B254,$B$37:$B$242,0),19))</f>
        <v>0</v>
      </c>
      <c r="T254" s="22" t="str">
        <f>IF(ISNA(INDEX($A$37:$T$242,MATCH($B254,$B$37:$B$242,0),20)),"",INDEX($A$37:$T$242,MATCH($B254,$B$37:$B$242,0),20))</f>
        <v>DF</v>
      </c>
      <c r="U254" s="335" t="s">
        <v>302</v>
      </c>
      <c r="V254" s="336"/>
      <c r="W254" s="336"/>
      <c r="X254" s="336"/>
      <c r="Y254" s="64"/>
      <c r="Z254" s="64"/>
    </row>
    <row r="255" spans="1:26" ht="15" x14ac:dyDescent="0.25">
      <c r="A255" s="25" t="str">
        <f>IF(ISNA(INDEX($A$37:$T$242,MATCH($B255,$B$37:$B$242,0),1)),"",INDEX($A$37:$T$242,MATCH($B255,$B$37:$B$242,0),1))</f>
        <v>LLX5002</v>
      </c>
      <c r="B255" s="334" t="s">
        <v>297</v>
      </c>
      <c r="C255" s="334"/>
      <c r="D255" s="334"/>
      <c r="E255" s="334"/>
      <c r="F255" s="334"/>
      <c r="G255" s="334"/>
      <c r="H255" s="334"/>
      <c r="I255" s="334"/>
      <c r="J255" s="15">
        <f>IF(ISNA(INDEX($A$37:$T$242,MATCH($B255,$B$37:$B$242,0),10)),"",INDEX($A$37:$T$242,MATCH($B255,$B$37:$B$242,0),10))</f>
        <v>4</v>
      </c>
      <c r="K255" s="15">
        <f>IF(ISNA(INDEX($A$37:$T$242,MATCH($B255,$B$37:$B$242,0),11)),"",INDEX($A$37:$T$242,MATCH($B255,$B$37:$B$242,0),11))</f>
        <v>2</v>
      </c>
      <c r="L255" s="15">
        <f>IF(ISNA(INDEX($A$37:$T$242,MATCH($B255,$B$37:$B$242,0),12)),"",INDEX($A$37:$T$242,MATCH($B255,$B$37:$B$242,0),12))</f>
        <v>1</v>
      </c>
      <c r="M255" s="15">
        <f>IF(ISNA(INDEX($A$37:$T$242,MATCH($B255,$B$37:$B$242,0),13)),"",INDEX($A$37:$T$242,MATCH($B255,$B$37:$B$242,0),13))</f>
        <v>1</v>
      </c>
      <c r="N255" s="15">
        <f>IF(ISNA(INDEX($A$37:$T$242,MATCH($B255,$B$37:$B$242,0),14)),"",INDEX($A$37:$T$242,MATCH($B255,$B$37:$B$242,0),14))</f>
        <v>4</v>
      </c>
      <c r="O255" s="15">
        <f>IF(ISNA(INDEX($A$37:$T$242,MATCH($B255,$B$37:$B$242,0),15)),"",INDEX($A$37:$T$242,MATCH($B255,$B$37:$B$242,0),15))</f>
        <v>3</v>
      </c>
      <c r="P255" s="15">
        <f>IF(ISNA(INDEX($A$37:$T$242,MATCH($B255,$B$37:$B$242,0),16)),"",INDEX($A$37:$T$242,MATCH($B255,$B$37:$B$242,0),16))</f>
        <v>7</v>
      </c>
      <c r="Q255" s="22" t="str">
        <f>IF(ISNA(INDEX($A$37:$T$242,MATCH($B255,$B$37:$B$242,0),17)),"",INDEX($A$37:$T$242,MATCH($B255,$B$37:$B$242,0),17))</f>
        <v>E</v>
      </c>
      <c r="R255" s="22">
        <f>IF(ISNA(INDEX($A$37:$T$242,MATCH($B255,$B$37:$B$242,0),18)),"",INDEX($A$37:$T$242,MATCH($B255,$B$37:$B$242,0),18))</f>
        <v>0</v>
      </c>
      <c r="S255" s="22">
        <f>IF(ISNA(INDEX($A$37:$T$242,MATCH($B255,$B$37:$B$242,0),19)),"",INDEX($A$37:$T$242,MATCH($B255,$B$37:$B$242,0),19))</f>
        <v>0</v>
      </c>
      <c r="T255" s="22" t="str">
        <f>IF(ISNA(INDEX($A$37:$T$242,MATCH($B255,$B$37:$B$242,0),20)),"",INDEX($A$37:$T$242,MATCH($B255,$B$37:$B$242,0),20))</f>
        <v>DF</v>
      </c>
      <c r="U255" s="335"/>
      <c r="V255" s="336"/>
      <c r="W255" s="336"/>
      <c r="X255" s="336"/>
      <c r="Y255" s="64"/>
      <c r="Z255" s="64"/>
    </row>
    <row r="256" spans="1:26" s="38" customFormat="1" ht="15" x14ac:dyDescent="0.25">
      <c r="A256" s="25" t="str">
        <f>IF(ISNA(INDEX($A$37:$T$242,MATCH($B256,$B$37:$B$242,0),1)),"",INDEX($A$37:$T$242,MATCH($B256,$B$37:$B$242,0),1))</f>
        <v>LLY2007</v>
      </c>
      <c r="B256" s="134" t="s">
        <v>141</v>
      </c>
      <c r="C256" s="134"/>
      <c r="D256" s="134"/>
      <c r="E256" s="134"/>
      <c r="F256" s="134"/>
      <c r="G256" s="134"/>
      <c r="H256" s="134"/>
      <c r="I256" s="134"/>
      <c r="J256" s="15">
        <f>IF(ISNA(INDEX($A$37:$T$242,MATCH($B256,$B$37:$B$242,0),10)),"",INDEX($A$37:$T$242,MATCH($B256,$B$37:$B$242,0),10))</f>
        <v>4</v>
      </c>
      <c r="K256" s="15">
        <f>IF(ISNA(INDEX($A$37:$T$242,MATCH($B256,$B$37:$B$242,0),11)),"",INDEX($A$37:$T$242,MATCH($B256,$B$37:$B$242,0),11))</f>
        <v>2</v>
      </c>
      <c r="L256" s="15">
        <f>IF(ISNA(INDEX($A$37:$T$242,MATCH($B256,$B$37:$B$242,0),12)),"",INDEX($A$37:$T$242,MATCH($B256,$B$37:$B$242,0),12))</f>
        <v>1</v>
      </c>
      <c r="M256" s="15">
        <f>IF(ISNA(INDEX($A$37:$T$242,MATCH($B256,$B$37:$B$242,0),13)),"",INDEX($A$37:$T$242,MATCH($B256,$B$37:$B$242,0),13))</f>
        <v>0</v>
      </c>
      <c r="N256" s="15">
        <f>IF(ISNA(INDEX($A$37:$T$242,MATCH($B256,$B$37:$B$242,0),14)),"",INDEX($A$37:$T$242,MATCH($B256,$B$37:$B$242,0),14))</f>
        <v>3</v>
      </c>
      <c r="O256" s="15">
        <f>IF(ISNA(INDEX($A$37:$T$242,MATCH($B256,$B$37:$B$242,0),15)),"",INDEX($A$37:$T$242,MATCH($B256,$B$37:$B$242,0),15))</f>
        <v>4</v>
      </c>
      <c r="P256" s="15">
        <f>IF(ISNA(INDEX($A$37:$T$242,MATCH($B256,$B$37:$B$242,0),16)),"",INDEX($A$37:$T$242,MATCH($B256,$B$37:$B$242,0),16))</f>
        <v>7</v>
      </c>
      <c r="Q256" s="22" t="str">
        <f>IF(ISNA(INDEX($A$37:$T$242,MATCH($B256,$B$37:$B$242,0),17)),"",INDEX($A$37:$T$242,MATCH($B256,$B$37:$B$242,0),17))</f>
        <v>E</v>
      </c>
      <c r="R256" s="22">
        <f>IF(ISNA(INDEX($A$37:$T$242,MATCH($B256,$B$37:$B$242,0),18)),"",INDEX($A$37:$T$242,MATCH($B256,$B$37:$B$242,0),18))</f>
        <v>0</v>
      </c>
      <c r="S256" s="22">
        <f>IF(ISNA(INDEX($A$37:$T$242,MATCH($B256,$B$37:$B$242,0),19)),"",INDEX($A$37:$T$242,MATCH($B256,$B$37:$B$242,0),19))</f>
        <v>0</v>
      </c>
      <c r="T256" s="22" t="str">
        <f>IF(ISNA(INDEX($A$37:$T$242,MATCH($B256,$B$37:$B$242,0),20)),"",INDEX($A$37:$T$242,MATCH($B256,$B$37:$B$242,0),20))</f>
        <v>DF</v>
      </c>
      <c r="U256" s="335"/>
      <c r="V256" s="336"/>
      <c r="W256" s="336"/>
      <c r="X256" s="336"/>
      <c r="Y256" s="64"/>
      <c r="Z256" s="64"/>
    </row>
    <row r="257" spans="1:26" ht="15" x14ac:dyDescent="0.25">
      <c r="A257" s="70" t="s">
        <v>28</v>
      </c>
      <c r="B257" s="188"/>
      <c r="C257" s="188"/>
      <c r="D257" s="188"/>
      <c r="E257" s="188"/>
      <c r="F257" s="188"/>
      <c r="G257" s="188"/>
      <c r="H257" s="188"/>
      <c r="I257" s="188"/>
      <c r="J257" s="17">
        <f>IF(ISNA(SUM(J251:J256)),"",SUM(J251:J256))</f>
        <v>23</v>
      </c>
      <c r="K257" s="17">
        <f>SUM(K251:K256)</f>
        <v>10</v>
      </c>
      <c r="L257" s="17">
        <f>SUM(L251:L256)</f>
        <v>7</v>
      </c>
      <c r="M257" s="17">
        <f>SUM(M251:M256)</f>
        <v>3</v>
      </c>
      <c r="N257" s="17">
        <f>SUM(N251:N256)</f>
        <v>20</v>
      </c>
      <c r="O257" s="17">
        <f>SUM(O251:O256)</f>
        <v>20</v>
      </c>
      <c r="P257" s="17">
        <f>SUM(P251:P256)</f>
        <v>40</v>
      </c>
      <c r="Q257" s="70">
        <f>COUNTIF(Q251:Q256,"E")</f>
        <v>5</v>
      </c>
      <c r="R257" s="70">
        <f>COUNTIF(R251:R256,"C")</f>
        <v>1</v>
      </c>
      <c r="S257" s="70">
        <f>COUNTIF(S251:S256,"VP")</f>
        <v>0</v>
      </c>
      <c r="T257" s="71">
        <f>COUNTA(T251:T256)</f>
        <v>6</v>
      </c>
      <c r="U257" s="79"/>
      <c r="V257" s="64"/>
      <c r="W257" s="64"/>
      <c r="X257" s="64"/>
      <c r="Y257" s="64"/>
      <c r="Z257" s="64"/>
    </row>
    <row r="258" spans="1:26" ht="15" x14ac:dyDescent="0.25">
      <c r="A258" s="154" t="s">
        <v>75</v>
      </c>
      <c r="B258" s="155"/>
      <c r="C258" s="155"/>
      <c r="D258" s="155"/>
      <c r="E258" s="155"/>
      <c r="F258" s="155"/>
      <c r="G258" s="155"/>
      <c r="H258" s="155"/>
      <c r="I258" s="155"/>
      <c r="J258" s="155"/>
      <c r="K258" s="155"/>
      <c r="L258" s="155"/>
      <c r="M258" s="155"/>
      <c r="N258" s="155"/>
      <c r="O258" s="155"/>
      <c r="P258" s="155"/>
      <c r="Q258" s="155"/>
      <c r="R258" s="155"/>
      <c r="S258" s="155"/>
      <c r="T258" s="156"/>
      <c r="U258" s="79"/>
      <c r="V258" s="64"/>
      <c r="W258" s="64"/>
      <c r="X258" s="64"/>
      <c r="Y258" s="64"/>
      <c r="Z258" s="64"/>
    </row>
    <row r="259" spans="1:26" ht="15" x14ac:dyDescent="0.25">
      <c r="A259" s="25" t="str">
        <f>IF(ISNA(INDEX($A$37:$T$242,MATCH($B259,$B$37:$B$242,0),1)),"",INDEX($A$37:$T$242,MATCH($B259,$B$37:$B$242,0),1))</f>
        <v>LLJ6024</v>
      </c>
      <c r="B259" s="134" t="s">
        <v>194</v>
      </c>
      <c r="C259" s="134"/>
      <c r="D259" s="134"/>
      <c r="E259" s="134"/>
      <c r="F259" s="134"/>
      <c r="G259" s="134"/>
      <c r="H259" s="134"/>
      <c r="I259" s="134"/>
      <c r="J259" s="15">
        <f>IF(ISNA(INDEX($A$37:$T$242,MATCH($B259,$B$37:$B$242,0),10)),"",INDEX($A$37:$T$242,MATCH($B259,$B$37:$B$242,0),10))</f>
        <v>3</v>
      </c>
      <c r="K259" s="15">
        <f>IF(ISNA(INDEX($A$37:$T$242,MATCH($B259,$B$37:$B$242,0),11)),"",INDEX($A$37:$T$242,MATCH($B259,$B$37:$B$242,0),11))</f>
        <v>0</v>
      </c>
      <c r="L259" s="15">
        <f>IF(ISNA(INDEX($A$37:$T$242,MATCH($B259,$B$37:$B$242,0),12)),"",INDEX($A$37:$T$242,MATCH($B259,$B$37:$B$242,0),12))</f>
        <v>0</v>
      </c>
      <c r="M259" s="15">
        <f>IF(ISNA(INDEX($A$37:$T$242,MATCH($B259,$B$37:$B$242,0),13)),"",INDEX($A$37:$T$242,MATCH($B259,$B$37:$B$242,0),13))</f>
        <v>2</v>
      </c>
      <c r="N259" s="15">
        <f>IF(ISNA(INDEX($A$37:$T$242,MATCH($B259,$B$37:$B$242,0),14)),"",INDEX($A$37:$T$242,MATCH($B259,$B$37:$B$242,0),14))</f>
        <v>2</v>
      </c>
      <c r="O259" s="15">
        <f>IF(ISNA(INDEX($A$37:$T$242,MATCH($B259,$B$37:$B$242,0),15)),"",INDEX($A$37:$T$242,MATCH($B259,$B$37:$B$242,0),15))</f>
        <v>4</v>
      </c>
      <c r="P259" s="15">
        <f>IF(ISNA(INDEX($A$37:$T$242,MATCH($B259,$B$37:$B$242,0),16)),"",INDEX($A$37:$T$242,MATCH($B259,$B$37:$B$242,0),16))</f>
        <v>6</v>
      </c>
      <c r="Q259" s="22">
        <f>IF(ISNA(INDEX($A$37:$T$242,MATCH($B259,$B$37:$B$242,0),17)),"",INDEX($A$37:$T$242,MATCH($B259,$B$37:$B$242,0),17))</f>
        <v>0</v>
      </c>
      <c r="R259" s="22" t="str">
        <f>IF(ISNA(INDEX($A$37:$T$242,MATCH($B259,$B$37:$B$242,0),18)),"",INDEX($A$37:$T$242,MATCH($B259,$B$37:$B$242,0),18))</f>
        <v>C</v>
      </c>
      <c r="S259" s="22">
        <f>IF(ISNA(INDEX($A$37:$T$242,MATCH($B259,$B$37:$B$242,0),19)),"",INDEX($A$37:$T$242,MATCH($B259,$B$37:$B$242,0),19))</f>
        <v>0</v>
      </c>
      <c r="T259" s="22" t="str">
        <f>IF(ISNA(INDEX($A$37:$T$242,MATCH($B259,$B$37:$B$242,0),20)),"",INDEX($A$37:$T$242,MATCH($B259,$B$37:$B$242,0),20))</f>
        <v>DF</v>
      </c>
      <c r="U259" s="342" t="s">
        <v>307</v>
      </c>
      <c r="V259" s="343"/>
      <c r="W259" s="343"/>
      <c r="X259" s="343"/>
      <c r="Y259" s="64"/>
      <c r="Z259" s="64"/>
    </row>
    <row r="260" spans="1:26" ht="15" x14ac:dyDescent="0.25">
      <c r="A260" s="25" t="str">
        <f>IF(ISNA(INDEX($A$37:$T$242,MATCH($B260,$B$37:$B$242,0),1)),"",INDEX($A$37:$T$242,MATCH($B260,$B$37:$B$242,0),1))</f>
        <v>LLY6002</v>
      </c>
      <c r="B260" s="134" t="s">
        <v>196</v>
      </c>
      <c r="C260" s="134"/>
      <c r="D260" s="134"/>
      <c r="E260" s="134"/>
      <c r="F260" s="134"/>
      <c r="G260" s="134"/>
      <c r="H260" s="134"/>
      <c r="I260" s="134"/>
      <c r="J260" s="15">
        <f>IF(ISNA(INDEX($A$37:$T$242,MATCH($B260,$B$37:$B$242,0),10)),"",INDEX($A$37:$T$242,MATCH($B260,$B$37:$B$242,0),10))</f>
        <v>4</v>
      </c>
      <c r="K260" s="15">
        <f>IF(ISNA(INDEX($A$37:$T$242,MATCH($B260,$B$37:$B$242,0),11)),"",INDEX($A$37:$T$242,MATCH($B260,$B$37:$B$242,0),11))</f>
        <v>2</v>
      </c>
      <c r="L260" s="15">
        <f>IF(ISNA(INDEX($A$37:$T$242,MATCH($B260,$B$37:$B$242,0),12)),"",INDEX($A$37:$T$242,MATCH($B260,$B$37:$B$242,0),12))</f>
        <v>2</v>
      </c>
      <c r="M260" s="15">
        <f>IF(ISNA(INDEX($A$37:$T$242,MATCH($B260,$B$37:$B$242,0),13)),"",INDEX($A$37:$T$242,MATCH($B260,$B$37:$B$242,0),13))</f>
        <v>0</v>
      </c>
      <c r="N260" s="15">
        <f>IF(ISNA(INDEX($A$37:$T$242,MATCH($B260,$B$37:$B$242,0),14)),"",INDEX($A$37:$T$242,MATCH($B260,$B$37:$B$242,0),14))</f>
        <v>4</v>
      </c>
      <c r="O260" s="15">
        <f>IF(ISNA(INDEX($A$37:$T$242,MATCH($B260,$B$37:$B$242,0),15)),"",INDEX($A$37:$T$242,MATCH($B260,$B$37:$B$242,0),15))</f>
        <v>4</v>
      </c>
      <c r="P260" s="15">
        <f>IF(ISNA(INDEX($A$37:$T$242,MATCH($B260,$B$37:$B$242,0),16)),"",INDEX($A$37:$T$242,MATCH($B260,$B$37:$B$242,0),16))</f>
        <v>8</v>
      </c>
      <c r="Q260" s="22" t="str">
        <f>IF(ISNA(INDEX($A$37:$T$242,MATCH($B260,$B$37:$B$242,0),17)),"",INDEX($A$37:$T$242,MATCH($B260,$B$37:$B$242,0),17))</f>
        <v>E</v>
      </c>
      <c r="R260" s="22">
        <f>IF(ISNA(INDEX($A$37:$T$242,MATCH($B260,$B$37:$B$242,0),18)),"",INDEX($A$37:$T$242,MATCH($B260,$B$37:$B$242,0),18))</f>
        <v>0</v>
      </c>
      <c r="S260" s="22">
        <f>IF(ISNA(INDEX($A$37:$T$242,MATCH($B260,$B$37:$B$242,0),19)),"",INDEX($A$37:$T$242,MATCH($B260,$B$37:$B$242,0),19))</f>
        <v>0</v>
      </c>
      <c r="T260" s="22" t="str">
        <f>IF(ISNA(INDEX($A$37:$T$242,MATCH($B260,$B$37:$B$242,0),20)),"",INDEX($A$37:$T$242,MATCH($B260,$B$37:$B$242,0),20))</f>
        <v>DF</v>
      </c>
      <c r="U260" s="342"/>
      <c r="V260" s="343"/>
      <c r="W260" s="343"/>
      <c r="X260" s="343"/>
      <c r="Y260" s="64"/>
      <c r="Z260" s="64"/>
    </row>
    <row r="261" spans="1:26" ht="15" x14ac:dyDescent="0.25">
      <c r="A261" s="70" t="s">
        <v>28</v>
      </c>
      <c r="B261" s="181"/>
      <c r="C261" s="181"/>
      <c r="D261" s="181"/>
      <c r="E261" s="181"/>
      <c r="F261" s="181"/>
      <c r="G261" s="181"/>
      <c r="H261" s="181"/>
      <c r="I261" s="181"/>
      <c r="J261" s="17">
        <f>SUM(J259:J260)</f>
        <v>7</v>
      </c>
      <c r="K261" s="17">
        <f>SUM(K259:K260)</f>
        <v>2</v>
      </c>
      <c r="L261" s="17">
        <f>SUM(L259:L260)</f>
        <v>2</v>
      </c>
      <c r="M261" s="17">
        <f>SUM(M259:M260)</f>
        <v>2</v>
      </c>
      <c r="N261" s="17">
        <f>SUM(N259:N260)</f>
        <v>6</v>
      </c>
      <c r="O261" s="17">
        <f>SUM(O259:O260)</f>
        <v>8</v>
      </c>
      <c r="P261" s="17">
        <f>SUM(P259:P260)</f>
        <v>14</v>
      </c>
      <c r="Q261" s="70">
        <f>COUNTIF(Q259:Q260,"E")</f>
        <v>1</v>
      </c>
      <c r="R261" s="70">
        <f>COUNTIF(R259:R260,"C")</f>
        <v>1</v>
      </c>
      <c r="S261" s="70">
        <f>COUNTIF(S259:S260,"VP")</f>
        <v>0</v>
      </c>
      <c r="T261" s="71">
        <f>COUNTA(T259:T260)</f>
        <v>2</v>
      </c>
      <c r="U261" s="342"/>
      <c r="V261" s="343"/>
      <c r="W261" s="343"/>
      <c r="X261" s="343"/>
      <c r="Y261" s="64"/>
      <c r="Z261" s="64"/>
    </row>
    <row r="262" spans="1:26" ht="25.5" customHeight="1" x14ac:dyDescent="0.25">
      <c r="A262" s="180" t="s">
        <v>106</v>
      </c>
      <c r="B262" s="180"/>
      <c r="C262" s="180"/>
      <c r="D262" s="180"/>
      <c r="E262" s="180"/>
      <c r="F262" s="180"/>
      <c r="G262" s="180"/>
      <c r="H262" s="180"/>
      <c r="I262" s="180"/>
      <c r="J262" s="17">
        <f>SUM(J257,J261)</f>
        <v>30</v>
      </c>
      <c r="K262" s="17">
        <f>SUM(K257,K261)</f>
        <v>12</v>
      </c>
      <c r="L262" s="17">
        <f>SUM(L257,L261)</f>
        <v>9</v>
      </c>
      <c r="M262" s="17">
        <f>SUM(M257,M261)</f>
        <v>5</v>
      </c>
      <c r="N262" s="17">
        <f>SUM(N257,N261)</f>
        <v>26</v>
      </c>
      <c r="O262" s="17">
        <f>SUM(O257,O261)</f>
        <v>28</v>
      </c>
      <c r="P262" s="17">
        <f>SUM(P257,P261)</f>
        <v>54</v>
      </c>
      <c r="Q262" s="17">
        <f>SUM(Q257,Q261)</f>
        <v>6</v>
      </c>
      <c r="R262" s="17">
        <f>SUM(R257,R261)</f>
        <v>2</v>
      </c>
      <c r="S262" s="17">
        <f>SUM(S257,S261)</f>
        <v>0</v>
      </c>
      <c r="T262" s="77">
        <f>SUM(T257,T261)</f>
        <v>8</v>
      </c>
      <c r="U262" s="342"/>
      <c r="V262" s="343"/>
      <c r="W262" s="343"/>
      <c r="X262" s="343"/>
      <c r="Y262" s="64"/>
      <c r="Z262" s="64"/>
    </row>
    <row r="263" spans="1:26" ht="15" x14ac:dyDescent="0.25">
      <c r="A263" s="180" t="s">
        <v>53</v>
      </c>
      <c r="B263" s="180"/>
      <c r="C263" s="180"/>
      <c r="D263" s="180"/>
      <c r="E263" s="180"/>
      <c r="F263" s="180"/>
      <c r="G263" s="180"/>
      <c r="H263" s="180"/>
      <c r="I263" s="180"/>
      <c r="J263" s="180"/>
      <c r="K263" s="17">
        <f>K257*14+K261*12</f>
        <v>164</v>
      </c>
      <c r="L263" s="17">
        <f>L257*14+L261*12</f>
        <v>122</v>
      </c>
      <c r="M263" s="17">
        <f>M257*14+M261*12</f>
        <v>66</v>
      </c>
      <c r="N263" s="17">
        <f>N257*14+N261*12</f>
        <v>352</v>
      </c>
      <c r="O263" s="17">
        <f>O257*14+O261*12</f>
        <v>376</v>
      </c>
      <c r="P263" s="17">
        <f>P257*14+P261*12</f>
        <v>728</v>
      </c>
      <c r="Q263" s="177"/>
      <c r="R263" s="177"/>
      <c r="S263" s="177"/>
      <c r="T263" s="177"/>
      <c r="U263" s="79"/>
      <c r="V263" s="64"/>
      <c r="W263" s="64"/>
      <c r="X263" s="64"/>
      <c r="Y263" s="64"/>
      <c r="Z263" s="64"/>
    </row>
    <row r="264" spans="1:26" ht="15" x14ac:dyDescent="0.25">
      <c r="A264" s="180"/>
      <c r="B264" s="180"/>
      <c r="C264" s="180"/>
      <c r="D264" s="180"/>
      <c r="E264" s="180"/>
      <c r="F264" s="180"/>
      <c r="G264" s="180"/>
      <c r="H264" s="180"/>
      <c r="I264" s="180"/>
      <c r="J264" s="180"/>
      <c r="K264" s="178">
        <f>SUM(K263:M263)</f>
        <v>352</v>
      </c>
      <c r="L264" s="178"/>
      <c r="M264" s="178"/>
      <c r="N264" s="178">
        <f>SUM(N263:O263)</f>
        <v>728</v>
      </c>
      <c r="O264" s="178"/>
      <c r="P264" s="178"/>
      <c r="Q264" s="177"/>
      <c r="R264" s="177"/>
      <c r="S264" s="177"/>
      <c r="T264" s="177"/>
      <c r="U264" s="79"/>
      <c r="V264" s="64"/>
      <c r="W264" s="64"/>
      <c r="X264" s="64"/>
      <c r="Y264" s="64"/>
      <c r="Z264" s="64"/>
    </row>
    <row r="265" spans="1:26" ht="15" x14ac:dyDescent="0.25">
      <c r="A265" s="237" t="s">
        <v>104</v>
      </c>
      <c r="B265" s="237"/>
      <c r="C265" s="237"/>
      <c r="D265" s="237"/>
      <c r="E265" s="237"/>
      <c r="F265" s="237"/>
      <c r="G265" s="237"/>
      <c r="H265" s="237"/>
      <c r="I265" s="237"/>
      <c r="J265" s="237"/>
      <c r="K265" s="128">
        <f>T262/SUM(T52,T70,T94,T111,T132,T151)</f>
        <v>0.17391304347826086</v>
      </c>
      <c r="L265" s="129"/>
      <c r="M265" s="129"/>
      <c r="N265" s="129"/>
      <c r="O265" s="129"/>
      <c r="P265" s="129"/>
      <c r="Q265" s="129"/>
      <c r="R265" s="129"/>
      <c r="S265" s="129"/>
      <c r="T265" s="130"/>
      <c r="U265" s="79"/>
      <c r="V265" s="64"/>
      <c r="W265" s="64"/>
      <c r="X265" s="64"/>
      <c r="Y265" s="64"/>
      <c r="Z265" s="64"/>
    </row>
    <row r="266" spans="1:26" ht="15" x14ac:dyDescent="0.25">
      <c r="A266" s="238" t="s">
        <v>107</v>
      </c>
      <c r="B266" s="238"/>
      <c r="C266" s="238"/>
      <c r="D266" s="238"/>
      <c r="E266" s="238"/>
      <c r="F266" s="238"/>
      <c r="G266" s="238"/>
      <c r="H266" s="238"/>
      <c r="I266" s="238"/>
      <c r="J266" s="238"/>
      <c r="K266" s="128">
        <f>K264/(SUM(N52,N70,N94,N111,N132)*14+N151*12)</f>
        <v>0.17886178861788618</v>
      </c>
      <c r="L266" s="129"/>
      <c r="M266" s="129"/>
      <c r="N266" s="129"/>
      <c r="O266" s="129"/>
      <c r="P266" s="129"/>
      <c r="Q266" s="129"/>
      <c r="R266" s="129"/>
      <c r="S266" s="129"/>
      <c r="T266" s="130"/>
      <c r="U266" s="79"/>
      <c r="V266" s="64"/>
      <c r="W266" s="64"/>
      <c r="X266" s="64"/>
      <c r="Y266" s="64"/>
      <c r="Z266" s="64"/>
    </row>
    <row r="267" spans="1:26" s="44" customFormat="1" x14ac:dyDescent="0.2">
      <c r="A267" s="45"/>
      <c r="B267" s="45"/>
      <c r="C267" s="45"/>
      <c r="D267" s="45"/>
      <c r="E267" s="45"/>
      <c r="F267" s="45"/>
      <c r="G267" s="45"/>
      <c r="H267" s="45"/>
      <c r="I267" s="45"/>
      <c r="J267" s="45"/>
      <c r="K267" s="45"/>
      <c r="L267" s="45"/>
      <c r="M267" s="45"/>
      <c r="N267" s="45"/>
      <c r="O267" s="45"/>
      <c r="P267" s="45"/>
      <c r="Q267" s="45"/>
      <c r="R267" s="45"/>
      <c r="S267" s="45"/>
      <c r="T267" s="45"/>
    </row>
    <row r="268" spans="1:26" ht="23.25" customHeight="1" x14ac:dyDescent="0.2">
      <c r="A268" s="154" t="s">
        <v>64</v>
      </c>
      <c r="B268" s="155"/>
      <c r="C268" s="155"/>
      <c r="D268" s="155"/>
      <c r="E268" s="155"/>
      <c r="F268" s="155"/>
      <c r="G268" s="155"/>
      <c r="H268" s="155"/>
      <c r="I268" s="155"/>
      <c r="J268" s="155"/>
      <c r="K268" s="155"/>
      <c r="L268" s="155"/>
      <c r="M268" s="155"/>
      <c r="N268" s="155"/>
      <c r="O268" s="155"/>
      <c r="P268" s="155"/>
      <c r="Q268" s="155"/>
      <c r="R268" s="155"/>
      <c r="S268" s="155"/>
      <c r="T268" s="156"/>
    </row>
    <row r="269" spans="1:26" ht="26.25" customHeight="1" x14ac:dyDescent="0.2">
      <c r="A269" s="181" t="s">
        <v>30</v>
      </c>
      <c r="B269" s="181" t="s">
        <v>29</v>
      </c>
      <c r="C269" s="181"/>
      <c r="D269" s="181"/>
      <c r="E269" s="181"/>
      <c r="F269" s="181"/>
      <c r="G269" s="181"/>
      <c r="H269" s="181"/>
      <c r="I269" s="181"/>
      <c r="J269" s="179" t="s">
        <v>43</v>
      </c>
      <c r="K269" s="179" t="s">
        <v>27</v>
      </c>
      <c r="L269" s="179"/>
      <c r="M269" s="179"/>
      <c r="N269" s="179" t="s">
        <v>44</v>
      </c>
      <c r="O269" s="179"/>
      <c r="P269" s="179"/>
      <c r="Q269" s="179" t="s">
        <v>26</v>
      </c>
      <c r="R269" s="179"/>
      <c r="S269" s="179"/>
      <c r="T269" s="179" t="s">
        <v>25</v>
      </c>
    </row>
    <row r="270" spans="1:26" x14ac:dyDescent="0.2">
      <c r="A270" s="181"/>
      <c r="B270" s="181"/>
      <c r="C270" s="181"/>
      <c r="D270" s="181"/>
      <c r="E270" s="181"/>
      <c r="F270" s="181"/>
      <c r="G270" s="181"/>
      <c r="H270" s="181"/>
      <c r="I270" s="181"/>
      <c r="J270" s="179"/>
      <c r="K270" s="72" t="s">
        <v>31</v>
      </c>
      <c r="L270" s="72" t="s">
        <v>32</v>
      </c>
      <c r="M270" s="72" t="s">
        <v>33</v>
      </c>
      <c r="N270" s="72" t="s">
        <v>37</v>
      </c>
      <c r="O270" s="72" t="s">
        <v>8</v>
      </c>
      <c r="P270" s="72" t="s">
        <v>34</v>
      </c>
      <c r="Q270" s="72" t="s">
        <v>35</v>
      </c>
      <c r="R270" s="72" t="s">
        <v>31</v>
      </c>
      <c r="S270" s="72" t="s">
        <v>36</v>
      </c>
      <c r="T270" s="179"/>
    </row>
    <row r="271" spans="1:26" x14ac:dyDescent="0.2">
      <c r="A271" s="154" t="s">
        <v>62</v>
      </c>
      <c r="B271" s="155"/>
      <c r="C271" s="155"/>
      <c r="D271" s="155"/>
      <c r="E271" s="155"/>
      <c r="F271" s="155"/>
      <c r="G271" s="155"/>
      <c r="H271" s="155"/>
      <c r="I271" s="155"/>
      <c r="J271" s="155"/>
      <c r="K271" s="155"/>
      <c r="L271" s="155"/>
      <c r="M271" s="155"/>
      <c r="N271" s="155"/>
      <c r="O271" s="155"/>
      <c r="P271" s="155"/>
      <c r="Q271" s="155"/>
      <c r="R271" s="155"/>
      <c r="S271" s="155"/>
      <c r="T271" s="156"/>
      <c r="U271" s="45"/>
    </row>
    <row r="272" spans="1:26" x14ac:dyDescent="0.2">
      <c r="A272" s="25" t="str">
        <f>IF(ISNA(INDEX($A$37:$T$242,MATCH($B272,$B$37:$B$242,0),1)),"",INDEX($A$37:$T$242,MATCH($B272,$B$37:$B$242,0),1))</f>
        <v>LLJ1121</v>
      </c>
      <c r="B272" s="134" t="s">
        <v>130</v>
      </c>
      <c r="C272" s="134"/>
      <c r="D272" s="134"/>
      <c r="E272" s="134"/>
      <c r="F272" s="134"/>
      <c r="G272" s="134"/>
      <c r="H272" s="134"/>
      <c r="I272" s="134"/>
      <c r="J272" s="15">
        <f>IF(ISNA(INDEX($A$37:$T$242,MATCH($B272,$B$37:$B$242,0),10)),"",INDEX($A$37:$T$242,MATCH($B272,$B$37:$B$242,0),10))</f>
        <v>6</v>
      </c>
      <c r="K272" s="15">
        <f>IF(ISNA(INDEX($A$37:$T$242,MATCH($B272,$B$37:$B$242,0),11)),"",INDEX($A$37:$T$242,MATCH($B272,$B$37:$B$242,0),11))</f>
        <v>2</v>
      </c>
      <c r="L272" s="15">
        <f>IF(ISNA(INDEX($A$37:$T$242,MATCH($B272,$B$37:$B$242,0),12)),"",INDEX($A$37:$T$242,MATCH($B272,$B$37:$B$242,0),12))</f>
        <v>2</v>
      </c>
      <c r="M272" s="15">
        <f>IF(ISNA(INDEX($A$37:$T$242,MATCH($B272,$B$37:$B$242,0),13)),"",INDEX($A$37:$T$242,MATCH($B272,$B$37:$B$242,0),13))</f>
        <v>2</v>
      </c>
      <c r="N272" s="15">
        <f>IF(ISNA(INDEX($A$37:$T$242,MATCH($B272,$B$37:$B$242,0),14)),"",INDEX($A$37:$T$242,MATCH($B272,$B$37:$B$242,0),14))</f>
        <v>6</v>
      </c>
      <c r="O272" s="15">
        <f>IF(ISNA(INDEX($A$37:$T$242,MATCH($B272,$B$37:$B$242,0),15)),"",INDEX($A$37:$T$242,MATCH($B272,$B$37:$B$242,0),15))</f>
        <v>5</v>
      </c>
      <c r="P272" s="15">
        <f>IF(ISNA(INDEX($A$37:$T$242,MATCH($B272,$B$37:$B$242,0),16)),"",INDEX($A$37:$T$242,MATCH($B272,$B$37:$B$242,0),16))</f>
        <v>11</v>
      </c>
      <c r="Q272" s="22" t="str">
        <f>IF(ISNA(INDEX($A$37:$T$242,MATCH($B272,$B$37:$B$242,0),17)),"",INDEX($A$37:$T$242,MATCH($B272,$B$37:$B$242,0),17))</f>
        <v>E</v>
      </c>
      <c r="R272" s="22">
        <f>IF(ISNA(INDEX($A$37:$T$242,MATCH($B272,$B$37:$B$242,0),18)),"",INDEX($A$37:$T$242,MATCH($B272,$B$37:$B$242,0),18))</f>
        <v>0</v>
      </c>
      <c r="S272" s="22">
        <f>IF(ISNA(INDEX($A$37:$T$242,MATCH($B272,$B$37:$B$242,0),19)),"",INDEX($A$37:$T$242,MATCH($B272,$B$37:$B$242,0),19))</f>
        <v>0</v>
      </c>
      <c r="T272" s="22" t="str">
        <f>IF(ISNA(INDEX($A$37:$T$242,MATCH($B272,$B$37:$B$242,0),20)),"",INDEX($A$37:$T$242,MATCH($B272,$B$37:$B$242,0),20))</f>
        <v>DS</v>
      </c>
      <c r="U272" s="45"/>
    </row>
    <row r="273" spans="1:26" x14ac:dyDescent="0.2">
      <c r="A273" s="25" t="str">
        <f>IF(ISNA(INDEX($A$37:$T$242,MATCH($B273,$B$37:$B$242,0),1)),"",INDEX($A$37:$T$242,MATCH($B273,$B$37:$B$242,0),1))</f>
        <v>LLJ1161</v>
      </c>
      <c r="B273" s="134" t="s">
        <v>132</v>
      </c>
      <c r="C273" s="134"/>
      <c r="D273" s="134"/>
      <c r="E273" s="134"/>
      <c r="F273" s="134"/>
      <c r="G273" s="134"/>
      <c r="H273" s="134"/>
      <c r="I273" s="134"/>
      <c r="J273" s="15">
        <f>IF(ISNA(INDEX($A$37:$T$242,MATCH($B273,$B$37:$B$242,0),10)),"",INDEX($A$37:$T$242,MATCH($B273,$B$37:$B$242,0),10))</f>
        <v>6</v>
      </c>
      <c r="K273" s="15">
        <f>IF(ISNA(INDEX($A$37:$T$242,MATCH($B273,$B$37:$B$242,0),11)),"",INDEX($A$37:$T$242,MATCH($B273,$B$37:$B$242,0),11))</f>
        <v>2</v>
      </c>
      <c r="L273" s="15">
        <f>IF(ISNA(INDEX($A$37:$T$242,MATCH($B273,$B$37:$B$242,0),12)),"",INDEX($A$37:$T$242,MATCH($B273,$B$37:$B$242,0),12))</f>
        <v>0</v>
      </c>
      <c r="M273" s="15">
        <f>IF(ISNA(INDEX($A$37:$T$242,MATCH($B273,$B$37:$B$242,0),13)),"",INDEX($A$37:$T$242,MATCH($B273,$B$37:$B$242,0),13))</f>
        <v>2</v>
      </c>
      <c r="N273" s="15">
        <f>IF(ISNA(INDEX($A$37:$T$242,MATCH($B273,$B$37:$B$242,0),14)),"",INDEX($A$37:$T$242,MATCH($B273,$B$37:$B$242,0),14))</f>
        <v>4</v>
      </c>
      <c r="O273" s="15">
        <f>IF(ISNA(INDEX($A$37:$T$242,MATCH($B273,$B$37:$B$242,0),15)),"",INDEX($A$37:$T$242,MATCH($B273,$B$37:$B$242,0),15))</f>
        <v>7</v>
      </c>
      <c r="P273" s="15">
        <f>IF(ISNA(INDEX($A$37:$T$242,MATCH($B273,$B$37:$B$242,0),16)),"",INDEX($A$37:$T$242,MATCH($B273,$B$37:$B$242,0),16))</f>
        <v>11</v>
      </c>
      <c r="Q273" s="22" t="str">
        <f>IF(ISNA(INDEX($A$37:$T$242,MATCH($B273,$B$37:$B$242,0),17)),"",INDEX($A$37:$T$242,MATCH($B273,$B$37:$B$242,0),17))</f>
        <v>E</v>
      </c>
      <c r="R273" s="22">
        <f>IF(ISNA(INDEX($A$37:$T$242,MATCH($B273,$B$37:$B$242,0),18)),"",INDEX($A$37:$T$242,MATCH($B273,$B$37:$B$242,0),18))</f>
        <v>0</v>
      </c>
      <c r="S273" s="22">
        <f>IF(ISNA(INDEX($A$37:$T$242,MATCH($B273,$B$37:$B$242,0),19)),"",INDEX($A$37:$T$242,MATCH($B273,$B$37:$B$242,0),19))</f>
        <v>0</v>
      </c>
      <c r="T273" s="22" t="str">
        <f>IF(ISNA(INDEX($A$37:$T$242,MATCH($B273,$B$37:$B$242,0),20)),"",INDEX($A$37:$T$242,MATCH($B273,$B$37:$B$242,0),20))</f>
        <v>DS</v>
      </c>
      <c r="U273" s="45"/>
    </row>
    <row r="274" spans="1:26" ht="15" x14ac:dyDescent="0.25">
      <c r="A274" s="25" t="str">
        <f>IF(ISNA(INDEX($A$37:$T$242,MATCH($B274,$B$37:$B$242,0),1)),"",INDEX($A$37:$T$242,MATCH($B274,$B$37:$B$242,0),1))</f>
        <v>LLJ1221</v>
      </c>
      <c r="B274" s="134" t="s">
        <v>134</v>
      </c>
      <c r="C274" s="134"/>
      <c r="D274" s="134"/>
      <c r="E274" s="134"/>
      <c r="F274" s="134"/>
      <c r="G274" s="134"/>
      <c r="H274" s="134"/>
      <c r="I274" s="134"/>
      <c r="J274" s="15">
        <f>IF(ISNA(INDEX($A$37:$T$242,MATCH($B274,$B$37:$B$242,0),10)),"",INDEX($A$37:$T$242,MATCH($B274,$B$37:$B$242,0),10))</f>
        <v>6</v>
      </c>
      <c r="K274" s="15">
        <f>IF(ISNA(INDEX($A$37:$T$242,MATCH($B274,$B$37:$B$242,0),11)),"",INDEX($A$37:$T$242,MATCH($B274,$B$37:$B$242,0),11))</f>
        <v>1</v>
      </c>
      <c r="L274" s="15">
        <f>IF(ISNA(INDEX($A$37:$T$242,MATCH($B274,$B$37:$B$242,0),12)),"",INDEX($A$37:$T$242,MATCH($B274,$B$37:$B$242,0),12))</f>
        <v>2</v>
      </c>
      <c r="M274" s="15">
        <f>IF(ISNA(INDEX($A$37:$T$242,MATCH($B274,$B$37:$B$242,0),13)),"",INDEX($A$37:$T$242,MATCH($B274,$B$37:$B$242,0),13))</f>
        <v>2</v>
      </c>
      <c r="N274" s="15">
        <f>IF(ISNA(INDEX($A$37:$T$242,MATCH($B274,$B$37:$B$242,0),14)),"",INDEX($A$37:$T$242,MATCH($B274,$B$37:$B$242,0),14))</f>
        <v>5</v>
      </c>
      <c r="O274" s="15">
        <f>IF(ISNA(INDEX($A$37:$T$242,MATCH($B274,$B$37:$B$242,0),15)),"",INDEX($A$37:$T$242,MATCH($B274,$B$37:$B$242,0),15))</f>
        <v>6</v>
      </c>
      <c r="P274" s="15">
        <f>IF(ISNA(INDEX($A$37:$T$242,MATCH($B274,$B$37:$B$242,0),16)),"",INDEX($A$37:$T$242,MATCH($B274,$B$37:$B$242,0),16))</f>
        <v>11</v>
      </c>
      <c r="Q274" s="22" t="str">
        <f>IF(ISNA(INDEX($A$37:$T$242,MATCH($B274,$B$37:$B$242,0),17)),"",INDEX($A$37:$T$242,MATCH($B274,$B$37:$B$242,0),17))</f>
        <v>E</v>
      </c>
      <c r="R274" s="22">
        <f>IF(ISNA(INDEX($A$37:$T$242,MATCH($B274,$B$37:$B$242,0),18)),"",INDEX($A$37:$T$242,MATCH($B274,$B$37:$B$242,0),18))</f>
        <v>0</v>
      </c>
      <c r="S274" s="22">
        <f>IF(ISNA(INDEX($A$37:$T$242,MATCH($B274,$B$37:$B$242,0),19)),"",INDEX($A$37:$T$242,MATCH($B274,$B$37:$B$242,0),19))</f>
        <v>0</v>
      </c>
      <c r="T274" s="22" t="str">
        <f>IF(ISNA(INDEX($A$37:$T$242,MATCH($B274,$B$37:$B$242,0),20)),"",INDEX($A$37:$T$242,MATCH($B274,$B$37:$B$242,0),20))</f>
        <v>DS</v>
      </c>
      <c r="U274" s="54"/>
      <c r="V274" s="55"/>
    </row>
    <row r="275" spans="1:26" ht="15" x14ac:dyDescent="0.25">
      <c r="A275" s="25" t="str">
        <f>IF(ISNA(INDEX($A$37:$T$242,MATCH($B275,$B$37:$B$242,0),1)),"",INDEX($A$37:$T$242,MATCH($B275,$B$37:$B$242,0),1))</f>
        <v>LLJ1261</v>
      </c>
      <c r="B275" s="134" t="s">
        <v>136</v>
      </c>
      <c r="C275" s="134"/>
      <c r="D275" s="134"/>
      <c r="E275" s="134"/>
      <c r="F275" s="134"/>
      <c r="G275" s="134"/>
      <c r="H275" s="134"/>
      <c r="I275" s="134"/>
      <c r="J275" s="15">
        <f>IF(ISNA(INDEX($A$37:$T$242,MATCH($B275,$B$37:$B$242,0),10)),"",INDEX($A$37:$T$242,MATCH($B275,$B$37:$B$242,0),10))</f>
        <v>5</v>
      </c>
      <c r="K275" s="15">
        <f>IF(ISNA(INDEX($A$37:$T$242,MATCH($B275,$B$37:$B$242,0),11)),"",INDEX($A$37:$T$242,MATCH($B275,$B$37:$B$242,0),11))</f>
        <v>2</v>
      </c>
      <c r="L275" s="15">
        <f>IF(ISNA(INDEX($A$37:$T$242,MATCH($B275,$B$37:$B$242,0),12)),"",INDEX($A$37:$T$242,MATCH($B275,$B$37:$B$242,0),12))</f>
        <v>0</v>
      </c>
      <c r="M275" s="15">
        <f>IF(ISNA(INDEX($A$37:$T$242,MATCH($B275,$B$37:$B$242,0),13)),"",INDEX($A$37:$T$242,MATCH($B275,$B$37:$B$242,0),13))</f>
        <v>0</v>
      </c>
      <c r="N275" s="15">
        <f>IF(ISNA(INDEX($A$37:$T$242,MATCH($B275,$B$37:$B$242,0),14)),"",INDEX($A$37:$T$242,MATCH($B275,$B$37:$B$242,0),14))</f>
        <v>2</v>
      </c>
      <c r="O275" s="15">
        <f>IF(ISNA(INDEX($A$37:$T$242,MATCH($B275,$B$37:$B$242,0),15)),"",INDEX($A$37:$T$242,MATCH($B275,$B$37:$B$242,0),15))</f>
        <v>7</v>
      </c>
      <c r="P275" s="15">
        <f>IF(ISNA(INDEX($A$37:$T$242,MATCH($B275,$B$37:$B$242,0),16)),"",INDEX($A$37:$T$242,MATCH($B275,$B$37:$B$242,0),16))</f>
        <v>9</v>
      </c>
      <c r="Q275" s="22" t="str">
        <f>IF(ISNA(INDEX($A$37:$T$242,MATCH($B275,$B$37:$B$242,0),17)),"",INDEX($A$37:$T$242,MATCH($B275,$B$37:$B$242,0),17))</f>
        <v>E</v>
      </c>
      <c r="R275" s="22">
        <f>IF(ISNA(INDEX($A$37:$T$242,MATCH($B275,$B$37:$B$242,0),18)),"",INDEX($A$37:$T$242,MATCH($B275,$B$37:$B$242,0),18))</f>
        <v>0</v>
      </c>
      <c r="S275" s="22">
        <f>IF(ISNA(INDEX($A$37:$T$242,MATCH($B275,$B$37:$B$242,0),19)),"",INDEX($A$37:$T$242,MATCH($B275,$B$37:$B$242,0),19))</f>
        <v>0</v>
      </c>
      <c r="T275" s="22" t="str">
        <f>IF(ISNA(INDEX($A$37:$T$242,MATCH($B275,$B$37:$B$242,0),20)),"",INDEX($A$37:$T$242,MATCH($B275,$B$37:$B$242,0),20))</f>
        <v>DS</v>
      </c>
      <c r="U275" s="76"/>
      <c r="V275" s="55"/>
      <c r="W275" s="55"/>
      <c r="X275" s="55"/>
      <c r="Y275" s="55"/>
      <c r="Z275" s="55"/>
    </row>
    <row r="276" spans="1:26" ht="15" x14ac:dyDescent="0.25">
      <c r="A276" s="25" t="str">
        <f>IF(ISNA(INDEX($A$37:$T$242,MATCH($B276,$B$37:$B$242,0),1)),"",INDEX($A$37:$T$242,MATCH($B276,$B$37:$B$242,0),1))</f>
        <v>LLJ2121</v>
      </c>
      <c r="B276" s="134" t="s">
        <v>138</v>
      </c>
      <c r="C276" s="134"/>
      <c r="D276" s="134"/>
      <c r="E276" s="134"/>
      <c r="F276" s="134"/>
      <c r="G276" s="134"/>
      <c r="H276" s="134"/>
      <c r="I276" s="134"/>
      <c r="J276" s="15">
        <f>IF(ISNA(INDEX($A$37:$T$242,MATCH($B276,$B$37:$B$242,0),10)),"",INDEX($A$37:$T$242,MATCH($B276,$B$37:$B$242,0),10))</f>
        <v>6</v>
      </c>
      <c r="K276" s="15">
        <f>IF(ISNA(INDEX($A$37:$T$242,MATCH($B276,$B$37:$B$242,0),11)),"",INDEX($A$37:$T$242,MATCH($B276,$B$37:$B$242,0),11))</f>
        <v>2</v>
      </c>
      <c r="L276" s="15">
        <f>IF(ISNA(INDEX($A$37:$T$242,MATCH($B276,$B$37:$B$242,0),12)),"",INDEX($A$37:$T$242,MATCH($B276,$B$37:$B$242,0),12))</f>
        <v>2</v>
      </c>
      <c r="M276" s="15">
        <f>IF(ISNA(INDEX($A$37:$T$242,MATCH($B276,$B$37:$B$242,0),13)),"",INDEX($A$37:$T$242,MATCH($B276,$B$37:$B$242,0),13))</f>
        <v>2</v>
      </c>
      <c r="N276" s="15">
        <f>IF(ISNA(INDEX($A$37:$T$242,MATCH($B276,$B$37:$B$242,0),14)),"",INDEX($A$37:$T$242,MATCH($B276,$B$37:$B$242,0),14))</f>
        <v>6</v>
      </c>
      <c r="O276" s="15">
        <f>IF(ISNA(INDEX($A$37:$T$242,MATCH($B276,$B$37:$B$242,0),15)),"",INDEX($A$37:$T$242,MATCH($B276,$B$37:$B$242,0),15))</f>
        <v>5</v>
      </c>
      <c r="P276" s="15">
        <f>IF(ISNA(INDEX($A$37:$T$242,MATCH($B276,$B$37:$B$242,0),16)),"",INDEX($A$37:$T$242,MATCH($B276,$B$37:$B$242,0),16))</f>
        <v>11</v>
      </c>
      <c r="Q276" s="22" t="str">
        <f>IF(ISNA(INDEX($A$37:$T$242,MATCH($B276,$B$37:$B$242,0),17)),"",INDEX($A$37:$T$242,MATCH($B276,$B$37:$B$242,0),17))</f>
        <v>E</v>
      </c>
      <c r="R276" s="22">
        <f>IF(ISNA(INDEX($A$37:$T$242,MATCH($B276,$B$37:$B$242,0),18)),"",INDEX($A$37:$T$242,MATCH($B276,$B$37:$B$242,0),18))</f>
        <v>0</v>
      </c>
      <c r="S276" s="22">
        <f>IF(ISNA(INDEX($A$37:$T$242,MATCH($B276,$B$37:$B$242,0),19)),"",INDEX($A$37:$T$242,MATCH($B276,$B$37:$B$242,0),19))</f>
        <v>0</v>
      </c>
      <c r="T276" s="22" t="str">
        <f>IF(ISNA(INDEX($A$37:$T$242,MATCH($B276,$B$37:$B$242,0),20)),"",INDEX($A$37:$T$242,MATCH($B276,$B$37:$B$242,0),20))</f>
        <v>DS</v>
      </c>
      <c r="U276" s="76"/>
      <c r="V276" s="55"/>
      <c r="W276" s="55"/>
      <c r="X276" s="55"/>
      <c r="Y276" s="55"/>
      <c r="Z276" s="55"/>
    </row>
    <row r="277" spans="1:26" ht="15" x14ac:dyDescent="0.25">
      <c r="A277" s="25" t="str">
        <f>IF(ISNA(INDEX($A$37:$T$242,MATCH($B277,$B$37:$B$242,0),1)),"",INDEX($A$37:$T$242,MATCH($B277,$B$37:$B$242,0),1))</f>
        <v>LLJ2161</v>
      </c>
      <c r="B277" s="134" t="s">
        <v>140</v>
      </c>
      <c r="C277" s="134"/>
      <c r="D277" s="134"/>
      <c r="E277" s="134"/>
      <c r="F277" s="134"/>
      <c r="G277" s="134"/>
      <c r="H277" s="134"/>
      <c r="I277" s="134"/>
      <c r="J277" s="15">
        <f>IF(ISNA(INDEX($A$37:$T$242,MATCH($B277,$B$37:$B$242,0),10)),"",INDEX($A$37:$T$242,MATCH($B277,$B$37:$B$242,0),10))</f>
        <v>6</v>
      </c>
      <c r="K277" s="15">
        <f>IF(ISNA(INDEX($A$37:$T$242,MATCH($B277,$B$37:$B$242,0),11)),"",INDEX($A$37:$T$242,MATCH($B277,$B$37:$B$242,0),11))</f>
        <v>2</v>
      </c>
      <c r="L277" s="15">
        <f>IF(ISNA(INDEX($A$37:$T$242,MATCH($B277,$B$37:$B$242,0),12)),"",INDEX($A$37:$T$242,MATCH($B277,$B$37:$B$242,0),12))</f>
        <v>0</v>
      </c>
      <c r="M277" s="15">
        <f>IF(ISNA(INDEX($A$37:$T$242,MATCH($B277,$B$37:$B$242,0),13)),"",INDEX($A$37:$T$242,MATCH($B277,$B$37:$B$242,0),13))</f>
        <v>2</v>
      </c>
      <c r="N277" s="15">
        <f>IF(ISNA(INDEX($A$37:$T$242,MATCH($B277,$B$37:$B$242,0),14)),"",INDEX($A$37:$T$242,MATCH($B277,$B$37:$B$242,0),14))</f>
        <v>4</v>
      </c>
      <c r="O277" s="15">
        <f>IF(ISNA(INDEX($A$37:$T$242,MATCH($B277,$B$37:$B$242,0),15)),"",INDEX($A$37:$T$242,MATCH($B277,$B$37:$B$242,0),15))</f>
        <v>7</v>
      </c>
      <c r="P277" s="15">
        <f>IF(ISNA(INDEX($A$37:$T$242,MATCH($B277,$B$37:$B$242,0),16)),"",INDEX($A$37:$T$242,MATCH($B277,$B$37:$B$242,0),16))</f>
        <v>11</v>
      </c>
      <c r="Q277" s="22" t="str">
        <f>IF(ISNA(INDEX($A$37:$T$242,MATCH($B277,$B$37:$B$242,0),17)),"",INDEX($A$37:$T$242,MATCH($B277,$B$37:$B$242,0),17))</f>
        <v>E</v>
      </c>
      <c r="R277" s="22">
        <f>IF(ISNA(INDEX($A$37:$T$242,MATCH($B277,$B$37:$B$242,0),18)),"",INDEX($A$37:$T$242,MATCH($B277,$B$37:$B$242,0),18))</f>
        <v>0</v>
      </c>
      <c r="S277" s="22">
        <f>IF(ISNA(INDEX($A$37:$T$242,MATCH($B277,$B$37:$B$242,0),19)),"",INDEX($A$37:$T$242,MATCH($B277,$B$37:$B$242,0),19))</f>
        <v>0</v>
      </c>
      <c r="T277" s="22" t="str">
        <f>IF(ISNA(INDEX($A$37:$T$242,MATCH($B277,$B$37:$B$242,0),20)),"",INDEX($A$37:$T$242,MATCH($B277,$B$37:$B$242,0),20))</f>
        <v>DS</v>
      </c>
      <c r="U277" s="76"/>
      <c r="V277" s="55"/>
      <c r="W277" s="55"/>
      <c r="X277" s="55"/>
      <c r="Y277" s="55"/>
      <c r="Z277" s="55"/>
    </row>
    <row r="278" spans="1:26" ht="15" x14ac:dyDescent="0.25">
      <c r="A278" s="25" t="str">
        <f>IF(ISNA(INDEX($A$37:$T$242,MATCH($B278,$B$37:$B$242,0),1)),"",INDEX($A$37:$T$242,MATCH($B278,$B$37:$B$242,0),1))</f>
        <v>LLJ2221</v>
      </c>
      <c r="B278" s="134" t="s">
        <v>143</v>
      </c>
      <c r="C278" s="134"/>
      <c r="D278" s="134"/>
      <c r="E278" s="134"/>
      <c r="F278" s="134"/>
      <c r="G278" s="134"/>
      <c r="H278" s="134"/>
      <c r="I278" s="134"/>
      <c r="J278" s="15">
        <f>IF(ISNA(INDEX($A$37:$T$242,MATCH($B278,$B$37:$B$242,0),10)),"",INDEX($A$37:$T$242,MATCH($B278,$B$37:$B$242,0),10))</f>
        <v>6</v>
      </c>
      <c r="K278" s="15">
        <f>IF(ISNA(INDEX($A$37:$T$242,MATCH($B278,$B$37:$B$242,0),11)),"",INDEX($A$37:$T$242,MATCH($B278,$B$37:$B$242,0),11))</f>
        <v>2</v>
      </c>
      <c r="L278" s="15">
        <f>IF(ISNA(INDEX($A$37:$T$242,MATCH($B278,$B$37:$B$242,0),12)),"",INDEX($A$37:$T$242,MATCH($B278,$B$37:$B$242,0),12))</f>
        <v>2</v>
      </c>
      <c r="M278" s="15">
        <f>IF(ISNA(INDEX($A$37:$T$242,MATCH($B278,$B$37:$B$242,0),13)),"",INDEX($A$37:$T$242,MATCH($B278,$B$37:$B$242,0),13))</f>
        <v>2</v>
      </c>
      <c r="N278" s="15">
        <f>IF(ISNA(INDEX($A$37:$T$242,MATCH($B278,$B$37:$B$242,0),14)),"",INDEX($A$37:$T$242,MATCH($B278,$B$37:$B$242,0),14))</f>
        <v>6</v>
      </c>
      <c r="O278" s="15">
        <f>IF(ISNA(INDEX($A$37:$T$242,MATCH($B278,$B$37:$B$242,0),15)),"",INDEX($A$37:$T$242,MATCH($B278,$B$37:$B$242,0),15))</f>
        <v>5</v>
      </c>
      <c r="P278" s="15">
        <f>IF(ISNA(INDEX($A$37:$T$242,MATCH($B278,$B$37:$B$242,0),16)),"",INDEX($A$37:$T$242,MATCH($B278,$B$37:$B$242,0),16))</f>
        <v>11</v>
      </c>
      <c r="Q278" s="22" t="str">
        <f>IF(ISNA(INDEX($A$37:$T$242,MATCH($B278,$B$37:$B$242,0),17)),"",INDEX($A$37:$T$242,MATCH($B278,$B$37:$B$242,0),17))</f>
        <v>E</v>
      </c>
      <c r="R278" s="22">
        <f>IF(ISNA(INDEX($A$37:$T$242,MATCH($B278,$B$37:$B$242,0),18)),"",INDEX($A$37:$T$242,MATCH($B278,$B$37:$B$242,0),18))</f>
        <v>0</v>
      </c>
      <c r="S278" s="22">
        <f>IF(ISNA(INDEX($A$37:$T$242,MATCH($B278,$B$37:$B$242,0),19)),"",INDEX($A$37:$T$242,MATCH($B278,$B$37:$B$242,0),19))</f>
        <v>0</v>
      </c>
      <c r="T278" s="22" t="str">
        <f>IF(ISNA(INDEX($A$37:$T$242,MATCH($B278,$B$37:$B$242,0),20)),"",INDEX($A$37:$T$242,MATCH($B278,$B$37:$B$242,0),20))</f>
        <v>DS</v>
      </c>
      <c r="U278" s="76"/>
      <c r="V278" s="55"/>
      <c r="W278" s="55"/>
      <c r="X278" s="55"/>
      <c r="Y278" s="55"/>
      <c r="Z278" s="55"/>
    </row>
    <row r="279" spans="1:26" s="53" customFormat="1" ht="15" x14ac:dyDescent="0.25">
      <c r="A279" s="25" t="str">
        <f>IF(ISNA(INDEX($A$37:$T$242,MATCH($B279,$B$37:$B$242,0),1)),"",INDEX($A$37:$T$242,MATCH($B279,$B$37:$B$242,0),1))</f>
        <v>LLJ2261</v>
      </c>
      <c r="B279" s="134" t="s">
        <v>145</v>
      </c>
      <c r="C279" s="134"/>
      <c r="D279" s="134"/>
      <c r="E279" s="134"/>
      <c r="F279" s="134"/>
      <c r="G279" s="134"/>
      <c r="H279" s="134"/>
      <c r="I279" s="134"/>
      <c r="J279" s="15">
        <f>IF(ISNA(INDEX($A$37:$T$242,MATCH($B279,$B$37:$B$242,0),10)),"",INDEX($A$37:$T$242,MATCH($B279,$B$37:$B$242,0),10))</f>
        <v>5</v>
      </c>
      <c r="K279" s="15">
        <f>IF(ISNA(INDEX($A$37:$T$242,MATCH($B279,$B$37:$B$242,0),11)),"",INDEX($A$37:$T$242,MATCH($B279,$B$37:$B$242,0),11))</f>
        <v>2</v>
      </c>
      <c r="L279" s="15">
        <f>IF(ISNA(INDEX($A$37:$T$242,MATCH($B279,$B$37:$B$242,0),12)),"",INDEX($A$37:$T$242,MATCH($B279,$B$37:$B$242,0),12))</f>
        <v>0</v>
      </c>
      <c r="M279" s="15">
        <f>IF(ISNA(INDEX($A$37:$T$242,MATCH($B279,$B$37:$B$242,0),13)),"",INDEX($A$37:$T$242,MATCH($B279,$B$37:$B$242,0),13))</f>
        <v>0</v>
      </c>
      <c r="N279" s="15">
        <f>IF(ISNA(INDEX($A$37:$T$242,MATCH($B279,$B$37:$B$242,0),14)),"",INDEX($A$37:$T$242,MATCH($B279,$B$37:$B$242,0),14))</f>
        <v>2</v>
      </c>
      <c r="O279" s="15">
        <f>IF(ISNA(INDEX($A$37:$T$242,MATCH($B279,$B$37:$B$242,0),15)),"",INDEX($A$37:$T$242,MATCH($B279,$B$37:$B$242,0),15))</f>
        <v>7</v>
      </c>
      <c r="P279" s="15">
        <f>IF(ISNA(INDEX($A$37:$T$242,MATCH($B279,$B$37:$B$242,0),16)),"",INDEX($A$37:$T$242,MATCH($B279,$B$37:$B$242,0),16))</f>
        <v>9</v>
      </c>
      <c r="Q279" s="22" t="str">
        <f>IF(ISNA(INDEX($A$37:$T$242,MATCH($B279,$B$37:$B$242,0),17)),"",INDEX($A$37:$T$242,MATCH($B279,$B$37:$B$242,0),17))</f>
        <v>E</v>
      </c>
      <c r="R279" s="22">
        <f>IF(ISNA(INDEX($A$37:$T$242,MATCH($B279,$B$37:$B$242,0),18)),"",INDEX($A$37:$T$242,MATCH($B279,$B$37:$B$242,0),18))</f>
        <v>0</v>
      </c>
      <c r="S279" s="22">
        <f>IF(ISNA(INDEX($A$37:$T$242,MATCH($B279,$B$37:$B$242,0),19)),"",INDEX($A$37:$T$242,MATCH($B279,$B$37:$B$242,0),19))</f>
        <v>0</v>
      </c>
      <c r="T279" s="22" t="str">
        <f>IF(ISNA(INDEX($A$37:$T$242,MATCH($B279,$B$37:$B$242,0),20)),"",INDEX($A$37:$T$242,MATCH($B279,$B$37:$B$242,0),20))</f>
        <v>DS</v>
      </c>
      <c r="U279" s="76"/>
      <c r="V279" s="55"/>
      <c r="W279" s="55"/>
      <c r="X279" s="55"/>
      <c r="Y279" s="55"/>
      <c r="Z279" s="55"/>
    </row>
    <row r="280" spans="1:26" s="53" customFormat="1" ht="15" x14ac:dyDescent="0.25">
      <c r="A280" s="25" t="str">
        <f>IF(ISNA(INDEX($A$37:$T$242,MATCH($B280,$B$37:$B$242,0),1)),"",INDEX($A$37:$T$242,MATCH($B280,$B$37:$B$242,0),1))</f>
        <v>LLJ3121</v>
      </c>
      <c r="B280" s="134" t="s">
        <v>147</v>
      </c>
      <c r="C280" s="134"/>
      <c r="D280" s="134"/>
      <c r="E280" s="134"/>
      <c r="F280" s="134"/>
      <c r="G280" s="134"/>
      <c r="H280" s="134"/>
      <c r="I280" s="134"/>
      <c r="J280" s="15">
        <f>IF(ISNA(INDEX($A$37:$T$242,MATCH($B280,$B$37:$B$242,0),10)),"",INDEX($A$37:$T$242,MATCH($B280,$B$37:$B$242,0),10))</f>
        <v>5</v>
      </c>
      <c r="K280" s="15">
        <f>IF(ISNA(INDEX($A$37:$T$242,MATCH($B280,$B$37:$B$242,0),11)),"",INDEX($A$37:$T$242,MATCH($B280,$B$37:$B$242,0),11))</f>
        <v>2</v>
      </c>
      <c r="L280" s="15">
        <f>IF(ISNA(INDEX($A$37:$T$242,MATCH($B280,$B$37:$B$242,0),12)),"",INDEX($A$37:$T$242,MATCH($B280,$B$37:$B$242,0),12))</f>
        <v>2</v>
      </c>
      <c r="M280" s="15">
        <f>IF(ISNA(INDEX($A$37:$T$242,MATCH($B280,$B$37:$B$242,0),13)),"",INDEX($A$37:$T$242,MATCH($B280,$B$37:$B$242,0),13))</f>
        <v>0</v>
      </c>
      <c r="N280" s="15">
        <f>IF(ISNA(INDEX($A$37:$T$242,MATCH($B280,$B$37:$B$242,0),14)),"",INDEX($A$37:$T$242,MATCH($B280,$B$37:$B$242,0),14))</f>
        <v>4</v>
      </c>
      <c r="O280" s="15">
        <f>IF(ISNA(INDEX($A$37:$T$242,MATCH($B280,$B$37:$B$242,0),15)),"",INDEX($A$37:$T$242,MATCH($B280,$B$37:$B$242,0),15))</f>
        <v>5</v>
      </c>
      <c r="P280" s="15">
        <f>IF(ISNA(INDEX($A$37:$T$242,MATCH($B280,$B$37:$B$242,0),16)),"",INDEX($A$37:$T$242,MATCH($B280,$B$37:$B$242,0),16))</f>
        <v>9</v>
      </c>
      <c r="Q280" s="22" t="str">
        <f>IF(ISNA(INDEX($A$37:$T$242,MATCH($B280,$B$37:$B$242,0),17)),"",INDEX($A$37:$T$242,MATCH($B280,$B$37:$B$242,0),17))</f>
        <v>E</v>
      </c>
      <c r="R280" s="22">
        <f>IF(ISNA(INDEX($A$37:$T$242,MATCH($B280,$B$37:$B$242,0),18)),"",INDEX($A$37:$T$242,MATCH($B280,$B$37:$B$242,0),18))</f>
        <v>0</v>
      </c>
      <c r="S280" s="22">
        <f>IF(ISNA(INDEX($A$37:$T$242,MATCH($B280,$B$37:$B$242,0),19)),"",INDEX($A$37:$T$242,MATCH($B280,$B$37:$B$242,0),19))</f>
        <v>0</v>
      </c>
      <c r="T280" s="22" t="str">
        <f>IF(ISNA(INDEX($A$37:$T$242,MATCH($B280,$B$37:$B$242,0),20)),"",INDEX($A$37:$T$242,MATCH($B280,$B$37:$B$242,0),20))</f>
        <v>DS</v>
      </c>
      <c r="U280" s="76"/>
      <c r="V280" s="55"/>
      <c r="W280" s="55"/>
      <c r="X280" s="55"/>
      <c r="Y280" s="55"/>
      <c r="Z280" s="55"/>
    </row>
    <row r="281" spans="1:26" s="53" customFormat="1" ht="15" x14ac:dyDescent="0.25">
      <c r="A281" s="25" t="str">
        <f>IF(ISNA(INDEX($A$37:$T$242,MATCH($B281,$B$37:$B$242,0),1)),"",INDEX($A$37:$T$242,MATCH($B281,$B$37:$B$242,0),1))</f>
        <v>LLJ3161</v>
      </c>
      <c r="B281" s="134" t="s">
        <v>149</v>
      </c>
      <c r="C281" s="134"/>
      <c r="D281" s="134"/>
      <c r="E281" s="134"/>
      <c r="F281" s="134"/>
      <c r="G281" s="134"/>
      <c r="H281" s="134"/>
      <c r="I281" s="134"/>
      <c r="J281" s="15">
        <f>IF(ISNA(INDEX($A$37:$T$242,MATCH($B281,$B$37:$B$242,0),10)),"",INDEX($A$37:$T$242,MATCH($B281,$B$37:$B$242,0),10))</f>
        <v>7</v>
      </c>
      <c r="K281" s="15">
        <f>IF(ISNA(INDEX($A$37:$T$242,MATCH($B281,$B$37:$B$242,0),11)),"",INDEX($A$37:$T$242,MATCH($B281,$B$37:$B$242,0),11))</f>
        <v>1</v>
      </c>
      <c r="L281" s="15">
        <f>IF(ISNA(INDEX($A$37:$T$242,MATCH($B281,$B$37:$B$242,0),12)),"",INDEX($A$37:$T$242,MATCH($B281,$B$37:$B$242,0),12))</f>
        <v>1</v>
      </c>
      <c r="M281" s="15">
        <f>IF(ISNA(INDEX($A$37:$T$242,MATCH($B281,$B$37:$B$242,0),13)),"",INDEX($A$37:$T$242,MATCH($B281,$B$37:$B$242,0),13))</f>
        <v>2</v>
      </c>
      <c r="N281" s="15">
        <f>IF(ISNA(INDEX($A$37:$T$242,MATCH($B281,$B$37:$B$242,0),14)),"",INDEX($A$37:$T$242,MATCH($B281,$B$37:$B$242,0),14))</f>
        <v>4</v>
      </c>
      <c r="O281" s="15">
        <f>IF(ISNA(INDEX($A$37:$T$242,MATCH($B281,$B$37:$B$242,0),15)),"",INDEX($A$37:$T$242,MATCH($B281,$B$37:$B$242,0),15))</f>
        <v>9</v>
      </c>
      <c r="P281" s="15">
        <f>IF(ISNA(INDEX($A$37:$T$242,MATCH($B281,$B$37:$B$242,0),16)),"",INDEX($A$37:$T$242,MATCH($B281,$B$37:$B$242,0),16))</f>
        <v>13</v>
      </c>
      <c r="Q281" s="22" t="str">
        <f>IF(ISNA(INDEX($A$37:$T$242,MATCH($B281,$B$37:$B$242,0),17)),"",INDEX($A$37:$T$242,MATCH($B281,$B$37:$B$242,0),17))</f>
        <v>E</v>
      </c>
      <c r="R281" s="22">
        <f>IF(ISNA(INDEX($A$37:$T$242,MATCH($B281,$B$37:$B$242,0),18)),"",INDEX($A$37:$T$242,MATCH($B281,$B$37:$B$242,0),18))</f>
        <v>0</v>
      </c>
      <c r="S281" s="22">
        <f>IF(ISNA(INDEX($A$37:$T$242,MATCH($B281,$B$37:$B$242,0),19)),"",INDEX($A$37:$T$242,MATCH($B281,$B$37:$B$242,0),19))</f>
        <v>0</v>
      </c>
      <c r="T281" s="22" t="str">
        <f>IF(ISNA(INDEX($A$37:$T$242,MATCH($B281,$B$37:$B$242,0),20)),"",INDEX($A$37:$T$242,MATCH($B281,$B$37:$B$242,0),20))</f>
        <v>DS</v>
      </c>
      <c r="U281" s="76"/>
      <c r="V281" s="55"/>
      <c r="W281" s="55"/>
      <c r="X281" s="55"/>
      <c r="Y281" s="55"/>
      <c r="Z281" s="55"/>
    </row>
    <row r="282" spans="1:26" s="53" customFormat="1" ht="15" x14ac:dyDescent="0.25">
      <c r="A282" s="25" t="str">
        <f>IF(ISNA(INDEX($A$37:$T$242,MATCH($B282,$B$37:$B$242,0),1)),"",INDEX($A$37:$T$242,MATCH($B282,$B$37:$B$242,0),1))</f>
        <v>LLY3024</v>
      </c>
      <c r="B282" s="134" t="s">
        <v>158</v>
      </c>
      <c r="C282" s="134"/>
      <c r="D282" s="134"/>
      <c r="E282" s="134"/>
      <c r="F282" s="134"/>
      <c r="G282" s="134"/>
      <c r="H282" s="134"/>
      <c r="I282" s="134"/>
      <c r="J282" s="15">
        <f>IF(ISNA(INDEX($A$37:$T$242,MATCH($B282,$B$37:$B$242,0),10)),"",INDEX($A$37:$T$242,MATCH($B282,$B$37:$B$242,0),10))</f>
        <v>3</v>
      </c>
      <c r="K282" s="15">
        <f>IF(ISNA(INDEX($A$37:$T$242,MATCH($B282,$B$37:$B$242,0),11)),"",INDEX($A$37:$T$242,MATCH($B282,$B$37:$B$242,0),11))</f>
        <v>0</v>
      </c>
      <c r="L282" s="15">
        <f>IF(ISNA(INDEX($A$37:$T$242,MATCH($B282,$B$37:$B$242,0),12)),"",INDEX($A$37:$T$242,MATCH($B282,$B$37:$B$242,0),12))</f>
        <v>0</v>
      </c>
      <c r="M282" s="15">
        <f>IF(ISNA(INDEX($A$37:$T$242,MATCH($B282,$B$37:$B$242,0),13)),"",INDEX($A$37:$T$242,MATCH($B282,$B$37:$B$242,0),13))</f>
        <v>2</v>
      </c>
      <c r="N282" s="15">
        <f>IF(ISNA(INDEX($A$37:$T$242,MATCH($B282,$B$37:$B$242,0),14)),"",INDEX($A$37:$T$242,MATCH($B282,$B$37:$B$242,0),14))</f>
        <v>2</v>
      </c>
      <c r="O282" s="15">
        <f>IF(ISNA(INDEX($A$37:$T$242,MATCH($B282,$B$37:$B$242,0),15)),"",INDEX($A$37:$T$242,MATCH($B282,$B$37:$B$242,0),15))</f>
        <v>3</v>
      </c>
      <c r="P282" s="15">
        <f>IF(ISNA(INDEX($A$37:$T$242,MATCH($B282,$B$37:$B$242,0),16)),"",INDEX($A$37:$T$242,MATCH($B282,$B$37:$B$242,0),16))</f>
        <v>5</v>
      </c>
      <c r="Q282" s="22">
        <f>IF(ISNA(INDEX($A$37:$T$242,MATCH($B282,$B$37:$B$242,0),17)),"",INDEX($A$37:$T$242,MATCH($B282,$B$37:$B$242,0),17))</f>
        <v>0</v>
      </c>
      <c r="R282" s="22" t="str">
        <f>IF(ISNA(INDEX($A$37:$T$242,MATCH($B282,$B$37:$B$242,0),18)),"",INDEX($A$37:$T$242,MATCH($B282,$B$37:$B$242,0),18))</f>
        <v>C</v>
      </c>
      <c r="S282" s="22">
        <f>IF(ISNA(INDEX($A$37:$T$242,MATCH($B282,$B$37:$B$242,0),19)),"",INDEX($A$37:$T$242,MATCH($B282,$B$37:$B$242,0),19))</f>
        <v>0</v>
      </c>
      <c r="T282" s="22" t="str">
        <f>IF(ISNA(INDEX($A$37:$T$242,MATCH($B282,$B$37:$B$242,0),20)),"",INDEX($A$37:$T$242,MATCH($B282,$B$37:$B$242,0),20))</f>
        <v>DS</v>
      </c>
      <c r="U282" s="76"/>
      <c r="V282" s="55"/>
      <c r="W282" s="55"/>
      <c r="X282" s="55"/>
      <c r="Y282" s="55"/>
      <c r="Z282" s="55"/>
    </row>
    <row r="283" spans="1:26" s="53" customFormat="1" ht="15" x14ac:dyDescent="0.25">
      <c r="A283" s="25" t="str">
        <f>IF(ISNA(INDEX($A$37:$T$242,MATCH($B283,$B$37:$B$242,0),1)),"",INDEX($A$37:$T$242,MATCH($B283,$B$37:$B$242,0),1))</f>
        <v>LLJ3221</v>
      </c>
      <c r="B283" s="134" t="s">
        <v>160</v>
      </c>
      <c r="C283" s="134"/>
      <c r="D283" s="134"/>
      <c r="E283" s="134"/>
      <c r="F283" s="134"/>
      <c r="G283" s="134"/>
      <c r="H283" s="134"/>
      <c r="I283" s="134"/>
      <c r="J283" s="15">
        <f>IF(ISNA(INDEX($A$37:$T$242,MATCH($B283,$B$37:$B$242,0),10)),"",INDEX($A$37:$T$242,MATCH($B283,$B$37:$B$242,0),10))</f>
        <v>4</v>
      </c>
      <c r="K283" s="15">
        <f>IF(ISNA(INDEX($A$37:$T$242,MATCH($B283,$B$37:$B$242,0),11)),"",INDEX($A$37:$T$242,MATCH($B283,$B$37:$B$242,0),11))</f>
        <v>2</v>
      </c>
      <c r="L283" s="15">
        <f>IF(ISNA(INDEX($A$37:$T$242,MATCH($B283,$B$37:$B$242,0),12)),"",INDEX($A$37:$T$242,MATCH($B283,$B$37:$B$242,0),12))</f>
        <v>2</v>
      </c>
      <c r="M283" s="15">
        <f>IF(ISNA(INDEX($A$37:$T$242,MATCH($B283,$B$37:$B$242,0),13)),"",INDEX($A$37:$T$242,MATCH($B283,$B$37:$B$242,0),13))</f>
        <v>0</v>
      </c>
      <c r="N283" s="15">
        <f>IF(ISNA(INDEX($A$37:$T$242,MATCH($B283,$B$37:$B$242,0),14)),"",INDEX($A$37:$T$242,MATCH($B283,$B$37:$B$242,0),14))</f>
        <v>4</v>
      </c>
      <c r="O283" s="15">
        <f>IF(ISNA(INDEX($A$37:$T$242,MATCH($B283,$B$37:$B$242,0),15)),"",INDEX($A$37:$T$242,MATCH($B283,$B$37:$B$242,0),15))</f>
        <v>3</v>
      </c>
      <c r="P283" s="15">
        <f>IF(ISNA(INDEX($A$37:$T$242,MATCH($B283,$B$37:$B$242,0),16)),"",INDEX($A$37:$T$242,MATCH($B283,$B$37:$B$242,0),16))</f>
        <v>7</v>
      </c>
      <c r="Q283" s="22" t="str">
        <f>IF(ISNA(INDEX($A$37:$T$242,MATCH($B283,$B$37:$B$242,0),17)),"",INDEX($A$37:$T$242,MATCH($B283,$B$37:$B$242,0),17))</f>
        <v>E</v>
      </c>
      <c r="R283" s="22">
        <f>IF(ISNA(INDEX($A$37:$T$242,MATCH($B283,$B$37:$B$242,0),18)),"",INDEX($A$37:$T$242,MATCH($B283,$B$37:$B$242,0),18))</f>
        <v>0</v>
      </c>
      <c r="S283" s="22">
        <f>IF(ISNA(INDEX($A$37:$T$242,MATCH($B283,$B$37:$B$242,0),19)),"",INDEX($A$37:$T$242,MATCH($B283,$B$37:$B$242,0),19))</f>
        <v>0</v>
      </c>
      <c r="T283" s="22" t="str">
        <f>IF(ISNA(INDEX($A$37:$T$242,MATCH($B283,$B$37:$B$242,0),20)),"",INDEX($A$37:$T$242,MATCH($B283,$B$37:$B$242,0),20))</f>
        <v>DS</v>
      </c>
      <c r="U283" s="76"/>
      <c r="V283" s="55"/>
      <c r="W283" s="55"/>
      <c r="X283" s="55"/>
      <c r="Y283" s="55"/>
      <c r="Z283" s="55"/>
    </row>
    <row r="284" spans="1:26" s="53" customFormat="1" ht="15" x14ac:dyDescent="0.25">
      <c r="A284" s="25" t="str">
        <f>IF(ISNA(INDEX($A$37:$T$242,MATCH($B284,$B$37:$B$242,0),1)),"",INDEX($A$37:$T$242,MATCH($B284,$B$37:$B$242,0),1))</f>
        <v>LLJ3261</v>
      </c>
      <c r="B284" s="134" t="s">
        <v>162</v>
      </c>
      <c r="C284" s="134"/>
      <c r="D284" s="134"/>
      <c r="E284" s="134"/>
      <c r="F284" s="134"/>
      <c r="G284" s="134"/>
      <c r="H284" s="134"/>
      <c r="I284" s="134"/>
      <c r="J284" s="15">
        <f>IF(ISNA(INDEX($A$37:$T$242,MATCH($B284,$B$37:$B$242,0),10)),"",INDEX($A$37:$T$242,MATCH($B284,$B$37:$B$242,0),10))</f>
        <v>5</v>
      </c>
      <c r="K284" s="15">
        <f>IF(ISNA(INDEX($A$37:$T$242,MATCH($B284,$B$37:$B$242,0),11)),"",INDEX($A$37:$T$242,MATCH($B284,$B$37:$B$242,0),11))</f>
        <v>1</v>
      </c>
      <c r="L284" s="15">
        <f>IF(ISNA(INDEX($A$37:$T$242,MATCH($B284,$B$37:$B$242,0),12)),"",INDEX($A$37:$T$242,MATCH($B284,$B$37:$B$242,0),12))</f>
        <v>1</v>
      </c>
      <c r="M284" s="15">
        <f>IF(ISNA(INDEX($A$37:$T$242,MATCH($B284,$B$37:$B$242,0),13)),"",INDEX($A$37:$T$242,MATCH($B284,$B$37:$B$242,0),13))</f>
        <v>0</v>
      </c>
      <c r="N284" s="15">
        <f>IF(ISNA(INDEX($A$37:$T$242,MATCH($B284,$B$37:$B$242,0),14)),"",INDEX($A$37:$T$242,MATCH($B284,$B$37:$B$242,0),14))</f>
        <v>2</v>
      </c>
      <c r="O284" s="15">
        <f>IF(ISNA(INDEX($A$37:$T$242,MATCH($B284,$B$37:$B$242,0),15)),"",INDEX($A$37:$T$242,MATCH($B284,$B$37:$B$242,0),15))</f>
        <v>7</v>
      </c>
      <c r="P284" s="15">
        <f>IF(ISNA(INDEX($A$37:$T$242,MATCH($B284,$B$37:$B$242,0),16)),"",INDEX($A$37:$T$242,MATCH($B284,$B$37:$B$242,0),16))</f>
        <v>9</v>
      </c>
      <c r="Q284" s="22" t="str">
        <f>IF(ISNA(INDEX($A$37:$T$242,MATCH($B284,$B$37:$B$242,0),17)),"",INDEX($A$37:$T$242,MATCH($B284,$B$37:$B$242,0),17))</f>
        <v>E</v>
      </c>
      <c r="R284" s="22">
        <f>IF(ISNA(INDEX($A$37:$T$242,MATCH($B284,$B$37:$B$242,0),18)),"",INDEX($A$37:$T$242,MATCH($B284,$B$37:$B$242,0),18))</f>
        <v>0</v>
      </c>
      <c r="S284" s="22">
        <f>IF(ISNA(INDEX($A$37:$T$242,MATCH($B284,$B$37:$B$242,0),19)),"",INDEX($A$37:$T$242,MATCH($B284,$B$37:$B$242,0),19))</f>
        <v>0</v>
      </c>
      <c r="T284" s="22" t="str">
        <f>IF(ISNA(INDEX($A$37:$T$242,MATCH($B284,$B$37:$B$242,0),20)),"",INDEX($A$37:$T$242,MATCH($B284,$B$37:$B$242,0),20))</f>
        <v>DS</v>
      </c>
      <c r="U284" s="76"/>
      <c r="V284" s="55"/>
      <c r="W284" s="55"/>
      <c r="X284" s="55"/>
      <c r="Y284" s="55"/>
      <c r="Z284" s="55"/>
    </row>
    <row r="285" spans="1:26" s="53" customFormat="1" ht="15" x14ac:dyDescent="0.25">
      <c r="A285" s="25" t="str">
        <f>IF(ISNA(INDEX($A$37:$T$242,MATCH($B285,$B$37:$B$242,0),1)),"",INDEX($A$37:$T$242,MATCH($B285,$B$37:$B$242,0),1))</f>
        <v>LLJ4121</v>
      </c>
      <c r="B285" s="134" t="s">
        <v>164</v>
      </c>
      <c r="C285" s="134"/>
      <c r="D285" s="134"/>
      <c r="E285" s="134"/>
      <c r="F285" s="134"/>
      <c r="G285" s="134"/>
      <c r="H285" s="134"/>
      <c r="I285" s="134"/>
      <c r="J285" s="15">
        <f>IF(ISNA(INDEX($A$37:$T$242,MATCH($B285,$B$37:$B$242,0),10)),"",INDEX($A$37:$T$242,MATCH($B285,$B$37:$B$242,0),10))</f>
        <v>5</v>
      </c>
      <c r="K285" s="15">
        <f>IF(ISNA(INDEX($A$37:$T$242,MATCH($B285,$B$37:$B$242,0),11)),"",INDEX($A$37:$T$242,MATCH($B285,$B$37:$B$242,0),11))</f>
        <v>2</v>
      </c>
      <c r="L285" s="15">
        <f>IF(ISNA(INDEX($A$37:$T$242,MATCH($B285,$B$37:$B$242,0),12)),"",INDEX($A$37:$T$242,MATCH($B285,$B$37:$B$242,0),12))</f>
        <v>2</v>
      </c>
      <c r="M285" s="15">
        <f>IF(ISNA(INDEX($A$37:$T$242,MATCH($B285,$B$37:$B$242,0),13)),"",INDEX($A$37:$T$242,MATCH($B285,$B$37:$B$242,0),13))</f>
        <v>0</v>
      </c>
      <c r="N285" s="15">
        <f>IF(ISNA(INDEX($A$37:$T$242,MATCH($B285,$B$37:$B$242,0),14)),"",INDEX($A$37:$T$242,MATCH($B285,$B$37:$B$242,0),14))</f>
        <v>4</v>
      </c>
      <c r="O285" s="15">
        <f>IF(ISNA(INDEX($A$37:$T$242,MATCH($B285,$B$37:$B$242,0),15)),"",INDEX($A$37:$T$242,MATCH($B285,$B$37:$B$242,0),15))</f>
        <v>5</v>
      </c>
      <c r="P285" s="15">
        <f>IF(ISNA(INDEX($A$37:$T$242,MATCH($B285,$B$37:$B$242,0),16)),"",INDEX($A$37:$T$242,MATCH($B285,$B$37:$B$242,0),16))</f>
        <v>9</v>
      </c>
      <c r="Q285" s="22" t="str">
        <f>IF(ISNA(INDEX($A$37:$T$242,MATCH($B285,$B$37:$B$242,0),17)),"",INDEX($A$37:$T$242,MATCH($B285,$B$37:$B$242,0),17))</f>
        <v>E</v>
      </c>
      <c r="R285" s="22">
        <f>IF(ISNA(INDEX($A$37:$T$242,MATCH($B285,$B$37:$B$242,0),18)),"",INDEX($A$37:$T$242,MATCH($B285,$B$37:$B$242,0),18))</f>
        <v>0</v>
      </c>
      <c r="S285" s="22">
        <f>IF(ISNA(INDEX($A$37:$T$242,MATCH($B285,$B$37:$B$242,0),19)),"",INDEX($A$37:$T$242,MATCH($B285,$B$37:$B$242,0),19))</f>
        <v>0</v>
      </c>
      <c r="T285" s="22" t="str">
        <f>IF(ISNA(INDEX($A$37:$T$242,MATCH($B285,$B$37:$B$242,0),20)),"",INDEX($A$37:$T$242,MATCH($B285,$B$37:$B$242,0),20))</f>
        <v>DS</v>
      </c>
      <c r="U285" s="76"/>
      <c r="V285" s="55"/>
      <c r="W285" s="55"/>
      <c r="X285" s="55"/>
      <c r="Y285" s="55"/>
      <c r="Z285" s="55"/>
    </row>
    <row r="286" spans="1:26" s="53" customFormat="1" ht="15" x14ac:dyDescent="0.25">
      <c r="A286" s="25" t="str">
        <f>IF(ISNA(INDEX($A$37:$T$242,MATCH($B286,$B$37:$B$242,0),1)),"",INDEX($A$37:$T$242,MATCH($B286,$B$37:$B$242,0),1))</f>
        <v>LLJ4161</v>
      </c>
      <c r="B286" s="134" t="s">
        <v>166</v>
      </c>
      <c r="C286" s="134"/>
      <c r="D286" s="134"/>
      <c r="E286" s="134"/>
      <c r="F286" s="134"/>
      <c r="G286" s="134"/>
      <c r="H286" s="134"/>
      <c r="I286" s="134"/>
      <c r="J286" s="15">
        <f>IF(ISNA(INDEX($A$37:$T$242,MATCH($B286,$B$37:$B$242,0),10)),"",INDEX($A$37:$T$242,MATCH($B286,$B$37:$B$242,0),10))</f>
        <v>7</v>
      </c>
      <c r="K286" s="15">
        <f>IF(ISNA(INDEX($A$37:$T$242,MATCH($B286,$B$37:$B$242,0),11)),"",INDEX($A$37:$T$242,MATCH($B286,$B$37:$B$242,0),11))</f>
        <v>1</v>
      </c>
      <c r="L286" s="15">
        <f>IF(ISNA(INDEX($A$37:$T$242,MATCH($B286,$B$37:$B$242,0),12)),"",INDEX($A$37:$T$242,MATCH($B286,$B$37:$B$242,0),12))</f>
        <v>1</v>
      </c>
      <c r="M286" s="15">
        <f>IF(ISNA(INDEX($A$37:$T$242,MATCH($B286,$B$37:$B$242,0),13)),"",INDEX($A$37:$T$242,MATCH($B286,$B$37:$B$242,0),13))</f>
        <v>2</v>
      </c>
      <c r="N286" s="15">
        <f>IF(ISNA(INDEX($A$37:$T$242,MATCH($B286,$B$37:$B$242,0),14)),"",INDEX($A$37:$T$242,MATCH($B286,$B$37:$B$242,0),14))</f>
        <v>4</v>
      </c>
      <c r="O286" s="15">
        <f>IF(ISNA(INDEX($A$37:$T$242,MATCH($B286,$B$37:$B$242,0),15)),"",INDEX($A$37:$T$242,MATCH($B286,$B$37:$B$242,0),15))</f>
        <v>9</v>
      </c>
      <c r="P286" s="15">
        <f>IF(ISNA(INDEX($A$37:$T$242,MATCH($B286,$B$37:$B$242,0),16)),"",INDEX($A$37:$T$242,MATCH($B286,$B$37:$B$242,0),16))</f>
        <v>13</v>
      </c>
      <c r="Q286" s="22" t="str">
        <f>IF(ISNA(INDEX($A$37:$T$242,MATCH($B286,$B$37:$B$242,0),17)),"",INDEX($A$37:$T$242,MATCH($B286,$B$37:$B$242,0),17))</f>
        <v>E</v>
      </c>
      <c r="R286" s="22">
        <f>IF(ISNA(INDEX($A$37:$T$242,MATCH($B286,$B$37:$B$242,0),18)),"",INDEX($A$37:$T$242,MATCH($B286,$B$37:$B$242,0),18))</f>
        <v>0</v>
      </c>
      <c r="S286" s="22">
        <f>IF(ISNA(INDEX($A$37:$T$242,MATCH($B286,$B$37:$B$242,0),19)),"",INDEX($A$37:$T$242,MATCH($B286,$B$37:$B$242,0),19))</f>
        <v>0</v>
      </c>
      <c r="T286" s="22" t="str">
        <f>IF(ISNA(INDEX($A$37:$T$242,MATCH($B286,$B$37:$B$242,0),20)),"",INDEX($A$37:$T$242,MATCH($B286,$B$37:$B$242,0),20))</f>
        <v>DS</v>
      </c>
      <c r="U286" s="76"/>
      <c r="V286" s="55"/>
      <c r="W286" s="55"/>
      <c r="X286" s="55"/>
      <c r="Y286" s="55"/>
      <c r="Z286" s="55"/>
    </row>
    <row r="287" spans="1:26" s="53" customFormat="1" ht="15" x14ac:dyDescent="0.25">
      <c r="A287" s="25" t="str">
        <f>IF(ISNA(INDEX($A$37:$T$242,MATCH($B287,$B$37:$B$242,0),1)),"",INDEX($A$37:$T$242,MATCH($B287,$B$37:$B$242,0),1))</f>
        <v>LLY4024</v>
      </c>
      <c r="B287" s="134" t="s">
        <v>170</v>
      </c>
      <c r="C287" s="134"/>
      <c r="D287" s="134"/>
      <c r="E287" s="134"/>
      <c r="F287" s="134"/>
      <c r="G287" s="134"/>
      <c r="H287" s="134"/>
      <c r="I287" s="134"/>
      <c r="J287" s="15">
        <f>IF(ISNA(INDEX($A$37:$T$242,MATCH($B287,$B$37:$B$242,0),10)),"",INDEX($A$37:$T$242,MATCH($B287,$B$37:$B$242,0),10))</f>
        <v>3</v>
      </c>
      <c r="K287" s="15">
        <f>IF(ISNA(INDEX($A$37:$T$242,MATCH($B287,$B$37:$B$242,0),11)),"",INDEX($A$37:$T$242,MATCH($B287,$B$37:$B$242,0),11))</f>
        <v>0</v>
      </c>
      <c r="L287" s="15">
        <f>IF(ISNA(INDEX($A$37:$T$242,MATCH($B287,$B$37:$B$242,0),12)),"",INDEX($A$37:$T$242,MATCH($B287,$B$37:$B$242,0),12))</f>
        <v>0</v>
      </c>
      <c r="M287" s="15">
        <f>IF(ISNA(INDEX($A$37:$T$242,MATCH($B287,$B$37:$B$242,0),13)),"",INDEX($A$37:$T$242,MATCH($B287,$B$37:$B$242,0),13))</f>
        <v>2</v>
      </c>
      <c r="N287" s="15">
        <f>IF(ISNA(INDEX($A$37:$T$242,MATCH($B287,$B$37:$B$242,0),14)),"",INDEX($A$37:$T$242,MATCH($B287,$B$37:$B$242,0),14))</f>
        <v>2</v>
      </c>
      <c r="O287" s="15">
        <f>IF(ISNA(INDEX($A$37:$T$242,MATCH($B287,$B$37:$B$242,0),15)),"",INDEX($A$37:$T$242,MATCH($B287,$B$37:$B$242,0),15))</f>
        <v>3</v>
      </c>
      <c r="P287" s="15">
        <f>IF(ISNA(INDEX($A$37:$T$242,MATCH($B287,$B$37:$B$242,0),16)),"",INDEX($A$37:$T$242,MATCH($B287,$B$37:$B$242,0),16))</f>
        <v>5</v>
      </c>
      <c r="Q287" s="22">
        <f>IF(ISNA(INDEX($A$37:$T$242,MATCH($B287,$B$37:$B$242,0),17)),"",INDEX($A$37:$T$242,MATCH($B287,$B$37:$B$242,0),17))</f>
        <v>0</v>
      </c>
      <c r="R287" s="22" t="str">
        <f>IF(ISNA(INDEX($A$37:$T$242,MATCH($B287,$B$37:$B$242,0),18)),"",INDEX($A$37:$T$242,MATCH($B287,$B$37:$B$242,0),18))</f>
        <v>C</v>
      </c>
      <c r="S287" s="22">
        <f>IF(ISNA(INDEX($A$37:$T$242,MATCH($B287,$B$37:$B$242,0),19)),"",INDEX($A$37:$T$242,MATCH($B287,$B$37:$B$242,0),19))</f>
        <v>0</v>
      </c>
      <c r="T287" s="22" t="str">
        <f>IF(ISNA(INDEX($A$37:$T$242,MATCH($B287,$B$37:$B$242,0),20)),"",INDEX($A$37:$T$242,MATCH($B287,$B$37:$B$242,0),20))</f>
        <v>DS</v>
      </c>
      <c r="U287" s="76"/>
      <c r="V287" s="55"/>
      <c r="W287" s="55"/>
      <c r="X287" s="55"/>
      <c r="Y287" s="55"/>
      <c r="Z287" s="55"/>
    </row>
    <row r="288" spans="1:26" s="53" customFormat="1" ht="15" x14ac:dyDescent="0.25">
      <c r="A288" s="25" t="str">
        <f>IF(ISNA(INDEX($A$37:$T$242,MATCH($B288,$B$37:$B$242,0),1)),"",INDEX($A$37:$T$242,MATCH($B288,$B$37:$B$242,0),1))</f>
        <v>LLJ4221</v>
      </c>
      <c r="B288" s="134" t="s">
        <v>172</v>
      </c>
      <c r="C288" s="134"/>
      <c r="D288" s="134"/>
      <c r="E288" s="134"/>
      <c r="F288" s="134"/>
      <c r="G288" s="134"/>
      <c r="H288" s="134"/>
      <c r="I288" s="134"/>
      <c r="J288" s="15">
        <f>IF(ISNA(INDEX($A$37:$T$242,MATCH($B288,$B$37:$B$242,0),10)),"",INDEX($A$37:$T$242,MATCH($B288,$B$37:$B$242,0),10))</f>
        <v>4</v>
      </c>
      <c r="K288" s="15">
        <f>IF(ISNA(INDEX($A$37:$T$242,MATCH($B288,$B$37:$B$242,0),11)),"",INDEX($A$37:$T$242,MATCH($B288,$B$37:$B$242,0),11))</f>
        <v>2</v>
      </c>
      <c r="L288" s="15">
        <f>IF(ISNA(INDEX($A$37:$T$242,MATCH($B288,$B$37:$B$242,0),12)),"",INDEX($A$37:$T$242,MATCH($B288,$B$37:$B$242,0),12))</f>
        <v>2</v>
      </c>
      <c r="M288" s="15">
        <f>IF(ISNA(INDEX($A$37:$T$242,MATCH($B288,$B$37:$B$242,0),13)),"",INDEX($A$37:$T$242,MATCH($B288,$B$37:$B$242,0),13))</f>
        <v>0</v>
      </c>
      <c r="N288" s="15">
        <f>IF(ISNA(INDEX($A$37:$T$242,MATCH($B288,$B$37:$B$242,0),14)),"",INDEX($A$37:$T$242,MATCH($B288,$B$37:$B$242,0),14))</f>
        <v>4</v>
      </c>
      <c r="O288" s="15">
        <f>IF(ISNA(INDEX($A$37:$T$242,MATCH($B288,$B$37:$B$242,0),15)),"",INDEX($A$37:$T$242,MATCH($B288,$B$37:$B$242,0),15))</f>
        <v>3</v>
      </c>
      <c r="P288" s="15">
        <f>IF(ISNA(INDEX($A$37:$T$242,MATCH($B288,$B$37:$B$242,0),16)),"",INDEX($A$37:$T$242,MATCH($B288,$B$37:$B$242,0),16))</f>
        <v>7</v>
      </c>
      <c r="Q288" s="22" t="str">
        <f>IF(ISNA(INDEX($A$37:$T$242,MATCH($B288,$B$37:$B$242,0),17)),"",INDEX($A$37:$T$242,MATCH($B288,$B$37:$B$242,0),17))</f>
        <v>E</v>
      </c>
      <c r="R288" s="22">
        <f>IF(ISNA(INDEX($A$37:$T$242,MATCH($B288,$B$37:$B$242,0),18)),"",INDEX($A$37:$T$242,MATCH($B288,$B$37:$B$242,0),18))</f>
        <v>0</v>
      </c>
      <c r="S288" s="22">
        <f>IF(ISNA(INDEX($A$37:$T$242,MATCH($B288,$B$37:$B$242,0),19)),"",INDEX($A$37:$T$242,MATCH($B288,$B$37:$B$242,0),19))</f>
        <v>0</v>
      </c>
      <c r="T288" s="22" t="str">
        <f>IF(ISNA(INDEX($A$37:$T$242,MATCH($B288,$B$37:$B$242,0),20)),"",INDEX($A$37:$T$242,MATCH($B288,$B$37:$B$242,0),20))</f>
        <v>DS</v>
      </c>
      <c r="U288" s="76"/>
      <c r="V288" s="55"/>
      <c r="W288" s="55"/>
      <c r="X288" s="55"/>
      <c r="Y288" s="55"/>
      <c r="Z288" s="55"/>
    </row>
    <row r="289" spans="1:26" ht="15" x14ac:dyDescent="0.25">
      <c r="A289" s="25" t="str">
        <f>IF(ISNA(INDEX($A$37:$T$242,MATCH($B289,$B$37:$B$242,0),1)),"",INDEX($A$37:$T$242,MATCH($B289,$B$37:$B$242,0),1))</f>
        <v>LLJ4261</v>
      </c>
      <c r="B289" s="134" t="s">
        <v>174</v>
      </c>
      <c r="C289" s="134"/>
      <c r="D289" s="134"/>
      <c r="E289" s="134"/>
      <c r="F289" s="134"/>
      <c r="G289" s="134"/>
      <c r="H289" s="134"/>
      <c r="I289" s="134"/>
      <c r="J289" s="15">
        <f>IF(ISNA(INDEX($A$37:$T$242,MATCH($B289,$B$37:$B$242,0),10)),"",INDEX($A$37:$T$242,MATCH($B289,$B$37:$B$242,0),10))</f>
        <v>5</v>
      </c>
      <c r="K289" s="15">
        <f>IF(ISNA(INDEX($A$37:$T$242,MATCH($B289,$B$37:$B$242,0),11)),"",INDEX($A$37:$T$242,MATCH($B289,$B$37:$B$242,0),11))</f>
        <v>1</v>
      </c>
      <c r="L289" s="15">
        <f>IF(ISNA(INDEX($A$37:$T$242,MATCH($B289,$B$37:$B$242,0),12)),"",INDEX($A$37:$T$242,MATCH($B289,$B$37:$B$242,0),12))</f>
        <v>1</v>
      </c>
      <c r="M289" s="15">
        <f>IF(ISNA(INDEX($A$37:$T$242,MATCH($B289,$B$37:$B$242,0),13)),"",INDEX($A$37:$T$242,MATCH($B289,$B$37:$B$242,0),13))</f>
        <v>0</v>
      </c>
      <c r="N289" s="15">
        <f>IF(ISNA(INDEX($A$37:$T$242,MATCH($B289,$B$37:$B$242,0),14)),"",INDEX($A$37:$T$242,MATCH($B289,$B$37:$B$242,0),14))</f>
        <v>2</v>
      </c>
      <c r="O289" s="15">
        <f>IF(ISNA(INDEX($A$37:$T$242,MATCH($B289,$B$37:$B$242,0),15)),"",INDEX($A$37:$T$242,MATCH($B289,$B$37:$B$242,0),15))</f>
        <v>7</v>
      </c>
      <c r="P289" s="15">
        <f>IF(ISNA(INDEX($A$37:$T$242,MATCH($B289,$B$37:$B$242,0),16)),"",INDEX($A$37:$T$242,MATCH($B289,$B$37:$B$242,0),16))</f>
        <v>9</v>
      </c>
      <c r="Q289" s="22" t="str">
        <f>IF(ISNA(INDEX($A$37:$T$242,MATCH($B289,$B$37:$B$242,0),17)),"",INDEX($A$37:$T$242,MATCH($B289,$B$37:$B$242,0),17))</f>
        <v>E</v>
      </c>
      <c r="R289" s="22">
        <f>IF(ISNA(INDEX($A$37:$T$242,MATCH($B289,$B$37:$B$242,0),18)),"",INDEX($A$37:$T$242,MATCH($B289,$B$37:$B$242,0),18))</f>
        <v>0</v>
      </c>
      <c r="S289" s="22">
        <f>IF(ISNA(INDEX($A$37:$T$242,MATCH($B289,$B$37:$B$242,0),19)),"",INDEX($A$37:$T$242,MATCH($B289,$B$37:$B$242,0),19))</f>
        <v>0</v>
      </c>
      <c r="T289" s="22" t="str">
        <f>IF(ISNA(INDEX($A$37:$T$242,MATCH($B289,$B$37:$B$242,0),20)),"",INDEX($A$37:$T$242,MATCH($B289,$B$37:$B$242,0),20))</f>
        <v>DS</v>
      </c>
      <c r="U289" s="76"/>
      <c r="V289" s="55"/>
      <c r="W289" s="55"/>
      <c r="X289" s="55"/>
      <c r="Y289" s="55"/>
      <c r="Z289" s="55"/>
    </row>
    <row r="290" spans="1:26" ht="15" x14ac:dyDescent="0.25">
      <c r="A290" s="25" t="str">
        <f>IF(ISNA(INDEX($A$37:$T$242,MATCH($B290,$B$37:$B$242,0),1)),"",INDEX($A$37:$T$242,MATCH($B290,$B$37:$B$242,0),1))</f>
        <v>LLJ5121</v>
      </c>
      <c r="B290" s="134" t="s">
        <v>176</v>
      </c>
      <c r="C290" s="134"/>
      <c r="D290" s="134"/>
      <c r="E290" s="134"/>
      <c r="F290" s="134"/>
      <c r="G290" s="134"/>
      <c r="H290" s="134"/>
      <c r="I290" s="134"/>
      <c r="J290" s="15">
        <f>IF(ISNA(INDEX($A$37:$T$242,MATCH($B290,$B$37:$B$242,0),10)),"",INDEX($A$37:$T$242,MATCH($B290,$B$37:$B$242,0),10))</f>
        <v>6</v>
      </c>
      <c r="K290" s="15">
        <f>IF(ISNA(INDEX($A$37:$T$242,MATCH($B290,$B$37:$B$242,0),11)),"",INDEX($A$37:$T$242,MATCH($B290,$B$37:$B$242,0),11))</f>
        <v>1</v>
      </c>
      <c r="L290" s="15">
        <f>IF(ISNA(INDEX($A$37:$T$242,MATCH($B290,$B$37:$B$242,0),12)),"",INDEX($A$37:$T$242,MATCH($B290,$B$37:$B$242,0),12))</f>
        <v>2</v>
      </c>
      <c r="M290" s="15">
        <f>IF(ISNA(INDEX($A$37:$T$242,MATCH($B290,$B$37:$B$242,0),13)),"",INDEX($A$37:$T$242,MATCH($B290,$B$37:$B$242,0),13))</f>
        <v>0</v>
      </c>
      <c r="N290" s="15">
        <f>IF(ISNA(INDEX($A$37:$T$242,MATCH($B290,$B$37:$B$242,0),14)),"",INDEX($A$37:$T$242,MATCH($B290,$B$37:$B$242,0),14))</f>
        <v>3</v>
      </c>
      <c r="O290" s="15">
        <f>IF(ISNA(INDEX($A$37:$T$242,MATCH($B290,$B$37:$B$242,0),15)),"",INDEX($A$37:$T$242,MATCH($B290,$B$37:$B$242,0),15))</f>
        <v>8</v>
      </c>
      <c r="P290" s="15">
        <f>IF(ISNA(INDEX($A$37:$T$242,MATCH($B290,$B$37:$B$242,0),16)),"",INDEX($A$37:$T$242,MATCH($B290,$B$37:$B$242,0),16))</f>
        <v>11</v>
      </c>
      <c r="Q290" s="22" t="str">
        <f>IF(ISNA(INDEX($A$37:$T$242,MATCH($B290,$B$37:$B$242,0),17)),"",INDEX($A$37:$T$242,MATCH($B290,$B$37:$B$242,0),17))</f>
        <v>E</v>
      </c>
      <c r="R290" s="22">
        <f>IF(ISNA(INDEX($A$37:$T$242,MATCH($B290,$B$37:$B$242,0),18)),"",INDEX($A$37:$T$242,MATCH($B290,$B$37:$B$242,0),18))</f>
        <v>0</v>
      </c>
      <c r="S290" s="22">
        <f>IF(ISNA(INDEX($A$37:$T$242,MATCH($B290,$B$37:$B$242,0),19)),"",INDEX($A$37:$T$242,MATCH($B290,$B$37:$B$242,0),19))</f>
        <v>0</v>
      </c>
      <c r="T290" s="22" t="str">
        <f>IF(ISNA(INDEX($A$37:$T$242,MATCH($B290,$B$37:$B$242,0),20)),"",INDEX($A$37:$T$242,MATCH($B290,$B$37:$B$242,0),20))</f>
        <v>DS</v>
      </c>
      <c r="U290" s="76"/>
      <c r="V290" s="55"/>
      <c r="W290" s="55"/>
      <c r="X290" s="55"/>
      <c r="Y290" s="55"/>
      <c r="Z290" s="55"/>
    </row>
    <row r="291" spans="1:26" ht="15" x14ac:dyDescent="0.25">
      <c r="A291" s="25" t="str">
        <f>IF(ISNA(INDEX($A$37:$T$242,MATCH($B291,$B$37:$B$242,0),1)),"",INDEX($A$37:$T$242,MATCH($B291,$B$37:$B$242,0),1))</f>
        <v>LLJ5161</v>
      </c>
      <c r="B291" s="134" t="s">
        <v>178</v>
      </c>
      <c r="C291" s="134"/>
      <c r="D291" s="134"/>
      <c r="E291" s="134"/>
      <c r="F291" s="134"/>
      <c r="G291" s="134"/>
      <c r="H291" s="134"/>
      <c r="I291" s="134"/>
      <c r="J291" s="15">
        <f>IF(ISNA(INDEX($A$37:$T$242,MATCH($B291,$B$37:$B$242,0),10)),"",INDEX($A$37:$T$242,MATCH($B291,$B$37:$B$242,0),10))</f>
        <v>5</v>
      </c>
      <c r="K291" s="15">
        <f>IF(ISNA(INDEX($A$37:$T$242,MATCH($B291,$B$37:$B$242,0),11)),"",INDEX($A$37:$T$242,MATCH($B291,$B$37:$B$242,0),11))</f>
        <v>1</v>
      </c>
      <c r="L291" s="15">
        <f>IF(ISNA(INDEX($A$37:$T$242,MATCH($B291,$B$37:$B$242,0),12)),"",INDEX($A$37:$T$242,MATCH($B291,$B$37:$B$242,0),12))</f>
        <v>2</v>
      </c>
      <c r="M291" s="15">
        <f>IF(ISNA(INDEX($A$37:$T$242,MATCH($B291,$B$37:$B$242,0),13)),"",INDEX($A$37:$T$242,MATCH($B291,$B$37:$B$242,0),13))</f>
        <v>2</v>
      </c>
      <c r="N291" s="15">
        <f>IF(ISNA(INDEX($A$37:$T$242,MATCH($B291,$B$37:$B$242,0),14)),"",INDEX($A$37:$T$242,MATCH($B291,$B$37:$B$242,0),14))</f>
        <v>5</v>
      </c>
      <c r="O291" s="15">
        <f>IF(ISNA(INDEX($A$37:$T$242,MATCH($B291,$B$37:$B$242,0),15)),"",INDEX($A$37:$T$242,MATCH($B291,$B$37:$B$242,0),15))</f>
        <v>4</v>
      </c>
      <c r="P291" s="15">
        <f>IF(ISNA(INDEX($A$37:$T$242,MATCH($B291,$B$37:$B$242,0),16)),"",INDEX($A$37:$T$242,MATCH($B291,$B$37:$B$242,0),16))</f>
        <v>9</v>
      </c>
      <c r="Q291" s="22" t="str">
        <f>IF(ISNA(INDEX($A$37:$T$242,MATCH($B291,$B$37:$B$242,0),17)),"",INDEX($A$37:$T$242,MATCH($B291,$B$37:$B$242,0),17))</f>
        <v>E</v>
      </c>
      <c r="R291" s="22">
        <f>IF(ISNA(INDEX($A$37:$T$242,MATCH($B291,$B$37:$B$242,0),18)),"",INDEX($A$37:$T$242,MATCH($B291,$B$37:$B$242,0),18))</f>
        <v>0</v>
      </c>
      <c r="S291" s="22">
        <f>IF(ISNA(INDEX($A$37:$T$242,MATCH($B291,$B$37:$B$242,0),19)),"",INDEX($A$37:$T$242,MATCH($B291,$B$37:$B$242,0),19))</f>
        <v>0</v>
      </c>
      <c r="T291" s="22" t="str">
        <f>IF(ISNA(INDEX($A$37:$T$242,MATCH($B291,$B$37:$B$242,0),20)),"",INDEX($A$37:$T$242,MATCH($B291,$B$37:$B$242,0),20))</f>
        <v>DS</v>
      </c>
      <c r="U291" s="76"/>
      <c r="V291" s="55"/>
      <c r="W291" s="55"/>
      <c r="X291" s="55"/>
      <c r="Y291" s="55"/>
      <c r="Z291" s="55"/>
    </row>
    <row r="292" spans="1:26" ht="15" x14ac:dyDescent="0.25">
      <c r="A292" s="25" t="str">
        <f>IF(ISNA(INDEX($A$37:$T$242,MATCH($B292,$B$37:$B$242,0),1)),"",INDEX($A$37:$T$242,MATCH($B292,$B$37:$B$242,0),1))</f>
        <v>LLX3104</v>
      </c>
      <c r="B292" s="134" t="s">
        <v>256</v>
      </c>
      <c r="C292" s="134"/>
      <c r="D292" s="134"/>
      <c r="E292" s="134"/>
      <c r="F292" s="134"/>
      <c r="G292" s="134"/>
      <c r="H292" s="134"/>
      <c r="I292" s="134"/>
      <c r="J292" s="15">
        <f>IF(ISNA(INDEX($A$37:$T$242,MATCH($B292,$B$37:$B$242,0),10)),"",INDEX($A$37:$T$242,MATCH($B292,$B$37:$B$242,0),10))</f>
        <v>3</v>
      </c>
      <c r="K292" s="15">
        <f>IF(ISNA(INDEX($A$37:$T$242,MATCH($B292,$B$37:$B$242,0),11)),"",INDEX($A$37:$T$242,MATCH($B292,$B$37:$B$242,0),11))</f>
        <v>0</v>
      </c>
      <c r="L292" s="15">
        <f>IF(ISNA(INDEX($A$37:$T$242,MATCH($B292,$B$37:$B$242,0),12)),"",INDEX($A$37:$T$242,MATCH($B292,$B$37:$B$242,0),12))</f>
        <v>0</v>
      </c>
      <c r="M292" s="15">
        <f>IF(ISNA(INDEX($A$37:$T$242,MATCH($B292,$B$37:$B$242,0),13)),"",INDEX($A$37:$T$242,MATCH($B292,$B$37:$B$242,0),13))</f>
        <v>2</v>
      </c>
      <c r="N292" s="15">
        <f>IF(ISNA(INDEX($A$37:$T$242,MATCH($B292,$B$37:$B$242,0),14)),"",INDEX($A$37:$T$242,MATCH($B292,$B$37:$B$242,0),14))</f>
        <v>2</v>
      </c>
      <c r="O292" s="15">
        <f>IF(ISNA(INDEX($A$37:$T$242,MATCH($B292,$B$37:$B$242,0),15)),"",INDEX($A$37:$T$242,MATCH($B292,$B$37:$B$242,0),15))</f>
        <v>3</v>
      </c>
      <c r="P292" s="15">
        <f>IF(ISNA(INDEX($A$37:$T$242,MATCH($B292,$B$37:$B$242,0),16)),"",INDEX($A$37:$T$242,MATCH($B292,$B$37:$B$242,0),16))</f>
        <v>5</v>
      </c>
      <c r="Q292" s="22">
        <f>IF(ISNA(INDEX($A$37:$T$242,MATCH($B292,$B$37:$B$242,0),17)),"",INDEX($A$37:$T$242,MATCH($B292,$B$37:$B$242,0),17))</f>
        <v>0</v>
      </c>
      <c r="R292" s="22" t="str">
        <f>IF(ISNA(INDEX($A$37:$T$242,MATCH($B292,$B$37:$B$242,0),18)),"",INDEX($A$37:$T$242,MATCH($B292,$B$37:$B$242,0),18))</f>
        <v>C</v>
      </c>
      <c r="S292" s="22">
        <f>IF(ISNA(INDEX($A$37:$T$242,MATCH($B292,$B$37:$B$242,0),19)),"",INDEX($A$37:$T$242,MATCH($B292,$B$37:$B$242,0),19))</f>
        <v>0</v>
      </c>
      <c r="T292" s="22" t="str">
        <f>IF(ISNA(INDEX($A$37:$T$242,MATCH($B292,$B$37:$B$242,0),20)),"",INDEX($A$37:$T$242,MATCH($B292,$B$37:$B$242,0),20))</f>
        <v>DS</v>
      </c>
      <c r="U292" s="76"/>
      <c r="V292" s="55"/>
      <c r="W292" s="55"/>
      <c r="X292" s="55"/>
      <c r="Y292" s="55"/>
      <c r="Z292" s="55"/>
    </row>
    <row r="293" spans="1:26" ht="12.95" customHeight="1" x14ac:dyDescent="0.25">
      <c r="A293" s="25" t="str">
        <f>IF(ISNA(INDEX($A$37:$T$242,MATCH($B293,$B$37:$B$242,0),1)),"",INDEX($A$37:$T$242,MATCH($B293,$B$37:$B$242,0),1))</f>
        <v>LLJ5221</v>
      </c>
      <c r="B293" s="134" t="s">
        <v>184</v>
      </c>
      <c r="C293" s="134"/>
      <c r="D293" s="134"/>
      <c r="E293" s="134"/>
      <c r="F293" s="134"/>
      <c r="G293" s="134"/>
      <c r="H293" s="134"/>
      <c r="I293" s="134"/>
      <c r="J293" s="15">
        <f>IF(ISNA(INDEX($A$37:$T$242,MATCH($B293,$B$37:$B$242,0),10)),"",INDEX($A$37:$T$242,MATCH($B293,$B$37:$B$242,0),10))</f>
        <v>4</v>
      </c>
      <c r="K293" s="15">
        <f>IF(ISNA(INDEX($A$37:$T$242,MATCH($B293,$B$37:$B$242,0),11)),"",INDEX($A$37:$T$242,MATCH($B293,$B$37:$B$242,0),11))</f>
        <v>1</v>
      </c>
      <c r="L293" s="15">
        <f>IF(ISNA(INDEX($A$37:$T$242,MATCH($B293,$B$37:$B$242,0),12)),"",INDEX($A$37:$T$242,MATCH($B293,$B$37:$B$242,0),12))</f>
        <v>2</v>
      </c>
      <c r="M293" s="15">
        <f>IF(ISNA(INDEX($A$37:$T$242,MATCH($B293,$B$37:$B$242,0),13)),"",INDEX($A$37:$T$242,MATCH($B293,$B$37:$B$242,0),13))</f>
        <v>0</v>
      </c>
      <c r="N293" s="15">
        <f>IF(ISNA(INDEX($A$37:$T$242,MATCH($B293,$B$37:$B$242,0),14)),"",INDEX($A$37:$T$242,MATCH($B293,$B$37:$B$242,0),14))</f>
        <v>3</v>
      </c>
      <c r="O293" s="15">
        <f>IF(ISNA(INDEX($A$37:$T$242,MATCH($B293,$B$37:$B$242,0),15)),"",INDEX($A$37:$T$242,MATCH($B293,$B$37:$B$242,0),15))</f>
        <v>4</v>
      </c>
      <c r="P293" s="15">
        <f>IF(ISNA(INDEX($A$37:$T$242,MATCH($B293,$B$37:$B$242,0),16)),"",INDEX($A$37:$T$242,MATCH($B293,$B$37:$B$242,0),16))</f>
        <v>7</v>
      </c>
      <c r="Q293" s="22" t="str">
        <f>IF(ISNA(INDEX($A$37:$T$242,MATCH($B293,$B$37:$B$242,0),17)),"",INDEX($A$37:$T$242,MATCH($B293,$B$37:$B$242,0),17))</f>
        <v>E</v>
      </c>
      <c r="R293" s="22">
        <f>IF(ISNA(INDEX($A$37:$T$242,MATCH($B293,$B$37:$B$242,0),18)),"",INDEX($A$37:$T$242,MATCH($B293,$B$37:$B$242,0),18))</f>
        <v>0</v>
      </c>
      <c r="S293" s="22">
        <f>IF(ISNA(INDEX($A$37:$T$242,MATCH($B293,$B$37:$B$242,0),19)),"",INDEX($A$37:$T$242,MATCH($B293,$B$37:$B$242,0),19))</f>
        <v>0</v>
      </c>
      <c r="T293" s="22" t="str">
        <f>IF(ISNA(INDEX($A$37:$T$242,MATCH($B293,$B$37:$B$242,0),20)),"",INDEX($A$37:$T$242,MATCH($B293,$B$37:$B$242,0),20))</f>
        <v>DS</v>
      </c>
      <c r="U293" s="76"/>
      <c r="V293" s="55"/>
      <c r="W293" s="55"/>
      <c r="X293" s="55"/>
      <c r="Y293" s="55"/>
      <c r="Z293" s="55"/>
    </row>
    <row r="294" spans="1:26" s="38" customFormat="1" ht="15" x14ac:dyDescent="0.25">
      <c r="A294" s="25" t="str">
        <f>IF(ISNA(INDEX($A$37:$T$242,MATCH($B294,$B$37:$B$242,0),1)),"",INDEX($A$37:$T$242,MATCH($B294,$B$37:$B$242,0),1))</f>
        <v>LLJ5261</v>
      </c>
      <c r="B294" s="134" t="s">
        <v>186</v>
      </c>
      <c r="C294" s="134"/>
      <c r="D294" s="134"/>
      <c r="E294" s="134"/>
      <c r="F294" s="134"/>
      <c r="G294" s="134"/>
      <c r="H294" s="134"/>
      <c r="I294" s="134"/>
      <c r="J294" s="15">
        <f>IF(ISNA(INDEX($A$37:$T$242,MATCH($B294,$B$37:$B$242,0),10)),"",INDEX($A$37:$T$242,MATCH($B294,$B$37:$B$242,0),10))</f>
        <v>4</v>
      </c>
      <c r="K294" s="15">
        <f>IF(ISNA(INDEX($A$37:$T$242,MATCH($B294,$B$37:$B$242,0),11)),"",INDEX($A$37:$T$242,MATCH($B294,$B$37:$B$242,0),11))</f>
        <v>1</v>
      </c>
      <c r="L294" s="15">
        <f>IF(ISNA(INDEX($A$37:$T$242,MATCH($B294,$B$37:$B$242,0),12)),"",INDEX($A$37:$T$242,MATCH($B294,$B$37:$B$242,0),12))</f>
        <v>2</v>
      </c>
      <c r="M294" s="15">
        <f>IF(ISNA(INDEX($A$37:$T$242,MATCH($B294,$B$37:$B$242,0),13)),"",INDEX($A$37:$T$242,MATCH($B294,$B$37:$B$242,0),13))</f>
        <v>0</v>
      </c>
      <c r="N294" s="15">
        <f>IF(ISNA(INDEX($A$37:$T$242,MATCH($B294,$B$37:$B$242,0),14)),"",INDEX($A$37:$T$242,MATCH($B294,$B$37:$B$242,0),14))</f>
        <v>3</v>
      </c>
      <c r="O294" s="15">
        <f>IF(ISNA(INDEX($A$37:$T$242,MATCH($B294,$B$37:$B$242,0),15)),"",INDEX($A$37:$T$242,MATCH($B294,$B$37:$B$242,0),15))</f>
        <v>4</v>
      </c>
      <c r="P294" s="15">
        <f>IF(ISNA(INDEX($A$37:$T$242,MATCH($B294,$B$37:$B$242,0),16)),"",INDEX($A$37:$T$242,MATCH($B294,$B$37:$B$242,0),16))</f>
        <v>7</v>
      </c>
      <c r="Q294" s="22" t="str">
        <f>IF(ISNA(INDEX($A$37:$T$242,MATCH($B294,$B$37:$B$242,0),17)),"",INDEX($A$37:$T$242,MATCH($B294,$B$37:$B$242,0),17))</f>
        <v>E</v>
      </c>
      <c r="R294" s="22">
        <f>IF(ISNA(INDEX($A$37:$T$242,MATCH($B294,$B$37:$B$242,0),18)),"",INDEX($A$37:$T$242,MATCH($B294,$B$37:$B$242,0),18))</f>
        <v>0</v>
      </c>
      <c r="S294" s="22">
        <f>IF(ISNA(INDEX($A$37:$T$242,MATCH($B294,$B$37:$B$242,0),19)),"",INDEX($A$37:$T$242,MATCH($B294,$B$37:$B$242,0),19))</f>
        <v>0</v>
      </c>
      <c r="T294" s="22" t="str">
        <f>IF(ISNA(INDEX($A$37:$T$242,MATCH($B294,$B$37:$B$242,0),20)),"",INDEX($A$37:$T$242,MATCH($B294,$B$37:$B$242,0),20))</f>
        <v>DS</v>
      </c>
      <c r="U294" s="76"/>
      <c r="V294" s="55"/>
      <c r="W294" s="55"/>
      <c r="X294" s="55"/>
      <c r="Y294" s="55"/>
      <c r="Z294" s="55"/>
    </row>
    <row r="295" spans="1:26" s="38" customFormat="1" ht="15" x14ac:dyDescent="0.25">
      <c r="A295" s="25" t="str">
        <f>IF(ISNA(INDEX($A$37:$T$242,MATCH($B295,$B$37:$B$242,0),1)),"",INDEX($A$37:$T$242,MATCH($B295,$B$37:$B$242,0),1))</f>
        <v>LLX3204</v>
      </c>
      <c r="B295" s="134" t="s">
        <v>257</v>
      </c>
      <c r="C295" s="134"/>
      <c r="D295" s="134"/>
      <c r="E295" s="134"/>
      <c r="F295" s="134"/>
      <c r="G295" s="134"/>
      <c r="H295" s="134"/>
      <c r="I295" s="134"/>
      <c r="J295" s="15">
        <f>IF(ISNA(INDEX($A$37:$T$242,MATCH($B295,$B$37:$B$242,0),10)),"",INDEX($A$37:$T$242,MATCH($B295,$B$37:$B$242,0),10))</f>
        <v>2</v>
      </c>
      <c r="K295" s="15">
        <f>IF(ISNA(INDEX($A$37:$T$242,MATCH($B295,$B$37:$B$242,0),11)),"",INDEX($A$37:$T$242,MATCH($B295,$B$37:$B$242,0),11))</f>
        <v>0</v>
      </c>
      <c r="L295" s="15">
        <f>IF(ISNA(INDEX($A$37:$T$242,MATCH($B295,$B$37:$B$242,0),12)),"",INDEX($A$37:$T$242,MATCH($B295,$B$37:$B$242,0),12))</f>
        <v>0</v>
      </c>
      <c r="M295" s="15">
        <f>IF(ISNA(INDEX($A$37:$T$242,MATCH($B295,$B$37:$B$242,0),13)),"",INDEX($A$37:$T$242,MATCH($B295,$B$37:$B$242,0),13))</f>
        <v>2</v>
      </c>
      <c r="N295" s="15">
        <f>IF(ISNA(INDEX($A$37:$T$242,MATCH($B295,$B$37:$B$242,0),14)),"",INDEX($A$37:$T$242,MATCH($B295,$B$37:$B$242,0),14))</f>
        <v>2</v>
      </c>
      <c r="O295" s="15">
        <f>IF(ISNA(INDEX($A$37:$T$242,MATCH($B295,$B$37:$B$242,0),15)),"",INDEX($A$37:$T$242,MATCH($B295,$B$37:$B$242,0),15))</f>
        <v>2</v>
      </c>
      <c r="P295" s="15">
        <f>IF(ISNA(INDEX($A$37:$T$242,MATCH($B295,$B$37:$B$242,0),16)),"",INDEX($A$37:$T$242,MATCH($B295,$B$37:$B$242,0),16))</f>
        <v>4</v>
      </c>
      <c r="Q295" s="22">
        <f>IF(ISNA(INDEX($A$37:$T$242,MATCH($B295,$B$37:$B$242,0),17)),"",INDEX($A$37:$T$242,MATCH($B295,$B$37:$B$242,0),17))</f>
        <v>0</v>
      </c>
      <c r="R295" s="22" t="str">
        <f>IF(ISNA(INDEX($A$37:$T$242,MATCH($B295,$B$37:$B$242,0),18)),"",INDEX($A$37:$T$242,MATCH($B295,$B$37:$B$242,0),18))</f>
        <v>C</v>
      </c>
      <c r="S295" s="22">
        <f>IF(ISNA(INDEX($A$37:$T$242,MATCH($B295,$B$37:$B$242,0),19)),"",INDEX($A$37:$T$242,MATCH($B295,$B$37:$B$242,0),19))</f>
        <v>0</v>
      </c>
      <c r="T295" s="22" t="str">
        <f>IF(ISNA(INDEX($A$37:$T$242,MATCH($B295,$B$37:$B$242,0),20)),"",INDEX($A$37:$T$242,MATCH($B295,$B$37:$B$242,0),20))</f>
        <v>DS</v>
      </c>
      <c r="U295" s="76"/>
      <c r="V295" s="55"/>
      <c r="W295" s="55"/>
      <c r="X295" s="55"/>
      <c r="Y295" s="55"/>
      <c r="Z295" s="55"/>
    </row>
    <row r="296" spans="1:26" s="38" customFormat="1" ht="15" x14ac:dyDescent="0.25">
      <c r="A296" s="25" t="str">
        <f>IF(ISNA(INDEX($A$37:$T$242,MATCH($B296,$B$37:$B$242,0),1)),"",INDEX($A$37:$T$242,MATCH($B296,$B$37:$B$242,0),1))</f>
        <v>LLX4105</v>
      </c>
      <c r="B296" s="134" t="s">
        <v>258</v>
      </c>
      <c r="C296" s="134"/>
      <c r="D296" s="134"/>
      <c r="E296" s="134"/>
      <c r="F296" s="134"/>
      <c r="G296" s="134"/>
      <c r="H296" s="134"/>
      <c r="I296" s="134"/>
      <c r="J296" s="15">
        <f>IF(ISNA(INDEX($A$37:$T$242,MATCH($B296,$B$37:$B$242,0),10)),"",INDEX($A$37:$T$242,MATCH($B296,$B$37:$B$242,0),10))</f>
        <v>3</v>
      </c>
      <c r="K296" s="15">
        <f>IF(ISNA(INDEX($A$37:$T$242,MATCH($B296,$B$37:$B$242,0),11)),"",INDEX($A$37:$T$242,MATCH($B296,$B$37:$B$242,0),11))</f>
        <v>0</v>
      </c>
      <c r="L296" s="15">
        <f>IF(ISNA(INDEX($A$37:$T$242,MATCH($B296,$B$37:$B$242,0),12)),"",INDEX($A$37:$T$242,MATCH($B296,$B$37:$B$242,0),12))</f>
        <v>0</v>
      </c>
      <c r="M296" s="15">
        <f>IF(ISNA(INDEX($A$37:$T$242,MATCH($B296,$B$37:$B$242,0),13)),"",INDEX($A$37:$T$242,MATCH($B296,$B$37:$B$242,0),13))</f>
        <v>2</v>
      </c>
      <c r="N296" s="15">
        <f>IF(ISNA(INDEX($A$37:$T$242,MATCH($B296,$B$37:$B$242,0),14)),"",INDEX($A$37:$T$242,MATCH($B296,$B$37:$B$242,0),14))</f>
        <v>2</v>
      </c>
      <c r="O296" s="15">
        <f>IF(ISNA(INDEX($A$37:$T$242,MATCH($B296,$B$37:$B$242,0),15)),"",INDEX($A$37:$T$242,MATCH($B296,$B$37:$B$242,0),15))</f>
        <v>3</v>
      </c>
      <c r="P296" s="15">
        <f>IF(ISNA(INDEX($A$37:$T$242,MATCH($B296,$B$37:$B$242,0),16)),"",INDEX($A$37:$T$242,MATCH($B296,$B$37:$B$242,0),16))</f>
        <v>5</v>
      </c>
      <c r="Q296" s="22">
        <f>IF(ISNA(INDEX($A$37:$T$242,MATCH($B296,$B$37:$B$242,0),17)),"",INDEX($A$37:$T$242,MATCH($B296,$B$37:$B$242,0),17))</f>
        <v>0</v>
      </c>
      <c r="R296" s="22" t="str">
        <f>IF(ISNA(INDEX($A$37:$T$242,MATCH($B296,$B$37:$B$242,0),18)),"",INDEX($A$37:$T$242,MATCH($B296,$B$37:$B$242,0),18))</f>
        <v>C</v>
      </c>
      <c r="S296" s="22">
        <f>IF(ISNA(INDEX($A$37:$T$242,MATCH($B296,$B$37:$B$242,0),19)),"",INDEX($A$37:$T$242,MATCH($B296,$B$37:$B$242,0),19))</f>
        <v>0</v>
      </c>
      <c r="T296" s="22" t="str">
        <f>IF(ISNA(INDEX($A$37:$T$242,MATCH($B296,$B$37:$B$242,0),20)),"",INDEX($A$37:$T$242,MATCH($B296,$B$37:$B$242,0),20))</f>
        <v>DS</v>
      </c>
      <c r="U296" s="76"/>
      <c r="V296" s="55"/>
      <c r="W296" s="55"/>
      <c r="X296" s="55"/>
      <c r="Y296" s="55"/>
      <c r="Z296" s="55"/>
    </row>
    <row r="297" spans="1:26" ht="15" x14ac:dyDescent="0.25">
      <c r="A297" s="25" t="str">
        <f>IF(ISNA(INDEX($A$37:$T$242,MATCH($B297,$B$37:$B$242,0),1)),"",INDEX($A$37:$T$242,MATCH($B297,$B$37:$B$242,0),1))</f>
        <v>LLX4207</v>
      </c>
      <c r="B297" s="134" t="s">
        <v>259</v>
      </c>
      <c r="C297" s="134"/>
      <c r="D297" s="134"/>
      <c r="E297" s="134"/>
      <c r="F297" s="134"/>
      <c r="G297" s="134"/>
      <c r="H297" s="134"/>
      <c r="I297" s="134"/>
      <c r="J297" s="15">
        <f>IF(ISNA(INDEX($A$37:$T$242,MATCH($B297,$B$37:$B$242,0),10)),"",INDEX($A$37:$T$242,MATCH($B297,$B$37:$B$242,0),10))</f>
        <v>2</v>
      </c>
      <c r="K297" s="15">
        <f>IF(ISNA(INDEX($A$37:$T$242,MATCH($B297,$B$37:$B$242,0),11)),"",INDEX($A$37:$T$242,MATCH($B297,$B$37:$B$242,0),11))</f>
        <v>0</v>
      </c>
      <c r="L297" s="15">
        <f>IF(ISNA(INDEX($A$37:$T$242,MATCH($B297,$B$37:$B$242,0),12)),"",INDEX($A$37:$T$242,MATCH($B297,$B$37:$B$242,0),12))</f>
        <v>0</v>
      </c>
      <c r="M297" s="15">
        <f>IF(ISNA(INDEX($A$37:$T$242,MATCH($B297,$B$37:$B$242,0),13)),"",INDEX($A$37:$T$242,MATCH($B297,$B$37:$B$242,0),13))</f>
        <v>2</v>
      </c>
      <c r="N297" s="15">
        <f>IF(ISNA(INDEX($A$37:$T$242,MATCH($B297,$B$37:$B$242,0),14)),"",INDEX($A$37:$T$242,MATCH($B297,$B$37:$B$242,0),14))</f>
        <v>2</v>
      </c>
      <c r="O297" s="15">
        <f>IF(ISNA(INDEX($A$37:$T$242,MATCH($B297,$B$37:$B$242,0),15)),"",INDEX($A$37:$T$242,MATCH($B297,$B$37:$B$242,0),15))</f>
        <v>2</v>
      </c>
      <c r="P297" s="15">
        <f>IF(ISNA(INDEX($A$37:$T$242,MATCH($B297,$B$37:$B$242,0),16)),"",INDEX($A$37:$T$242,MATCH($B297,$B$37:$B$242,0),16))</f>
        <v>4</v>
      </c>
      <c r="Q297" s="22">
        <f>IF(ISNA(INDEX($A$37:$T$242,MATCH($B297,$B$37:$B$242,0),17)),"",INDEX($A$37:$T$242,MATCH($B297,$B$37:$B$242,0),17))</f>
        <v>0</v>
      </c>
      <c r="R297" s="22" t="str">
        <f>IF(ISNA(INDEX($A$37:$T$242,MATCH($B297,$B$37:$B$242,0),18)),"",INDEX($A$37:$T$242,MATCH($B297,$B$37:$B$242,0),18))</f>
        <v>C</v>
      </c>
      <c r="S297" s="22">
        <f>IF(ISNA(INDEX($A$37:$T$242,MATCH($B297,$B$37:$B$242,0),19)),"",INDEX($A$37:$T$242,MATCH($B297,$B$37:$B$242,0),19))</f>
        <v>0</v>
      </c>
      <c r="T297" s="22" t="str">
        <f>IF(ISNA(INDEX($A$37:$T$242,MATCH($B297,$B$37:$B$242,0),20)),"",INDEX($A$37:$T$242,MATCH($B297,$B$37:$B$242,0),20))</f>
        <v>DS</v>
      </c>
      <c r="U297" s="76"/>
      <c r="V297" s="55"/>
      <c r="W297" s="55"/>
      <c r="X297" s="55"/>
      <c r="Y297" s="55"/>
      <c r="Z297" s="55"/>
    </row>
    <row r="298" spans="1:26" s="114" customFormat="1" ht="15" x14ac:dyDescent="0.25">
      <c r="A298" s="25" t="str">
        <f>IF(ISNA(INDEX($A$37:$T$242,MATCH($B298,$B$37:$B$242,0),1)),"",INDEX($A$37:$T$242,MATCH($B298,$B$37:$B$242,0),1))</f>
        <v>LLX5003</v>
      </c>
      <c r="B298" s="134" t="s">
        <v>260</v>
      </c>
      <c r="C298" s="134"/>
      <c r="D298" s="134"/>
      <c r="E298" s="134"/>
      <c r="F298" s="134"/>
      <c r="G298" s="134"/>
      <c r="H298" s="134"/>
      <c r="I298" s="134"/>
      <c r="J298" s="15">
        <f>IF(ISNA(INDEX($A$37:$T$242,MATCH($B298,$B$37:$B$242,0),10)),"",INDEX($A$37:$T$242,MATCH($B298,$B$37:$B$242,0),10))</f>
        <v>4</v>
      </c>
      <c r="K298" s="15">
        <f>IF(ISNA(INDEX($A$37:$T$242,MATCH($B298,$B$37:$B$242,0),11)),"",INDEX($A$37:$T$242,MATCH($B298,$B$37:$B$242,0),11))</f>
        <v>2</v>
      </c>
      <c r="L298" s="15">
        <f>IF(ISNA(INDEX($A$37:$T$242,MATCH($B298,$B$37:$B$242,0),12)),"",INDEX($A$37:$T$242,MATCH($B298,$B$37:$B$242,0),12))</f>
        <v>0</v>
      </c>
      <c r="M298" s="15">
        <f>IF(ISNA(INDEX($A$37:$T$242,MATCH($B298,$B$37:$B$242,0),13)),"",INDEX($A$37:$T$242,MATCH($B298,$B$37:$B$242,0),13))</f>
        <v>0</v>
      </c>
      <c r="N298" s="15">
        <f>IF(ISNA(INDEX($A$37:$T$242,MATCH($B298,$B$37:$B$242,0),14)),"",INDEX($A$37:$T$242,MATCH($B298,$B$37:$B$242,0),14))</f>
        <v>2</v>
      </c>
      <c r="O298" s="15">
        <f>IF(ISNA(INDEX($A$37:$T$242,MATCH($B298,$B$37:$B$242,0),15)),"",INDEX($A$37:$T$242,MATCH($B298,$B$37:$B$242,0),15))</f>
        <v>5</v>
      </c>
      <c r="P298" s="15">
        <f>IF(ISNA(INDEX($A$37:$T$242,MATCH($B298,$B$37:$B$242,0),16)),"",INDEX($A$37:$T$242,MATCH($B298,$B$37:$B$242,0),16))</f>
        <v>7</v>
      </c>
      <c r="Q298" s="22">
        <f>IF(ISNA(INDEX($A$37:$T$242,MATCH($B298,$B$37:$B$242,0),17)),"",INDEX($A$37:$T$242,MATCH($B298,$B$37:$B$242,0),17))</f>
        <v>0</v>
      </c>
      <c r="R298" s="22" t="str">
        <f>IF(ISNA(INDEX($A$37:$T$242,MATCH($B298,$B$37:$B$242,0),18)),"",INDEX($A$37:$T$242,MATCH($B298,$B$37:$B$242,0),18))</f>
        <v>C</v>
      </c>
      <c r="S298" s="22">
        <f>IF(ISNA(INDEX($A$37:$T$242,MATCH($B298,$B$37:$B$242,0),19)),"",INDEX($A$37:$T$242,MATCH($B298,$B$37:$B$242,0),19))</f>
        <v>0</v>
      </c>
      <c r="T298" s="22" t="str">
        <f>IF(ISNA(INDEX($A$37:$T$242,MATCH($B298,$B$37:$B$242,0),20)),"",INDEX($A$37:$T$242,MATCH($B298,$B$37:$B$242,0),20))</f>
        <v>DS</v>
      </c>
      <c r="U298" s="76"/>
      <c r="V298" s="55"/>
      <c r="W298" s="55"/>
      <c r="X298" s="55"/>
      <c r="Y298" s="55"/>
      <c r="Z298" s="55"/>
    </row>
    <row r="299" spans="1:26" s="114" customFormat="1" ht="15" x14ac:dyDescent="0.25">
      <c r="A299" s="25" t="str">
        <f>IF(ISNA(INDEX($A$37:$T$242,MATCH($B299,$B$37:$B$242,0),1)),"",INDEX($A$37:$T$242,MATCH($B299,$B$37:$B$242,0),1))</f>
        <v>LLX5201</v>
      </c>
      <c r="B299" s="134" t="s">
        <v>261</v>
      </c>
      <c r="C299" s="134"/>
      <c r="D299" s="134"/>
      <c r="E299" s="134"/>
      <c r="F299" s="134"/>
      <c r="G299" s="134"/>
      <c r="H299" s="134"/>
      <c r="I299" s="134"/>
      <c r="J299" s="15">
        <f>IF(ISNA(INDEX($A$37:$T$242,MATCH($B299,$B$37:$B$242,0),10)),"",INDEX($A$37:$T$242,MATCH($B299,$B$37:$B$242,0),10))</f>
        <v>3</v>
      </c>
      <c r="K299" s="15">
        <f>IF(ISNA(INDEX($A$37:$T$242,MATCH($B299,$B$37:$B$242,0),11)),"",INDEX($A$37:$T$242,MATCH($B299,$B$37:$B$242,0),11))</f>
        <v>2</v>
      </c>
      <c r="L299" s="15">
        <f>IF(ISNA(INDEX($A$37:$T$242,MATCH($B299,$B$37:$B$242,0),12)),"",INDEX($A$37:$T$242,MATCH($B299,$B$37:$B$242,0),12))</f>
        <v>0</v>
      </c>
      <c r="M299" s="15">
        <f>IF(ISNA(INDEX($A$37:$T$242,MATCH($B299,$B$37:$B$242,0),13)),"",INDEX($A$37:$T$242,MATCH($B299,$B$37:$B$242,0),13))</f>
        <v>0</v>
      </c>
      <c r="N299" s="15">
        <f>IF(ISNA(INDEX($A$37:$T$242,MATCH($B299,$B$37:$B$242,0),14)),"",INDEX($A$37:$T$242,MATCH($B299,$B$37:$B$242,0),14))</f>
        <v>2</v>
      </c>
      <c r="O299" s="15">
        <f>IF(ISNA(INDEX($A$37:$T$242,MATCH($B299,$B$37:$B$242,0),15)),"",INDEX($A$37:$T$242,MATCH($B299,$B$37:$B$242,0),15))</f>
        <v>3</v>
      </c>
      <c r="P299" s="15">
        <f>IF(ISNA(INDEX($A$37:$T$242,MATCH($B299,$B$37:$B$242,0),16)),"",INDEX($A$37:$T$242,MATCH($B299,$B$37:$B$242,0),16))</f>
        <v>5</v>
      </c>
      <c r="Q299" s="22">
        <f>IF(ISNA(INDEX($A$37:$T$242,MATCH($B299,$B$37:$B$242,0),17)),"",INDEX($A$37:$T$242,MATCH($B299,$B$37:$B$242,0),17))</f>
        <v>0</v>
      </c>
      <c r="R299" s="22" t="str">
        <f>IF(ISNA(INDEX($A$37:$T$242,MATCH($B299,$B$37:$B$242,0),18)),"",INDEX($A$37:$T$242,MATCH($B299,$B$37:$B$242,0),18))</f>
        <v>C</v>
      </c>
      <c r="S299" s="22">
        <f>IF(ISNA(INDEX($A$37:$T$242,MATCH($B299,$B$37:$B$242,0),19)),"",INDEX($A$37:$T$242,MATCH($B299,$B$37:$B$242,0),19))</f>
        <v>0</v>
      </c>
      <c r="T299" s="22" t="str">
        <f>IF(ISNA(INDEX($A$37:$T$242,MATCH($B299,$B$37:$B$242,0),20)),"",INDEX($A$37:$T$242,MATCH($B299,$B$37:$B$242,0),20))</f>
        <v>DS</v>
      </c>
      <c r="U299" s="76"/>
      <c r="V299" s="55"/>
      <c r="W299" s="55"/>
      <c r="X299" s="55"/>
      <c r="Y299" s="55"/>
      <c r="Z299" s="55"/>
    </row>
    <row r="300" spans="1:26" ht="15" x14ac:dyDescent="0.25">
      <c r="A300" s="70" t="s">
        <v>28</v>
      </c>
      <c r="B300" s="188"/>
      <c r="C300" s="188"/>
      <c r="D300" s="188"/>
      <c r="E300" s="188"/>
      <c r="F300" s="188"/>
      <c r="G300" s="188"/>
      <c r="H300" s="188"/>
      <c r="I300" s="188"/>
      <c r="J300" s="17">
        <f>SUM(J272:J299)</f>
        <v>130</v>
      </c>
      <c r="K300" s="17">
        <f>SUM(K272:K299)</f>
        <v>35</v>
      </c>
      <c r="L300" s="17">
        <f>SUM(L272:L299)</f>
        <v>28</v>
      </c>
      <c r="M300" s="17">
        <f>SUM(M272:M299)</f>
        <v>30</v>
      </c>
      <c r="N300" s="17">
        <f>SUM(N272:N299)</f>
        <v>93</v>
      </c>
      <c r="O300" s="17">
        <f>SUM(O272:O299)</f>
        <v>141</v>
      </c>
      <c r="P300" s="17">
        <f>SUM(P272:P299)</f>
        <v>234</v>
      </c>
      <c r="Q300" s="70">
        <f>COUNTIF(Q272:Q299,"E")</f>
        <v>20</v>
      </c>
      <c r="R300" s="70">
        <f>COUNTIF(R272:R299,"C")</f>
        <v>8</v>
      </c>
      <c r="S300" s="70">
        <f>COUNTIF(S272:S299,"VP")</f>
        <v>0</v>
      </c>
      <c r="T300" s="71">
        <f>COUNTA(T272:T299)</f>
        <v>28</v>
      </c>
      <c r="U300" s="341" t="s">
        <v>306</v>
      </c>
      <c r="V300" s="338"/>
      <c r="W300" s="338"/>
      <c r="X300" s="338"/>
      <c r="Y300" s="338"/>
      <c r="Z300" s="55"/>
    </row>
    <row r="301" spans="1:26" ht="15" x14ac:dyDescent="0.25">
      <c r="A301" s="154" t="s">
        <v>76</v>
      </c>
      <c r="B301" s="155"/>
      <c r="C301" s="155"/>
      <c r="D301" s="155"/>
      <c r="E301" s="155"/>
      <c r="F301" s="155"/>
      <c r="G301" s="155"/>
      <c r="H301" s="155"/>
      <c r="I301" s="155"/>
      <c r="J301" s="155"/>
      <c r="K301" s="155"/>
      <c r="L301" s="155"/>
      <c r="M301" s="155"/>
      <c r="N301" s="155"/>
      <c r="O301" s="155"/>
      <c r="P301" s="155"/>
      <c r="Q301" s="155"/>
      <c r="R301" s="155"/>
      <c r="S301" s="155"/>
      <c r="T301" s="156"/>
      <c r="U301" s="76"/>
      <c r="V301" s="55"/>
      <c r="W301" s="55"/>
      <c r="X301" s="55"/>
      <c r="Y301" s="55"/>
      <c r="Z301" s="55"/>
    </row>
    <row r="302" spans="1:26" ht="15" x14ac:dyDescent="0.25">
      <c r="A302" s="25" t="str">
        <f>IF(ISNA(INDEX($A$37:$T$242,MATCH($B302,$B$37:$B$242,0),1)),"",INDEX($A$37:$T$242,MATCH($B302,$B$37:$B$242,0),1))</f>
        <v>LLJ6121</v>
      </c>
      <c r="B302" s="134" t="s">
        <v>189</v>
      </c>
      <c r="C302" s="134"/>
      <c r="D302" s="134"/>
      <c r="E302" s="134"/>
      <c r="F302" s="134"/>
      <c r="G302" s="134"/>
      <c r="H302" s="134"/>
      <c r="I302" s="134"/>
      <c r="J302" s="15">
        <f>IF(ISNA(INDEX($A$37:$T$242,MATCH($B302,$B$37:$B$242,0),10)),"",INDEX($A$37:$T$242,MATCH($B302,$B$37:$B$242,0),10))</f>
        <v>6</v>
      </c>
      <c r="K302" s="15">
        <f>IF(ISNA(INDEX($A$37:$T$242,MATCH($B302,$B$37:$B$242,0),11)),"",INDEX($A$37:$T$242,MATCH($B302,$B$37:$B$242,0),11))</f>
        <v>1</v>
      </c>
      <c r="L302" s="15">
        <f>IF(ISNA(INDEX($A$37:$T$242,MATCH($B302,$B$37:$B$242,0),12)),"",INDEX($A$37:$T$242,MATCH($B302,$B$37:$B$242,0),12))</f>
        <v>2</v>
      </c>
      <c r="M302" s="15">
        <f>IF(ISNA(INDEX($A$37:$T$242,MATCH($B302,$B$37:$B$242,0),13)),"",INDEX($A$37:$T$242,MATCH($B302,$B$37:$B$242,0),13))</f>
        <v>0</v>
      </c>
      <c r="N302" s="15">
        <f>IF(ISNA(INDEX($A$37:$T$242,MATCH($B302,$B$37:$B$242,0),14)),"",INDEX($A$37:$T$242,MATCH($B302,$B$37:$B$242,0),14))</f>
        <v>3</v>
      </c>
      <c r="O302" s="15">
        <f>IF(ISNA(INDEX($A$37:$T$242,MATCH($B302,$B$37:$B$242,0),15)),"",INDEX($A$37:$T$242,MATCH($B302,$B$37:$B$242,0),15))</f>
        <v>10</v>
      </c>
      <c r="P302" s="15">
        <f>IF(ISNA(INDEX($A$37:$T$242,MATCH($B302,$B$37:$B$242,0),16)),"",INDEX($A$37:$T$242,MATCH($B302,$B$37:$B$242,0),16))</f>
        <v>13</v>
      </c>
      <c r="Q302" s="22" t="str">
        <f>IF(ISNA(INDEX($A$37:$T$242,MATCH($B302,$B$37:$B$242,0),17)),"",INDEX($A$37:$T$242,MATCH($B302,$B$37:$B$242,0),17))</f>
        <v>E</v>
      </c>
      <c r="R302" s="22">
        <f>IF(ISNA(INDEX($A$37:$T$242,MATCH($B302,$B$37:$B$242,0),18)),"",INDEX($A$37:$T$242,MATCH($B302,$B$37:$B$242,0),18))</f>
        <v>0</v>
      </c>
      <c r="S302" s="22">
        <f>IF(ISNA(INDEX($A$37:$T$242,MATCH($B302,$B$37:$B$242,0),19)),"",INDEX($A$37:$T$242,MATCH($B302,$B$37:$B$242,0),19))</f>
        <v>0</v>
      </c>
      <c r="T302" s="22" t="str">
        <f>IF(ISNA(INDEX($A$37:$T$242,MATCH($B302,$B$37:$B$242,0),20)),"",INDEX($A$37:$T$242,MATCH($B302,$B$37:$B$242,0),20))</f>
        <v>DS</v>
      </c>
      <c r="U302" s="76"/>
      <c r="V302" s="55"/>
      <c r="W302" s="55"/>
      <c r="X302" s="55"/>
      <c r="Y302" s="55"/>
      <c r="Z302" s="55"/>
    </row>
    <row r="303" spans="1:26" x14ac:dyDescent="0.2">
      <c r="A303" s="25" t="str">
        <f>IF(ISNA(INDEX($A$37:$T$242,MATCH($B303,$B$37:$B$242,0),1)),"",INDEX($A$37:$T$242,MATCH($B303,$B$37:$B$242,0),1))</f>
        <v>LLJ6161</v>
      </c>
      <c r="B303" s="134" t="s">
        <v>191</v>
      </c>
      <c r="C303" s="134"/>
      <c r="D303" s="134"/>
      <c r="E303" s="134"/>
      <c r="F303" s="134"/>
      <c r="G303" s="134"/>
      <c r="H303" s="134"/>
      <c r="I303" s="134"/>
      <c r="J303" s="15">
        <f>IF(ISNA(INDEX($A$37:$T$242,MATCH($B303,$B$37:$B$242,0),10)),"",INDEX($A$37:$T$242,MATCH($B303,$B$37:$B$242,0),10))</f>
        <v>5</v>
      </c>
      <c r="K303" s="15">
        <f>IF(ISNA(INDEX($A$37:$T$242,MATCH($B303,$B$37:$B$242,0),11)),"",INDEX($A$37:$T$242,MATCH($B303,$B$37:$B$242,0),11))</f>
        <v>1</v>
      </c>
      <c r="L303" s="15">
        <f>IF(ISNA(INDEX($A$37:$T$242,MATCH($B303,$B$37:$B$242,0),12)),"",INDEX($A$37:$T$242,MATCH($B303,$B$37:$B$242,0),12))</f>
        <v>2</v>
      </c>
      <c r="M303" s="15">
        <f>IF(ISNA(INDEX($A$37:$T$242,MATCH($B303,$B$37:$B$242,0),13)),"",INDEX($A$37:$T$242,MATCH($B303,$B$37:$B$242,0),13))</f>
        <v>2</v>
      </c>
      <c r="N303" s="15">
        <f>IF(ISNA(INDEX($A$37:$T$242,MATCH($B303,$B$37:$B$242,0),14)),"",INDEX($A$37:$T$242,MATCH($B303,$B$37:$B$242,0),14))</f>
        <v>5</v>
      </c>
      <c r="O303" s="15">
        <f>IF(ISNA(INDEX($A$37:$T$242,MATCH($B303,$B$37:$B$242,0),15)),"",INDEX($A$37:$T$242,MATCH($B303,$B$37:$B$242,0),15))</f>
        <v>5</v>
      </c>
      <c r="P303" s="15">
        <f>IF(ISNA(INDEX($A$37:$T$242,MATCH($B303,$B$37:$B$242,0),16)),"",INDEX($A$37:$T$242,MATCH($B303,$B$37:$B$242,0),16))</f>
        <v>10</v>
      </c>
      <c r="Q303" s="22" t="str">
        <f>IF(ISNA(INDEX($A$37:$T$242,MATCH($B303,$B$37:$B$242,0),17)),"",INDEX($A$37:$T$242,MATCH($B303,$B$37:$B$242,0),17))</f>
        <v>E</v>
      </c>
      <c r="R303" s="22">
        <f>IF(ISNA(INDEX($A$37:$T$242,MATCH($B303,$B$37:$B$242,0),18)),"",INDEX($A$37:$T$242,MATCH($B303,$B$37:$B$242,0),18))</f>
        <v>0</v>
      </c>
      <c r="S303" s="22">
        <f>IF(ISNA(INDEX($A$37:$T$242,MATCH($B303,$B$37:$B$242,0),19)),"",INDEX($A$37:$T$242,MATCH($B303,$B$37:$B$242,0),19))</f>
        <v>0</v>
      </c>
      <c r="T303" s="22" t="str">
        <f>IF(ISNA(INDEX($A$37:$T$242,MATCH($B303,$B$37:$B$242,0),20)),"",INDEX($A$37:$T$242,MATCH($B303,$B$37:$B$242,0),20))</f>
        <v>DS</v>
      </c>
      <c r="U303" s="45"/>
    </row>
    <row r="304" spans="1:26" s="53" customFormat="1" x14ac:dyDescent="0.2">
      <c r="A304" s="25" t="str">
        <f>IF(ISNA(INDEX($A$37:$T$242,MATCH($B304,$B$37:$B$242,0),1)),"",INDEX($A$37:$T$242,MATCH($B304,$B$37:$B$242,0),1))</f>
        <v>LLX6101</v>
      </c>
      <c r="B304" s="334" t="s">
        <v>262</v>
      </c>
      <c r="C304" s="334"/>
      <c r="D304" s="334"/>
      <c r="E304" s="334"/>
      <c r="F304" s="334"/>
      <c r="G304" s="334"/>
      <c r="H304" s="334"/>
      <c r="I304" s="334"/>
      <c r="J304" s="15">
        <f>IF(ISNA(INDEX($A$37:$T$242,MATCH($B304,$B$37:$B$242,0),10)),"",INDEX($A$37:$T$242,MATCH($B304,$B$37:$B$242,0),10))</f>
        <v>4</v>
      </c>
      <c r="K304" s="15">
        <f>IF(ISNA(INDEX($A$37:$T$242,MATCH($B304,$B$37:$B$242,0),11)),"",INDEX($A$37:$T$242,MATCH($B304,$B$37:$B$242,0),11))</f>
        <v>0</v>
      </c>
      <c r="L304" s="15">
        <f>IF(ISNA(INDEX($A$37:$T$242,MATCH($B304,$B$37:$B$242,0),12)),"",INDEX($A$37:$T$242,MATCH($B304,$B$37:$B$242,0),12))</f>
        <v>0</v>
      </c>
      <c r="M304" s="15">
        <f>IF(ISNA(INDEX($A$37:$T$242,MATCH($B304,$B$37:$B$242,0),13)),"",INDEX($A$37:$T$242,MATCH($B304,$B$37:$B$242,0),13))</f>
        <v>2</v>
      </c>
      <c r="N304" s="15">
        <f>IF(ISNA(INDEX($A$37:$T$242,MATCH($B304,$B$37:$B$242,0),14)),"",INDEX($A$37:$T$242,MATCH($B304,$B$37:$B$242,0),14))</f>
        <v>2</v>
      </c>
      <c r="O304" s="15">
        <f>IF(ISNA(INDEX($A$37:$T$242,MATCH($B304,$B$37:$B$242,0),15)),"",INDEX($A$37:$T$242,MATCH($B304,$B$37:$B$242,0),15))</f>
        <v>6</v>
      </c>
      <c r="P304" s="15">
        <f>IF(ISNA(INDEX($A$37:$T$242,MATCH($B304,$B$37:$B$242,0),16)),"",INDEX($A$37:$T$242,MATCH($B304,$B$37:$B$242,0),16))</f>
        <v>8</v>
      </c>
      <c r="Q304" s="22">
        <f>IF(ISNA(INDEX($A$37:$T$242,MATCH($B304,$B$37:$B$242,0),17)),"",INDEX($A$37:$T$242,MATCH($B304,$B$37:$B$242,0),17))</f>
        <v>0</v>
      </c>
      <c r="R304" s="22">
        <f>IF(ISNA(INDEX($A$37:$T$242,MATCH($B304,$B$37:$B$242,0),18)),"",INDEX($A$37:$T$242,MATCH($B304,$B$37:$B$242,0),18))</f>
        <v>0</v>
      </c>
      <c r="S304" s="22" t="str">
        <f>IF(ISNA(INDEX($A$37:$T$242,MATCH($B304,$B$37:$B$242,0),19)),"",INDEX($A$37:$T$242,MATCH($B304,$B$37:$B$242,0),19))</f>
        <v>VP</v>
      </c>
      <c r="T304" s="22" t="str">
        <f>IF(ISNA(INDEX($A$37:$T$242,MATCH($B304,$B$37:$B$242,0),20)),"",INDEX($A$37:$T$242,MATCH($B304,$B$37:$B$242,0),20))</f>
        <v>DS</v>
      </c>
      <c r="U304" s="341" t="s">
        <v>305</v>
      </c>
      <c r="V304" s="338"/>
      <c r="W304" s="338"/>
      <c r="X304" s="338"/>
      <c r="Y304" s="338"/>
    </row>
    <row r="305" spans="1:26" s="65" customFormat="1" x14ac:dyDescent="0.2">
      <c r="A305" s="25" t="str">
        <f>IF(ISNA(INDEX($A$37:$T$242,MATCH($B305,$B$37:$B$242,0),1)),"",INDEX($A$37:$T$242,MATCH($B305,$B$37:$B$242,0),1))</f>
        <v>LLJ6221</v>
      </c>
      <c r="B305" s="134" t="s">
        <v>198</v>
      </c>
      <c r="C305" s="134"/>
      <c r="D305" s="134"/>
      <c r="E305" s="134"/>
      <c r="F305" s="134"/>
      <c r="G305" s="134"/>
      <c r="H305" s="134"/>
      <c r="I305" s="134"/>
      <c r="J305" s="15">
        <f>IF(ISNA(INDEX($A$37:$T$242,MATCH($B305,$B$37:$B$242,0),10)),"",INDEX($A$37:$T$242,MATCH($B305,$B$37:$B$242,0),10))</f>
        <v>4</v>
      </c>
      <c r="K305" s="15">
        <f>IF(ISNA(INDEX($A$37:$T$242,MATCH($B305,$B$37:$B$242,0),11)),"",INDEX($A$37:$T$242,MATCH($B305,$B$37:$B$242,0),11))</f>
        <v>1</v>
      </c>
      <c r="L305" s="15">
        <f>IF(ISNA(INDEX($A$37:$T$242,MATCH($B305,$B$37:$B$242,0),12)),"",INDEX($A$37:$T$242,MATCH($B305,$B$37:$B$242,0),12))</f>
        <v>2</v>
      </c>
      <c r="M305" s="15">
        <f>IF(ISNA(INDEX($A$37:$T$242,MATCH($B305,$B$37:$B$242,0),13)),"",INDEX($A$37:$T$242,MATCH($B305,$B$37:$B$242,0),13))</f>
        <v>0</v>
      </c>
      <c r="N305" s="15">
        <f>IF(ISNA(INDEX($A$37:$T$242,MATCH($B305,$B$37:$B$242,0),14)),"",INDEX($A$37:$T$242,MATCH($B305,$B$37:$B$242,0),14))</f>
        <v>3</v>
      </c>
      <c r="O305" s="15">
        <f>IF(ISNA(INDEX($A$37:$T$242,MATCH($B305,$B$37:$B$242,0),15)),"",INDEX($A$37:$T$242,MATCH($B305,$B$37:$B$242,0),15))</f>
        <v>5</v>
      </c>
      <c r="P305" s="15">
        <f>IF(ISNA(INDEX($A$37:$T$242,MATCH($B305,$B$37:$B$242,0),16)),"",INDEX($A$37:$T$242,MATCH($B305,$B$37:$B$242,0),16))</f>
        <v>8</v>
      </c>
      <c r="Q305" s="22" t="str">
        <f>IF(ISNA(INDEX($A$37:$T$242,MATCH($B305,$B$37:$B$242,0),17)),"",INDEX($A$37:$T$242,MATCH($B305,$B$37:$B$242,0),17))</f>
        <v>E</v>
      </c>
      <c r="R305" s="22">
        <f>IF(ISNA(INDEX($A$37:$T$242,MATCH($B305,$B$37:$B$242,0),18)),"",INDEX($A$37:$T$242,MATCH($B305,$B$37:$B$242,0),18))</f>
        <v>0</v>
      </c>
      <c r="S305" s="22">
        <f>IF(ISNA(INDEX($A$37:$T$242,MATCH($B305,$B$37:$B$242,0),19)),"",INDEX($A$37:$T$242,MATCH($B305,$B$37:$B$242,0),19))</f>
        <v>0</v>
      </c>
      <c r="T305" s="22" t="str">
        <f>IF(ISNA(INDEX($A$37:$T$242,MATCH($B305,$B$37:$B$242,0),20)),"",INDEX($A$37:$T$242,MATCH($B305,$B$37:$B$242,0),20))</f>
        <v>DS</v>
      </c>
      <c r="U305" s="45"/>
    </row>
    <row r="306" spans="1:26" x14ac:dyDescent="0.2">
      <c r="A306" s="25" t="str">
        <f>IF(ISNA(INDEX($A$37:$T$242,MATCH($B306,$B$37:$B$242,0),1)),"",INDEX($A$37:$T$242,MATCH($B306,$B$37:$B$242,0),1))</f>
        <v>LLJ6261</v>
      </c>
      <c r="B306" s="134" t="s">
        <v>200</v>
      </c>
      <c r="C306" s="134"/>
      <c r="D306" s="134"/>
      <c r="E306" s="134"/>
      <c r="F306" s="134"/>
      <c r="G306" s="134"/>
      <c r="H306" s="134"/>
      <c r="I306" s="134"/>
      <c r="J306" s="15">
        <f>IF(ISNA(INDEX($A$37:$T$242,MATCH($B306,$B$37:$B$242,0),10)),"",INDEX($A$37:$T$242,MATCH($B306,$B$37:$B$242,0),10))</f>
        <v>4</v>
      </c>
      <c r="K306" s="15">
        <f>IF(ISNA(INDEX($A$37:$T$242,MATCH($B306,$B$37:$B$242,0),11)),"",INDEX($A$37:$T$242,MATCH($B306,$B$37:$B$242,0),11))</f>
        <v>1</v>
      </c>
      <c r="L306" s="15">
        <f>IF(ISNA(INDEX($A$37:$T$242,MATCH($B306,$B$37:$B$242,0),12)),"",INDEX($A$37:$T$242,MATCH($B306,$B$37:$B$242,0),12))</f>
        <v>2</v>
      </c>
      <c r="M306" s="15">
        <f>IF(ISNA(INDEX($A$37:$T$242,MATCH($B306,$B$37:$B$242,0),13)),"",INDEX($A$37:$T$242,MATCH($B306,$B$37:$B$242,0),13))</f>
        <v>0</v>
      </c>
      <c r="N306" s="15">
        <f>IF(ISNA(INDEX($A$37:$T$242,MATCH($B306,$B$37:$B$242,0),14)),"",INDEX($A$37:$T$242,MATCH($B306,$B$37:$B$242,0),14))</f>
        <v>3</v>
      </c>
      <c r="O306" s="15">
        <f>IF(ISNA(INDEX($A$37:$T$242,MATCH($B306,$B$37:$B$242,0),15)),"",INDEX($A$37:$T$242,MATCH($B306,$B$37:$B$242,0),15))</f>
        <v>5</v>
      </c>
      <c r="P306" s="15">
        <f>IF(ISNA(INDEX($A$37:$T$242,MATCH($B306,$B$37:$B$242,0),16)),"",INDEX($A$37:$T$242,MATCH($B306,$B$37:$B$242,0),16))</f>
        <v>8</v>
      </c>
      <c r="Q306" s="22" t="str">
        <f>IF(ISNA(INDEX($A$37:$T$242,MATCH($B306,$B$37:$B$242,0),17)),"",INDEX($A$37:$T$242,MATCH($B306,$B$37:$B$242,0),17))</f>
        <v>E</v>
      </c>
      <c r="R306" s="22">
        <f>IF(ISNA(INDEX($A$37:$T$242,MATCH($B306,$B$37:$B$242,0),18)),"",INDEX($A$37:$T$242,MATCH($B306,$B$37:$B$242,0),18))</f>
        <v>0</v>
      </c>
      <c r="S306" s="22">
        <f>IF(ISNA(INDEX($A$37:$T$242,MATCH($B306,$B$37:$B$242,0),19)),"",INDEX($A$37:$T$242,MATCH($B306,$B$37:$B$242,0),19))</f>
        <v>0</v>
      </c>
      <c r="T306" s="22" t="str">
        <f>IF(ISNA(INDEX($A$37:$T$242,MATCH($B306,$B$37:$B$242,0),20)),"",INDEX($A$37:$T$242,MATCH($B306,$B$37:$B$242,0),20))</f>
        <v>DS</v>
      </c>
      <c r="U306" s="45"/>
    </row>
    <row r="307" spans="1:26" s="65" customFormat="1" x14ac:dyDescent="0.2">
      <c r="A307" s="25" t="str">
        <f>IF(ISNA(INDEX($A$37:$T$242,MATCH($B307,$B$37:$B$242,0),1)),"",INDEX($A$37:$T$242,MATCH($B307,$B$37:$B$242,0),1))</f>
        <v>LLX6201</v>
      </c>
      <c r="B307" s="334" t="s">
        <v>263</v>
      </c>
      <c r="C307" s="334"/>
      <c r="D307" s="334"/>
      <c r="E307" s="334"/>
      <c r="F307" s="334"/>
      <c r="G307" s="334"/>
      <c r="H307" s="334"/>
      <c r="I307" s="334"/>
      <c r="J307" s="15">
        <f>IF(ISNA(INDEX($A$37:$T$242,MATCH($B307,$B$37:$B$242,0),10)),"",INDEX($A$37:$T$242,MATCH($B307,$B$37:$B$242,0),10))</f>
        <v>3</v>
      </c>
      <c r="K307" s="15">
        <f>IF(ISNA(INDEX($A$37:$T$242,MATCH($B307,$B$37:$B$242,0),11)),"",INDEX($A$37:$T$242,MATCH($B307,$B$37:$B$242,0),11))</f>
        <v>0</v>
      </c>
      <c r="L307" s="15">
        <f>IF(ISNA(INDEX($A$37:$T$242,MATCH($B307,$B$37:$B$242,0),12)),"",INDEX($A$37:$T$242,MATCH($B307,$B$37:$B$242,0),12))</f>
        <v>0</v>
      </c>
      <c r="M307" s="15">
        <f>IF(ISNA(INDEX($A$37:$T$242,MATCH($B307,$B$37:$B$242,0),13)),"",INDEX($A$37:$T$242,MATCH($B307,$B$37:$B$242,0),13))</f>
        <v>2</v>
      </c>
      <c r="N307" s="15">
        <f>IF(ISNA(INDEX($A$37:$T$242,MATCH($B307,$B$37:$B$242,0),14)),"",INDEX($A$37:$T$242,MATCH($B307,$B$37:$B$242,0),14))</f>
        <v>2</v>
      </c>
      <c r="O307" s="15">
        <f>IF(ISNA(INDEX($A$37:$T$242,MATCH($B307,$B$37:$B$242,0),15)),"",INDEX($A$37:$T$242,MATCH($B307,$B$37:$B$242,0),15))</f>
        <v>4</v>
      </c>
      <c r="P307" s="15">
        <f>IF(ISNA(INDEX($A$37:$T$242,MATCH($B307,$B$37:$B$242,0),16)),"",INDEX($A$37:$T$242,MATCH($B307,$B$37:$B$242,0),16))</f>
        <v>6</v>
      </c>
      <c r="Q307" s="22">
        <f>IF(ISNA(INDEX($A$37:$T$242,MATCH($B307,$B$37:$B$242,0),17)),"",INDEX($A$37:$T$242,MATCH($B307,$B$37:$B$242,0),17))</f>
        <v>0</v>
      </c>
      <c r="R307" s="22">
        <f>IF(ISNA(INDEX($A$37:$T$242,MATCH($B307,$B$37:$B$242,0),18)),"",INDEX($A$37:$T$242,MATCH($B307,$B$37:$B$242,0),18))</f>
        <v>0</v>
      </c>
      <c r="S307" s="22" t="str">
        <f>IF(ISNA(INDEX($A$37:$T$242,MATCH($B307,$B$37:$B$242,0),19)),"",INDEX($A$37:$T$242,MATCH($B307,$B$37:$B$242,0),19))</f>
        <v>VP</v>
      </c>
      <c r="T307" s="22" t="str">
        <f>IF(ISNA(INDEX($A$37:$T$242,MATCH($B307,$B$37:$B$242,0),20)),"",INDEX($A$37:$T$242,MATCH($B307,$B$37:$B$242,0),20))</f>
        <v>DS</v>
      </c>
      <c r="U307" s="341" t="s">
        <v>305</v>
      </c>
      <c r="V307" s="338"/>
      <c r="W307" s="338"/>
      <c r="X307" s="338"/>
      <c r="Y307" s="338"/>
    </row>
    <row r="308" spans="1:26" x14ac:dyDescent="0.2">
      <c r="A308" s="70" t="s">
        <v>28</v>
      </c>
      <c r="B308" s="181"/>
      <c r="C308" s="181"/>
      <c r="D308" s="181"/>
      <c r="E308" s="181"/>
      <c r="F308" s="181"/>
      <c r="G308" s="181"/>
      <c r="H308" s="181"/>
      <c r="I308" s="181"/>
      <c r="J308" s="17">
        <f>SUM(J302:J307)</f>
        <v>26</v>
      </c>
      <c r="K308" s="17">
        <f>SUM(K302:K307)</f>
        <v>4</v>
      </c>
      <c r="L308" s="17">
        <f>SUM(L302:L307)</f>
        <v>8</v>
      </c>
      <c r="M308" s="17">
        <f>SUM(M302:M307)</f>
        <v>6</v>
      </c>
      <c r="N308" s="17">
        <f>SUM(N302:N307)</f>
        <v>18</v>
      </c>
      <c r="O308" s="17">
        <f>SUM(O302:O307)</f>
        <v>35</v>
      </c>
      <c r="P308" s="17">
        <f>SUM(P302:P307)</f>
        <v>53</v>
      </c>
      <c r="Q308" s="70">
        <f>COUNTIF(Q302:Q307,"E")</f>
        <v>4</v>
      </c>
      <c r="R308" s="70">
        <f>COUNTIF(R302:R307,"C")</f>
        <v>0</v>
      </c>
      <c r="S308" s="70">
        <f>COUNTIF(S302:S307,"VP")</f>
        <v>2</v>
      </c>
      <c r="T308" s="71">
        <f>COUNTA(T302:T307)</f>
        <v>6</v>
      </c>
      <c r="U308" s="45"/>
    </row>
    <row r="309" spans="1:26" ht="29.25" customHeight="1" x14ac:dyDescent="0.2">
      <c r="A309" s="180" t="s">
        <v>106</v>
      </c>
      <c r="B309" s="180"/>
      <c r="C309" s="180"/>
      <c r="D309" s="180"/>
      <c r="E309" s="180"/>
      <c r="F309" s="180"/>
      <c r="G309" s="180"/>
      <c r="H309" s="180"/>
      <c r="I309" s="180"/>
      <c r="J309" s="17">
        <f>SUM(J300,J308)</f>
        <v>156</v>
      </c>
      <c r="K309" s="17">
        <f>SUM(K300,K308)</f>
        <v>39</v>
      </c>
      <c r="L309" s="17">
        <f>SUM(L300,L308)</f>
        <v>36</v>
      </c>
      <c r="M309" s="17">
        <f>SUM(M300,M308)</f>
        <v>36</v>
      </c>
      <c r="N309" s="17">
        <f>SUM(N300,N308)</f>
        <v>111</v>
      </c>
      <c r="O309" s="17">
        <f>SUM(O300,O308)</f>
        <v>176</v>
      </c>
      <c r="P309" s="17">
        <f>SUM(P300,P308)</f>
        <v>287</v>
      </c>
      <c r="Q309" s="17">
        <f>SUM(Q300,Q308)</f>
        <v>24</v>
      </c>
      <c r="R309" s="17">
        <f>SUM(R300,R308)</f>
        <v>8</v>
      </c>
      <c r="S309" s="17">
        <f>SUM(S300,S308)</f>
        <v>2</v>
      </c>
      <c r="T309" s="77">
        <f>SUM(T300,T308)</f>
        <v>34</v>
      </c>
      <c r="U309" s="342" t="s">
        <v>307</v>
      </c>
      <c r="V309" s="343"/>
      <c r="W309" s="343"/>
      <c r="X309" s="343"/>
    </row>
    <row r="310" spans="1:26" ht="13.5" customHeight="1" x14ac:dyDescent="0.2">
      <c r="A310" s="225" t="s">
        <v>53</v>
      </c>
      <c r="B310" s="226"/>
      <c r="C310" s="226"/>
      <c r="D310" s="226"/>
      <c r="E310" s="226"/>
      <c r="F310" s="226"/>
      <c r="G310" s="226"/>
      <c r="H310" s="226"/>
      <c r="I310" s="226"/>
      <c r="J310" s="227"/>
      <c r="K310" s="17">
        <f>K300*14+K308*12</f>
        <v>538</v>
      </c>
      <c r="L310" s="17">
        <f>L300*14+L308*12</f>
        <v>488</v>
      </c>
      <c r="M310" s="17">
        <f>M300*14+M308*12</f>
        <v>492</v>
      </c>
      <c r="N310" s="17">
        <f>N300*14+N308*12</f>
        <v>1518</v>
      </c>
      <c r="O310" s="17">
        <f>O300*14+O308*12</f>
        <v>2394</v>
      </c>
      <c r="P310" s="17">
        <f>P300*14+P308*12</f>
        <v>3912</v>
      </c>
      <c r="Q310" s="198"/>
      <c r="R310" s="199"/>
      <c r="S310" s="199"/>
      <c r="T310" s="200"/>
      <c r="U310" s="342"/>
      <c r="V310" s="343"/>
      <c r="W310" s="343"/>
      <c r="X310" s="343"/>
    </row>
    <row r="311" spans="1:26" ht="16.5" customHeight="1" x14ac:dyDescent="0.2">
      <c r="A311" s="228"/>
      <c r="B311" s="229"/>
      <c r="C311" s="229"/>
      <c r="D311" s="229"/>
      <c r="E311" s="229"/>
      <c r="F311" s="229"/>
      <c r="G311" s="229"/>
      <c r="H311" s="229"/>
      <c r="I311" s="229"/>
      <c r="J311" s="230"/>
      <c r="K311" s="231">
        <f>SUM(K310:M310)</f>
        <v>1518</v>
      </c>
      <c r="L311" s="232"/>
      <c r="M311" s="233"/>
      <c r="N311" s="231">
        <f>SUM(N310:O310)</f>
        <v>3912</v>
      </c>
      <c r="O311" s="232"/>
      <c r="P311" s="233"/>
      <c r="Q311" s="201"/>
      <c r="R311" s="202"/>
      <c r="S311" s="202"/>
      <c r="T311" s="203"/>
      <c r="U311" s="342"/>
      <c r="V311" s="343"/>
      <c r="W311" s="343"/>
      <c r="X311" s="343"/>
    </row>
    <row r="312" spans="1:26" ht="18" customHeight="1" x14ac:dyDescent="0.2">
      <c r="A312" s="135" t="s">
        <v>104</v>
      </c>
      <c r="B312" s="136"/>
      <c r="C312" s="136"/>
      <c r="D312" s="136"/>
      <c r="E312" s="136"/>
      <c r="F312" s="136"/>
      <c r="G312" s="136"/>
      <c r="H312" s="136"/>
      <c r="I312" s="136"/>
      <c r="J312" s="137"/>
      <c r="K312" s="128">
        <f>T309/SUM(T52,T70,T94,T111,T132,T151)</f>
        <v>0.73913043478260865</v>
      </c>
      <c r="L312" s="129"/>
      <c r="M312" s="129"/>
      <c r="N312" s="129"/>
      <c r="O312" s="129"/>
      <c r="P312" s="129"/>
      <c r="Q312" s="129"/>
      <c r="R312" s="129"/>
      <c r="S312" s="129"/>
      <c r="T312" s="130"/>
      <c r="U312" s="342"/>
      <c r="V312" s="343"/>
      <c r="W312" s="343"/>
      <c r="X312" s="343"/>
    </row>
    <row r="313" spans="1:26" s="44" customFormat="1" ht="18" customHeight="1" x14ac:dyDescent="0.2">
      <c r="A313" s="138" t="s">
        <v>107</v>
      </c>
      <c r="B313" s="139"/>
      <c r="C313" s="139"/>
      <c r="D313" s="139"/>
      <c r="E313" s="139"/>
      <c r="F313" s="139"/>
      <c r="G313" s="139"/>
      <c r="H313" s="139"/>
      <c r="I313" s="139"/>
      <c r="J313" s="140"/>
      <c r="K313" s="128">
        <f>K311/(SUM(N52,N70,N94,N111,N132)*14+N151*12)</f>
        <v>0.77134146341463417</v>
      </c>
      <c r="L313" s="129"/>
      <c r="M313" s="129"/>
      <c r="N313" s="129"/>
      <c r="O313" s="129"/>
      <c r="P313" s="129"/>
      <c r="Q313" s="129"/>
      <c r="R313" s="129"/>
      <c r="S313" s="129"/>
      <c r="T313" s="130"/>
    </row>
    <row r="314" spans="1:26" s="65" customFormat="1" ht="18" customHeight="1" x14ac:dyDescent="0.2">
      <c r="A314" s="66"/>
      <c r="B314" s="66"/>
      <c r="C314" s="66"/>
      <c r="D314" s="66"/>
      <c r="E314" s="66"/>
      <c r="F314" s="66"/>
      <c r="G314" s="66"/>
      <c r="H314" s="66"/>
      <c r="I314" s="66"/>
      <c r="J314" s="66"/>
      <c r="K314" s="67"/>
      <c r="L314" s="67"/>
      <c r="M314" s="67"/>
      <c r="N314" s="67"/>
      <c r="O314" s="67"/>
      <c r="P314" s="67"/>
      <c r="Q314" s="67"/>
      <c r="R314" s="67"/>
      <c r="S314" s="67"/>
      <c r="T314" s="67"/>
    </row>
    <row r="315" spans="1:26" ht="15" customHeight="1" x14ac:dyDescent="0.2"/>
    <row r="316" spans="1:26" ht="22.5" customHeight="1" x14ac:dyDescent="0.2">
      <c r="A316" s="154" t="s">
        <v>74</v>
      </c>
      <c r="B316" s="155"/>
      <c r="C316" s="155"/>
      <c r="D316" s="155"/>
      <c r="E316" s="155"/>
      <c r="F316" s="155"/>
      <c r="G316" s="155"/>
      <c r="H316" s="155"/>
      <c r="I316" s="155"/>
      <c r="J316" s="155"/>
      <c r="K316" s="155"/>
      <c r="L316" s="155"/>
      <c r="M316" s="155"/>
      <c r="N316" s="155"/>
      <c r="O316" s="155"/>
      <c r="P316" s="155"/>
      <c r="Q316" s="155"/>
      <c r="R316" s="155"/>
      <c r="S316" s="155"/>
      <c r="T316" s="156"/>
    </row>
    <row r="317" spans="1:26" ht="25.5" customHeight="1" x14ac:dyDescent="0.2">
      <c r="A317" s="181" t="s">
        <v>30</v>
      </c>
      <c r="B317" s="181" t="s">
        <v>29</v>
      </c>
      <c r="C317" s="181"/>
      <c r="D317" s="181"/>
      <c r="E317" s="181"/>
      <c r="F317" s="181"/>
      <c r="G317" s="181"/>
      <c r="H317" s="181"/>
      <c r="I317" s="181"/>
      <c r="J317" s="179" t="s">
        <v>43</v>
      </c>
      <c r="K317" s="179" t="s">
        <v>27</v>
      </c>
      <c r="L317" s="179"/>
      <c r="M317" s="179"/>
      <c r="N317" s="179" t="s">
        <v>44</v>
      </c>
      <c r="O317" s="179"/>
      <c r="P317" s="179"/>
      <c r="Q317" s="179" t="s">
        <v>26</v>
      </c>
      <c r="R317" s="179"/>
      <c r="S317" s="179"/>
      <c r="T317" s="179" t="s">
        <v>25</v>
      </c>
    </row>
    <row r="318" spans="1:26" x14ac:dyDescent="0.2">
      <c r="A318" s="181"/>
      <c r="B318" s="181"/>
      <c r="C318" s="181"/>
      <c r="D318" s="181"/>
      <c r="E318" s="181"/>
      <c r="F318" s="181"/>
      <c r="G318" s="181"/>
      <c r="H318" s="181"/>
      <c r="I318" s="181"/>
      <c r="J318" s="179"/>
      <c r="K318" s="72" t="s">
        <v>31</v>
      </c>
      <c r="L318" s="72" t="s">
        <v>32</v>
      </c>
      <c r="M318" s="72" t="s">
        <v>33</v>
      </c>
      <c r="N318" s="72" t="s">
        <v>37</v>
      </c>
      <c r="O318" s="72" t="s">
        <v>8</v>
      </c>
      <c r="P318" s="72" t="s">
        <v>34</v>
      </c>
      <c r="Q318" s="72" t="s">
        <v>35</v>
      </c>
      <c r="R318" s="72" t="s">
        <v>31</v>
      </c>
      <c r="S318" s="72" t="s">
        <v>36</v>
      </c>
      <c r="T318" s="179"/>
    </row>
    <row r="319" spans="1:26" ht="15" x14ac:dyDescent="0.25">
      <c r="A319" s="154" t="s">
        <v>62</v>
      </c>
      <c r="B319" s="155"/>
      <c r="C319" s="155"/>
      <c r="D319" s="155"/>
      <c r="E319" s="155"/>
      <c r="F319" s="155"/>
      <c r="G319" s="155"/>
      <c r="H319" s="155"/>
      <c r="I319" s="155"/>
      <c r="J319" s="155"/>
      <c r="K319" s="155"/>
      <c r="L319" s="155"/>
      <c r="M319" s="155"/>
      <c r="N319" s="155"/>
      <c r="O319" s="155"/>
      <c r="P319" s="155"/>
      <c r="Q319" s="155"/>
      <c r="R319" s="155"/>
      <c r="S319" s="155"/>
      <c r="T319" s="156"/>
      <c r="U319" s="54"/>
      <c r="V319" s="55"/>
    </row>
    <row r="320" spans="1:26" ht="15" x14ac:dyDescent="0.25">
      <c r="A320" s="25" t="str">
        <f>IF(ISNA(INDEX($A$37:$T$242,MATCH($B320,$B$37:$B$242,0),1)),"",INDEX($A$37:$T$242,MATCH($B320,$B$37:$B$242,0),1))</f>
        <v>LLX1002</v>
      </c>
      <c r="B320" s="134" t="s">
        <v>100</v>
      </c>
      <c r="C320" s="134"/>
      <c r="D320" s="134"/>
      <c r="E320" s="134"/>
      <c r="F320" s="134"/>
      <c r="G320" s="134"/>
      <c r="H320" s="134"/>
      <c r="I320" s="134"/>
      <c r="J320" s="15">
        <f>IF(ISNA(INDEX($A$37:$T$242,MATCH($B320,$B$37:$B$242,0),10)),"",INDEX($A$37:$T$242,MATCH($B320,$B$37:$B$242,0),10))</f>
        <v>3</v>
      </c>
      <c r="K320" s="15">
        <f>IF(ISNA(INDEX($A$37:$T$242,MATCH($B320,$B$37:$B$242,0),11)),"",INDEX($A$37:$T$242,MATCH($B320,$B$37:$B$242,0),11))</f>
        <v>0</v>
      </c>
      <c r="L320" s="15">
        <f>IF(ISNA(INDEX($A$37:$T$242,MATCH($B320,$B$37:$B$242,0),12)),"",INDEX($A$37:$T$242,MATCH($B320,$B$37:$B$242,0),12))</f>
        <v>0</v>
      </c>
      <c r="M320" s="15">
        <f>IF(ISNA(INDEX($A$37:$T$242,MATCH($B320,$B$37:$B$242,0),13)),"",INDEX($A$37:$T$242,MATCH($B320,$B$37:$B$242,0),13))</f>
        <v>2</v>
      </c>
      <c r="N320" s="15">
        <f>IF(ISNA(INDEX($A$37:$T$242,MATCH($B320,$B$37:$B$242,0),14)),"",INDEX($A$37:$T$242,MATCH($B320,$B$37:$B$242,0),14))</f>
        <v>2</v>
      </c>
      <c r="O320" s="15">
        <f>IF(ISNA(INDEX($A$37:$T$242,MATCH($B320,$B$37:$B$242,0),15)),"",INDEX($A$37:$T$242,MATCH($B320,$B$37:$B$242,0),15))</f>
        <v>3</v>
      </c>
      <c r="P320" s="15">
        <f>IF(ISNA(INDEX($A$37:$T$242,MATCH($B320,$B$37:$B$242,0),16)),"",INDEX($A$37:$T$242,MATCH($B320,$B$37:$B$242,0),16))</f>
        <v>5</v>
      </c>
      <c r="Q320" s="22">
        <f>IF(ISNA(INDEX($A$37:$T$242,MATCH($B320,$B$37:$B$242,0),17)),"",INDEX($A$37:$T$242,MATCH($B320,$B$37:$B$242,0),17))</f>
        <v>0</v>
      </c>
      <c r="R320" s="22">
        <f>IF(ISNA(INDEX($A$37:$T$242,MATCH($B320,$B$37:$B$242,0),18)),"",INDEX($A$37:$T$242,MATCH($B320,$B$37:$B$242,0),18))</f>
        <v>0</v>
      </c>
      <c r="S320" s="22" t="str">
        <f>IF(ISNA(INDEX($A$37:$T$242,MATCH($B320,$B$37:$B$242,0),19)),"",INDEX($A$37:$T$242,MATCH($B320,$B$37:$B$242,0),19))</f>
        <v>VP</v>
      </c>
      <c r="T320" s="22" t="str">
        <f>IF(ISNA(INDEX($A$37:$T$242,MATCH($B320,$B$37:$B$242,0),20)),"",INDEX($A$37:$T$242,MATCH($B320,$B$37:$B$242,0),20))</f>
        <v>DC</v>
      </c>
      <c r="U320" s="76"/>
      <c r="V320" s="55"/>
      <c r="W320" s="55"/>
      <c r="X320" s="55"/>
      <c r="Y320" s="55"/>
      <c r="Z320" s="55"/>
    </row>
    <row r="321" spans="1:26" ht="15" x14ac:dyDescent="0.25">
      <c r="A321" s="25" t="str">
        <f>IF(ISNA(INDEX($A$37:$T$242,MATCH($B321,$B$37:$B$242,0),1)),"",INDEX($A$37:$T$242,MATCH($B321,$B$37:$B$242,0),1))</f>
        <v>YLU0011</v>
      </c>
      <c r="B321" s="134" t="s">
        <v>78</v>
      </c>
      <c r="C321" s="134"/>
      <c r="D321" s="134"/>
      <c r="E321" s="134"/>
      <c r="F321" s="134"/>
      <c r="G321" s="134"/>
      <c r="H321" s="134"/>
      <c r="I321" s="134"/>
      <c r="J321" s="15">
        <f>IF(ISNA(INDEX($A$37:$T$242,MATCH($B321,$B$37:$B$242,0),10)),"",INDEX($A$37:$T$242,MATCH($B321,$B$37:$B$242,0),10))</f>
        <v>2</v>
      </c>
      <c r="K321" s="15">
        <f>IF(ISNA(INDEX($A$37:$T$242,MATCH($B321,$B$37:$B$242,0),11)),"",INDEX($A$37:$T$242,MATCH($B321,$B$37:$B$242,0),11))</f>
        <v>0</v>
      </c>
      <c r="L321" s="15">
        <f>IF(ISNA(INDEX($A$37:$T$242,MATCH($B321,$B$37:$B$242,0),12)),"",INDEX($A$37:$T$242,MATCH($B321,$B$37:$B$242,0),12))</f>
        <v>2</v>
      </c>
      <c r="M321" s="15">
        <f>IF(ISNA(INDEX($A$37:$T$242,MATCH($B321,$B$37:$B$242,0),13)),"",INDEX($A$37:$T$242,MATCH($B321,$B$37:$B$242,0),13))</f>
        <v>0</v>
      </c>
      <c r="N321" s="15">
        <f>IF(ISNA(INDEX($A$37:$T$242,MATCH($B321,$B$37:$B$242,0),14)),"",INDEX($A$37:$T$242,MATCH($B321,$B$37:$B$242,0),14))</f>
        <v>2</v>
      </c>
      <c r="O321" s="15">
        <f>IF(ISNA(INDEX($A$37:$T$242,MATCH($B321,$B$37:$B$242,0),15)),"",INDEX($A$37:$T$242,MATCH($B321,$B$37:$B$242,0),15))</f>
        <v>2</v>
      </c>
      <c r="P321" s="15">
        <f>IF(ISNA(INDEX($A$37:$T$242,MATCH($B321,$B$37:$B$242,0),16)),"",INDEX($A$37:$T$242,MATCH($B321,$B$37:$B$242,0),16))</f>
        <v>4</v>
      </c>
      <c r="Q321" s="22">
        <f>IF(ISNA(INDEX($A$37:$T$242,MATCH($B321,$B$37:$B$242,0),17)),"",INDEX($A$37:$T$242,MATCH($B321,$B$37:$B$242,0),17))</f>
        <v>0</v>
      </c>
      <c r="R321" s="22">
        <f>IF(ISNA(INDEX($A$37:$T$242,MATCH($B321,$B$37:$B$242,0),18)),"",INDEX($A$37:$T$242,MATCH($B321,$B$37:$B$242,0),18))</f>
        <v>0</v>
      </c>
      <c r="S321" s="22" t="str">
        <f>IF(ISNA(INDEX($A$37:$T$242,MATCH($B321,$B$37:$B$242,0),19)),"",INDEX($A$37:$T$242,MATCH($B321,$B$37:$B$242,0),19))</f>
        <v>VP</v>
      </c>
      <c r="T321" s="22" t="str">
        <f>IF(ISNA(INDEX($A$37:$T$242,MATCH($B321,$B$37:$B$242,0),20)),"",INDEX($A$37:$T$242,MATCH($B321,$B$37:$B$242,0),20))</f>
        <v>DC</v>
      </c>
      <c r="U321" s="76"/>
      <c r="V321" s="55"/>
      <c r="W321" s="55"/>
      <c r="X321" s="55"/>
      <c r="Y321" s="55"/>
      <c r="Z321" s="55"/>
    </row>
    <row r="322" spans="1:26" ht="15" x14ac:dyDescent="0.25">
      <c r="A322" s="25" t="str">
        <f>IF(ISNA(INDEX($A$37:$T$242,MATCH($B322,$B$37:$B$242,0),1)),"",INDEX($A$37:$T$242,MATCH($B322,$B$37:$B$242,0),1))</f>
        <v>YLU0012</v>
      </c>
      <c r="B322" s="134" t="s">
        <v>79</v>
      </c>
      <c r="C322" s="134"/>
      <c r="D322" s="134"/>
      <c r="E322" s="134"/>
      <c r="F322" s="134"/>
      <c r="G322" s="134"/>
      <c r="H322" s="134"/>
      <c r="I322" s="134"/>
      <c r="J322" s="15">
        <f>IF(ISNA(INDEX($A$37:$T$242,MATCH($B322,$B$37:$B$242,0),10)),"",INDEX($A$37:$T$242,MATCH($B322,$B$37:$B$242,0),10))</f>
        <v>2</v>
      </c>
      <c r="K322" s="15">
        <f>IF(ISNA(INDEX($A$37:$T$242,MATCH($B322,$B$37:$B$242,0),11)),"",INDEX($A$37:$T$242,MATCH($B322,$B$37:$B$242,0),11))</f>
        <v>0</v>
      </c>
      <c r="L322" s="15">
        <f>IF(ISNA(INDEX($A$37:$T$242,MATCH($B322,$B$37:$B$242,0),12)),"",INDEX($A$37:$T$242,MATCH($B322,$B$37:$B$242,0),12))</f>
        <v>2</v>
      </c>
      <c r="M322" s="15">
        <f>IF(ISNA(INDEX($A$37:$T$242,MATCH($B322,$B$37:$B$242,0),13)),"",INDEX($A$37:$T$242,MATCH($B322,$B$37:$B$242,0),13))</f>
        <v>0</v>
      </c>
      <c r="N322" s="15">
        <f>IF(ISNA(INDEX($A$37:$T$242,MATCH($B322,$B$37:$B$242,0),14)),"",INDEX($A$37:$T$242,MATCH($B322,$B$37:$B$242,0),14))</f>
        <v>2</v>
      </c>
      <c r="O322" s="15">
        <f>IF(ISNA(INDEX($A$37:$T$242,MATCH($B322,$B$37:$B$242,0),15)),"",INDEX($A$37:$T$242,MATCH($B322,$B$37:$B$242,0),15))</f>
        <v>2</v>
      </c>
      <c r="P322" s="15">
        <f>IF(ISNA(INDEX($A$37:$T$242,MATCH($B322,$B$37:$B$242,0),16)),"",INDEX($A$37:$T$242,MATCH($B322,$B$37:$B$242,0),16))</f>
        <v>4</v>
      </c>
      <c r="Q322" s="22">
        <f>IF(ISNA(INDEX($A$37:$T$242,MATCH($B322,$B$37:$B$242,0),17)),"",INDEX($A$37:$T$242,MATCH($B322,$B$37:$B$242,0),17))</f>
        <v>0</v>
      </c>
      <c r="R322" s="22">
        <f>IF(ISNA(INDEX($A$37:$T$242,MATCH($B322,$B$37:$B$242,0),18)),"",INDEX($A$37:$T$242,MATCH($B322,$B$37:$B$242,0),18))</f>
        <v>0</v>
      </c>
      <c r="S322" s="22" t="str">
        <f>IF(ISNA(INDEX($A$37:$T$242,MATCH($B322,$B$37:$B$242,0),19)),"",INDEX($A$37:$T$242,MATCH($B322,$B$37:$B$242,0),19))</f>
        <v>VP</v>
      </c>
      <c r="T322" s="22" t="str">
        <f>IF(ISNA(INDEX($A$37:$T$242,MATCH($B322,$B$37:$B$242,0),20)),"",INDEX($A$37:$T$242,MATCH($B322,$B$37:$B$242,0),20))</f>
        <v>DC</v>
      </c>
      <c r="U322" s="76"/>
      <c r="V322" s="55"/>
      <c r="W322" s="55"/>
      <c r="X322" s="55"/>
      <c r="Y322" s="55"/>
      <c r="Z322" s="55"/>
    </row>
    <row r="323" spans="1:26" ht="15" x14ac:dyDescent="0.25">
      <c r="A323" s="25" t="str">
        <f>IF(ISNA(INDEX($A$37:$T$242,MATCH($B323,$B$37:$B$242,0),1)),"",INDEX($A$37:$T$242,MATCH($B323,$B$37:$B$242,0),1))</f>
        <v>LLY2002</v>
      </c>
      <c r="B323" s="134" t="s">
        <v>154</v>
      </c>
      <c r="C323" s="134"/>
      <c r="D323" s="134"/>
      <c r="E323" s="134"/>
      <c r="F323" s="134"/>
      <c r="G323" s="134"/>
      <c r="H323" s="134"/>
      <c r="I323" s="134"/>
      <c r="J323" s="15">
        <f>IF(ISNA(INDEX($A$37:$T$242,MATCH($B323,$B$37:$B$242,0),10)),"",INDEX($A$37:$T$242,MATCH($B323,$B$37:$B$242,0),10))</f>
        <v>3</v>
      </c>
      <c r="K323" s="15">
        <f>IF(ISNA(INDEX($A$37:$T$242,MATCH($B323,$B$37:$B$242,0),11)),"",INDEX($A$37:$T$242,MATCH($B323,$B$37:$B$242,0),11))</f>
        <v>1</v>
      </c>
      <c r="L323" s="15">
        <f>IF(ISNA(INDEX($A$37:$T$242,MATCH($B323,$B$37:$B$242,0),12)),"",INDEX($A$37:$T$242,MATCH($B323,$B$37:$B$242,0),12))</f>
        <v>0</v>
      </c>
      <c r="M323" s="15">
        <f>IF(ISNA(INDEX($A$37:$T$242,MATCH($B323,$B$37:$B$242,0),13)),"",INDEX($A$37:$T$242,MATCH($B323,$B$37:$B$242,0),13))</f>
        <v>0</v>
      </c>
      <c r="N323" s="15">
        <f>IF(ISNA(INDEX($A$37:$T$242,MATCH($B323,$B$37:$B$242,0),14)),"",INDEX($A$37:$T$242,MATCH($B323,$B$37:$B$242,0),14))</f>
        <v>1</v>
      </c>
      <c r="O323" s="15">
        <f>IF(ISNA(INDEX($A$37:$T$242,MATCH($B323,$B$37:$B$242,0),15)),"",INDEX($A$37:$T$242,MATCH($B323,$B$37:$B$242,0),15))</f>
        <v>4</v>
      </c>
      <c r="P323" s="15">
        <f>IF(ISNA(INDEX($A$37:$T$242,MATCH($B323,$B$37:$B$242,0),16)),"",INDEX($A$37:$T$242,MATCH($B323,$B$37:$B$242,0),16))</f>
        <v>5</v>
      </c>
      <c r="Q323" s="22">
        <f>IF(ISNA(INDEX($A$37:$T$242,MATCH($B323,$B$37:$B$242,0),17)),"",INDEX($A$37:$T$242,MATCH($B323,$B$37:$B$242,0),17))</f>
        <v>0</v>
      </c>
      <c r="R323" s="22" t="str">
        <f>IF(ISNA(INDEX($A$37:$T$242,MATCH($B323,$B$37:$B$242,0),18)),"",INDEX($A$37:$T$242,MATCH($B323,$B$37:$B$242,0),18))</f>
        <v>C</v>
      </c>
      <c r="S323" s="22">
        <f>IF(ISNA(INDEX($A$37:$T$242,MATCH($B323,$B$37:$B$242,0),19)),"",INDEX($A$37:$T$242,MATCH($B323,$B$37:$B$242,0),19))</f>
        <v>0</v>
      </c>
      <c r="T323" s="22" t="str">
        <f>IF(ISNA(INDEX($A$37:$T$242,MATCH($B323,$B$37:$B$242,0),20)),"",INDEX($A$37:$T$242,MATCH($B323,$B$37:$B$242,0),20))</f>
        <v>DC</v>
      </c>
      <c r="U323" s="342" t="s">
        <v>308</v>
      </c>
      <c r="V323" s="343"/>
      <c r="W323" s="343"/>
      <c r="X323" s="343"/>
      <c r="Y323" s="55"/>
      <c r="Z323" s="55"/>
    </row>
    <row r="324" spans="1:26" ht="29.25" customHeight="1" x14ac:dyDescent="0.2">
      <c r="A324" s="180" t="s">
        <v>106</v>
      </c>
      <c r="B324" s="180"/>
      <c r="C324" s="180"/>
      <c r="D324" s="180"/>
      <c r="E324" s="180"/>
      <c r="F324" s="180"/>
      <c r="G324" s="180"/>
      <c r="H324" s="180"/>
      <c r="I324" s="180"/>
      <c r="J324" s="330">
        <f>SUM(J320:J323)</f>
        <v>10</v>
      </c>
      <c r="K324" s="330">
        <f t="shared" ref="K324:P324" si="89">SUM(K320:K323)</f>
        <v>1</v>
      </c>
      <c r="L324" s="330">
        <f t="shared" si="89"/>
        <v>4</v>
      </c>
      <c r="M324" s="330">
        <f t="shared" si="89"/>
        <v>2</v>
      </c>
      <c r="N324" s="330">
        <f t="shared" si="89"/>
        <v>7</v>
      </c>
      <c r="O324" s="330">
        <f t="shared" si="89"/>
        <v>11</v>
      </c>
      <c r="P324" s="330">
        <f t="shared" si="89"/>
        <v>18</v>
      </c>
      <c r="Q324" s="344">
        <f>COUNTIF(Q320:Q323,"E")</f>
        <v>0</v>
      </c>
      <c r="R324" s="344">
        <f>COUNTIF(R320:R323,"C")</f>
        <v>1</v>
      </c>
      <c r="S324" s="344">
        <f>COUNTIF(S320:S323,"VP")</f>
        <v>3</v>
      </c>
      <c r="T324" s="344">
        <f>COUNTA(T320:T323)</f>
        <v>4</v>
      </c>
      <c r="U324" s="342"/>
      <c r="V324" s="343"/>
      <c r="W324" s="343"/>
      <c r="X324" s="343"/>
    </row>
    <row r="325" spans="1:26" x14ac:dyDescent="0.2">
      <c r="A325" s="225" t="s">
        <v>53</v>
      </c>
      <c r="B325" s="226"/>
      <c r="C325" s="226"/>
      <c r="D325" s="226"/>
      <c r="E325" s="226"/>
      <c r="F325" s="226"/>
      <c r="G325" s="226"/>
      <c r="H325" s="226"/>
      <c r="I325" s="226"/>
      <c r="J325" s="227"/>
      <c r="K325" s="330">
        <f>K324*14</f>
        <v>14</v>
      </c>
      <c r="L325" s="330">
        <f t="shared" ref="L325:P325" si="90">L324*14</f>
        <v>56</v>
      </c>
      <c r="M325" s="330">
        <f t="shared" si="90"/>
        <v>28</v>
      </c>
      <c r="N325" s="330">
        <f t="shared" si="90"/>
        <v>98</v>
      </c>
      <c r="O325" s="330">
        <f t="shared" si="90"/>
        <v>154</v>
      </c>
      <c r="P325" s="330">
        <f t="shared" si="90"/>
        <v>252</v>
      </c>
      <c r="Q325" s="198"/>
      <c r="R325" s="199"/>
      <c r="S325" s="199"/>
      <c r="T325" s="200"/>
      <c r="U325" s="342"/>
      <c r="V325" s="343"/>
      <c r="W325" s="343"/>
      <c r="X325" s="343"/>
    </row>
    <row r="326" spans="1:26" x14ac:dyDescent="0.2">
      <c r="A326" s="228"/>
      <c r="B326" s="229"/>
      <c r="C326" s="229"/>
      <c r="D326" s="229"/>
      <c r="E326" s="229"/>
      <c r="F326" s="229"/>
      <c r="G326" s="229"/>
      <c r="H326" s="229"/>
      <c r="I326" s="229"/>
      <c r="J326" s="230"/>
      <c r="K326" s="231">
        <f>SUM(K325:M325)</f>
        <v>98</v>
      </c>
      <c r="L326" s="232"/>
      <c r="M326" s="233"/>
      <c r="N326" s="231">
        <f>SUM(N325:O325)</f>
        <v>252</v>
      </c>
      <c r="O326" s="232"/>
      <c r="P326" s="233"/>
      <c r="Q326" s="201"/>
      <c r="R326" s="202"/>
      <c r="S326" s="202"/>
      <c r="T326" s="203"/>
      <c r="U326" s="342"/>
      <c r="V326" s="343"/>
      <c r="W326" s="343"/>
      <c r="X326" s="343"/>
    </row>
    <row r="327" spans="1:26" ht="17.25" customHeight="1" x14ac:dyDescent="0.2">
      <c r="A327" s="135" t="s">
        <v>104</v>
      </c>
      <c r="B327" s="136"/>
      <c r="C327" s="136"/>
      <c r="D327" s="136"/>
      <c r="E327" s="136"/>
      <c r="F327" s="136"/>
      <c r="G327" s="136"/>
      <c r="H327" s="136"/>
      <c r="I327" s="136"/>
      <c r="J327" s="137"/>
      <c r="K327" s="128">
        <f>T324/SUM(T52,T70,T94,T111,T132,T151)</f>
        <v>8.6956521739130432E-2</v>
      </c>
      <c r="L327" s="129"/>
      <c r="M327" s="129"/>
      <c r="N327" s="129"/>
      <c r="O327" s="129"/>
      <c r="P327" s="129"/>
      <c r="Q327" s="129"/>
      <c r="R327" s="129"/>
      <c r="S327" s="129"/>
      <c r="T327" s="130"/>
    </row>
    <row r="328" spans="1:26" ht="17.25" customHeight="1" x14ac:dyDescent="0.2">
      <c r="A328" s="138" t="s">
        <v>107</v>
      </c>
      <c r="B328" s="139"/>
      <c r="C328" s="139"/>
      <c r="D328" s="139"/>
      <c r="E328" s="139"/>
      <c r="F328" s="139"/>
      <c r="G328" s="139"/>
      <c r="H328" s="139"/>
      <c r="I328" s="139"/>
      <c r="J328" s="140"/>
      <c r="K328" s="128">
        <f>K326/(SUM(N52,N70,N94,N111,N132)*14+N151*12)</f>
        <v>4.9796747967479675E-2</v>
      </c>
      <c r="L328" s="129"/>
      <c r="M328" s="129"/>
      <c r="N328" s="129"/>
      <c r="O328" s="129"/>
      <c r="P328" s="129"/>
      <c r="Q328" s="129"/>
      <c r="R328" s="129"/>
      <c r="S328" s="129"/>
      <c r="T328" s="130"/>
    </row>
    <row r="329" spans="1:26" ht="8.25" customHeight="1" x14ac:dyDescent="0.2"/>
    <row r="330" spans="1:26" s="65" customFormat="1" ht="15.6" customHeight="1" x14ac:dyDescent="0.2"/>
    <row r="331" spans="1:26" s="65" customFormat="1" ht="15.75" hidden="1" customHeight="1" x14ac:dyDescent="0.2"/>
    <row r="332" spans="1:26" ht="15" hidden="1" customHeight="1" x14ac:dyDescent="0.2"/>
    <row r="333" spans="1:26" x14ac:dyDescent="0.2">
      <c r="A333" s="223" t="s">
        <v>77</v>
      </c>
      <c r="B333" s="223"/>
      <c r="U333" s="38"/>
    </row>
    <row r="334" spans="1:26" ht="12.95" customHeight="1" x14ac:dyDescent="0.2">
      <c r="A334" s="179" t="s">
        <v>30</v>
      </c>
      <c r="B334" s="182" t="s">
        <v>65</v>
      </c>
      <c r="C334" s="183"/>
      <c r="D334" s="183"/>
      <c r="E334" s="183"/>
      <c r="F334" s="183"/>
      <c r="G334" s="184"/>
      <c r="H334" s="182" t="s">
        <v>68</v>
      </c>
      <c r="I334" s="184"/>
      <c r="J334" s="193" t="s">
        <v>69</v>
      </c>
      <c r="K334" s="195"/>
      <c r="L334" s="195"/>
      <c r="M334" s="195"/>
      <c r="N334" s="195"/>
      <c r="O334" s="194"/>
      <c r="P334" s="182" t="s">
        <v>52</v>
      </c>
      <c r="Q334" s="184"/>
      <c r="R334" s="193" t="s">
        <v>70</v>
      </c>
      <c r="S334" s="195"/>
      <c r="T334" s="194"/>
      <c r="U334" s="38"/>
      <c r="V334" s="38"/>
    </row>
    <row r="335" spans="1:26" x14ac:dyDescent="0.2">
      <c r="A335" s="179"/>
      <c r="B335" s="185"/>
      <c r="C335" s="186"/>
      <c r="D335" s="186"/>
      <c r="E335" s="186"/>
      <c r="F335" s="186"/>
      <c r="G335" s="187"/>
      <c r="H335" s="185"/>
      <c r="I335" s="187"/>
      <c r="J335" s="193" t="s">
        <v>37</v>
      </c>
      <c r="K335" s="194"/>
      <c r="L335" s="193" t="s">
        <v>8</v>
      </c>
      <c r="M335" s="194"/>
      <c r="N335" s="193" t="s">
        <v>34</v>
      </c>
      <c r="O335" s="194"/>
      <c r="P335" s="185"/>
      <c r="Q335" s="187"/>
      <c r="R335" s="23" t="s">
        <v>71</v>
      </c>
      <c r="S335" s="23" t="s">
        <v>72</v>
      </c>
      <c r="T335" s="23" t="s">
        <v>73</v>
      </c>
      <c r="U335" s="338" t="s">
        <v>303</v>
      </c>
    </row>
    <row r="336" spans="1:26" x14ac:dyDescent="0.2">
      <c r="A336" s="23">
        <v>1</v>
      </c>
      <c r="B336" s="193" t="s">
        <v>66</v>
      </c>
      <c r="C336" s="195"/>
      <c r="D336" s="195"/>
      <c r="E336" s="195"/>
      <c r="F336" s="195"/>
      <c r="G336" s="194"/>
      <c r="H336" s="275">
        <f>J336</f>
        <v>1570</v>
      </c>
      <c r="I336" s="275"/>
      <c r="J336" s="196">
        <f>(SUM(N52+N70+N94+N111+N132)*14+N151*12)-J337</f>
        <v>1570</v>
      </c>
      <c r="K336" s="197"/>
      <c r="L336" s="196">
        <f>(SUM(O52+O70+O94+O111+O132)*14+O151*12)-L337</f>
        <v>2370</v>
      </c>
      <c r="M336" s="197"/>
      <c r="N336" s="196">
        <f>(SUM(P52+P70+P94+P111+P132)*14+P151*12)-N337</f>
        <v>3940</v>
      </c>
      <c r="O336" s="197"/>
      <c r="P336" s="191">
        <f>H336/H338</f>
        <v>0.79776422764227639</v>
      </c>
      <c r="Q336" s="192"/>
      <c r="R336" s="14">
        <f>J52+J70-R337</f>
        <v>61</v>
      </c>
      <c r="S336" s="14">
        <f>J94+J111-S337</f>
        <v>48</v>
      </c>
      <c r="T336" s="14">
        <f>J132+J151-T337</f>
        <v>48</v>
      </c>
    </row>
    <row r="337" spans="1:28" ht="12.75" customHeight="1" x14ac:dyDescent="0.2">
      <c r="A337" s="23">
        <v>2</v>
      </c>
      <c r="B337" s="193" t="s">
        <v>67</v>
      </c>
      <c r="C337" s="195"/>
      <c r="D337" s="195"/>
      <c r="E337" s="195"/>
      <c r="F337" s="195"/>
      <c r="G337" s="194"/>
      <c r="H337" s="275">
        <f>J337</f>
        <v>398</v>
      </c>
      <c r="I337" s="275"/>
      <c r="J337" s="234">
        <f>N208</f>
        <v>398</v>
      </c>
      <c r="K337" s="235"/>
      <c r="L337" s="234">
        <f>O208</f>
        <v>554</v>
      </c>
      <c r="M337" s="235"/>
      <c r="N337" s="189">
        <f>SUM(J337:M337)</f>
        <v>952</v>
      </c>
      <c r="O337" s="190"/>
      <c r="P337" s="191">
        <f>H337/H338</f>
        <v>0.20223577235772358</v>
      </c>
      <c r="Q337" s="192"/>
      <c r="R337" s="13">
        <v>3</v>
      </c>
      <c r="S337" s="337">
        <v>18</v>
      </c>
      <c r="T337" s="13">
        <v>18</v>
      </c>
      <c r="U337" s="175" t="str">
        <f>IF(N337=P208,"Corect","Nu corespunde cu tabelul de opționale")</f>
        <v>Corect</v>
      </c>
      <c r="V337" s="176"/>
      <c r="W337" s="176"/>
      <c r="X337" s="176"/>
    </row>
    <row r="338" spans="1:28" x14ac:dyDescent="0.2">
      <c r="A338" s="193" t="s">
        <v>28</v>
      </c>
      <c r="B338" s="195"/>
      <c r="C338" s="195"/>
      <c r="D338" s="195"/>
      <c r="E338" s="195"/>
      <c r="F338" s="195"/>
      <c r="G338" s="194"/>
      <c r="H338" s="339">
        <f>SUM(H336:I337)</f>
        <v>1968</v>
      </c>
      <c r="I338" s="339"/>
      <c r="J338" s="179">
        <f>SUM(J336:K337)</f>
        <v>1968</v>
      </c>
      <c r="K338" s="179"/>
      <c r="L338" s="154">
        <f>SUM(L336:M337)</f>
        <v>2924</v>
      </c>
      <c r="M338" s="156"/>
      <c r="N338" s="154">
        <f>SUM(N336:O337)</f>
        <v>4892</v>
      </c>
      <c r="O338" s="156"/>
      <c r="P338" s="273">
        <f>SUM(P336:Q337)</f>
        <v>1</v>
      </c>
      <c r="Q338" s="274"/>
      <c r="R338" s="16">
        <f>SUM(R336:R337)</f>
        <v>64</v>
      </c>
      <c r="S338" s="16">
        <f>SUM(S336:S337)</f>
        <v>66</v>
      </c>
      <c r="T338" s="16">
        <f>SUM(T336:T337)</f>
        <v>66</v>
      </c>
      <c r="U338" s="340" t="s">
        <v>304</v>
      </c>
      <c r="V338" s="340"/>
      <c r="W338" s="340"/>
      <c r="X338" s="340"/>
    </row>
    <row r="339" spans="1:28" s="65" customFormat="1" x14ac:dyDescent="0.2">
      <c r="A339" s="68"/>
      <c r="B339" s="68"/>
      <c r="C339" s="68"/>
      <c r="D339" s="68"/>
      <c r="E339" s="68"/>
      <c r="F339" s="68"/>
      <c r="G339" s="68"/>
      <c r="H339" s="68"/>
      <c r="I339" s="68"/>
      <c r="J339" s="68"/>
      <c r="K339" s="68"/>
      <c r="L339" s="48"/>
      <c r="M339" s="48"/>
      <c r="N339" s="48"/>
      <c r="O339" s="48"/>
      <c r="P339" s="69"/>
      <c r="Q339" s="69"/>
      <c r="R339" s="48"/>
      <c r="S339" s="48"/>
      <c r="T339" s="48"/>
      <c r="U339" s="340"/>
      <c r="V339" s="340"/>
      <c r="W339" s="340"/>
      <c r="X339" s="340"/>
    </row>
    <row r="340" spans="1:28" s="65" customFormat="1" x14ac:dyDescent="0.2">
      <c r="A340" s="68"/>
      <c r="B340" s="68"/>
      <c r="C340" s="68"/>
      <c r="D340" s="68"/>
      <c r="E340" s="68"/>
      <c r="F340" s="68"/>
      <c r="G340" s="68"/>
      <c r="H340" s="68"/>
      <c r="I340" s="68"/>
      <c r="J340" s="68"/>
      <c r="K340" s="68"/>
      <c r="L340" s="48"/>
      <c r="M340" s="48"/>
      <c r="N340" s="48"/>
      <c r="O340" s="48"/>
      <c r="P340" s="69"/>
      <c r="Q340" s="69"/>
      <c r="R340" s="48"/>
      <c r="S340" s="48"/>
      <c r="T340" s="48"/>
      <c r="U340" s="340"/>
      <c r="V340" s="340"/>
      <c r="W340" s="340"/>
      <c r="X340" s="340"/>
    </row>
    <row r="341" spans="1:28" s="65" customFormat="1" hidden="1" x14ac:dyDescent="0.2">
      <c r="A341" s="68"/>
      <c r="B341" s="68"/>
      <c r="C341" s="68"/>
      <c r="D341" s="68"/>
      <c r="E341" s="68"/>
      <c r="F341" s="68"/>
      <c r="G341" s="68"/>
      <c r="H341" s="68"/>
      <c r="I341" s="68"/>
      <c r="J341" s="68"/>
      <c r="K341" s="68"/>
      <c r="L341" s="48"/>
      <c r="M341" s="48"/>
      <c r="N341" s="48"/>
      <c r="O341" s="48"/>
      <c r="P341" s="69"/>
      <c r="Q341" s="69"/>
      <c r="R341" s="48"/>
      <c r="S341" s="48"/>
      <c r="T341" s="48"/>
      <c r="U341" s="340"/>
      <c r="V341" s="340"/>
      <c r="W341" s="340"/>
      <c r="X341" s="340"/>
    </row>
    <row r="342" spans="1:28" s="65" customFormat="1" hidden="1" x14ac:dyDescent="0.2">
      <c r="A342" s="68"/>
      <c r="B342" s="68"/>
      <c r="C342" s="68"/>
      <c r="D342" s="68"/>
      <c r="E342" s="68"/>
      <c r="F342" s="68"/>
      <c r="G342" s="68"/>
      <c r="H342" s="68"/>
      <c r="I342" s="68"/>
      <c r="J342" s="68"/>
      <c r="K342" s="68"/>
      <c r="L342" s="48"/>
      <c r="M342" s="48"/>
      <c r="N342" s="48"/>
      <c r="O342" s="48"/>
      <c r="P342" s="69"/>
      <c r="Q342" s="69"/>
      <c r="R342" s="48"/>
      <c r="S342" s="48"/>
      <c r="T342" s="48"/>
      <c r="U342" s="340"/>
      <c r="V342" s="340"/>
      <c r="W342" s="340"/>
      <c r="X342" s="340"/>
    </row>
    <row r="343" spans="1:28" s="65" customFormat="1" hidden="1" x14ac:dyDescent="0.2">
      <c r="A343" s="68"/>
      <c r="B343" s="68"/>
      <c r="C343" s="68"/>
      <c r="D343" s="68"/>
      <c r="E343" s="68"/>
      <c r="F343" s="68"/>
      <c r="G343" s="68"/>
      <c r="H343" s="68"/>
      <c r="I343" s="68"/>
      <c r="J343" s="68"/>
      <c r="K343" s="68"/>
      <c r="L343" s="48"/>
      <c r="M343" s="48"/>
      <c r="N343" s="48"/>
      <c r="O343" s="48"/>
      <c r="P343" s="69"/>
      <c r="Q343" s="69"/>
      <c r="R343" s="48"/>
      <c r="S343" s="48"/>
      <c r="T343" s="48"/>
    </row>
    <row r="344" spans="1:28" s="65" customFormat="1" hidden="1" x14ac:dyDescent="0.2">
      <c r="A344" s="68"/>
      <c r="B344" s="68"/>
      <c r="C344" s="68"/>
      <c r="D344" s="68"/>
      <c r="E344" s="68"/>
      <c r="F344" s="68"/>
      <c r="G344" s="68"/>
      <c r="H344" s="68"/>
      <c r="I344" s="68"/>
      <c r="J344" s="68"/>
      <c r="K344" s="68"/>
      <c r="L344" s="48"/>
      <c r="M344" s="48"/>
      <c r="N344" s="48"/>
      <c r="O344" s="48"/>
      <c r="P344" s="69"/>
      <c r="Q344" s="69"/>
      <c r="R344" s="48"/>
      <c r="S344" s="48"/>
      <c r="T344" s="48"/>
    </row>
    <row r="345" spans="1:28" s="65" customFormat="1" hidden="1" x14ac:dyDescent="0.2">
      <c r="A345" s="68"/>
      <c r="B345" s="68"/>
      <c r="C345" s="68"/>
      <c r="D345" s="68"/>
      <c r="E345" s="68"/>
      <c r="F345" s="68"/>
      <c r="G345" s="68"/>
      <c r="H345" s="68"/>
      <c r="I345" s="68"/>
      <c r="J345" s="68"/>
      <c r="K345" s="68"/>
      <c r="L345" s="48"/>
      <c r="M345" s="48"/>
      <c r="N345" s="48"/>
      <c r="O345" s="48"/>
      <c r="P345" s="69"/>
      <c r="Q345" s="69"/>
      <c r="R345" s="48"/>
      <c r="S345" s="48"/>
      <c r="T345" s="48"/>
    </row>
    <row r="346" spans="1:28" s="65" customFormat="1" hidden="1" x14ac:dyDescent="0.2">
      <c r="A346" s="68"/>
      <c r="B346" s="68"/>
      <c r="C346" s="68"/>
      <c r="D346" s="68"/>
      <c r="E346" s="68"/>
      <c r="F346" s="68"/>
      <c r="G346" s="68"/>
      <c r="H346" s="68"/>
      <c r="I346" s="68"/>
      <c r="J346" s="68"/>
      <c r="K346" s="68"/>
      <c r="L346" s="48"/>
      <c r="M346" s="48"/>
      <c r="N346" s="48"/>
      <c r="O346" s="48"/>
      <c r="P346" s="69"/>
      <c r="Q346" s="69"/>
      <c r="R346" s="48"/>
      <c r="S346" s="48"/>
      <c r="T346" s="48"/>
    </row>
    <row r="347" spans="1:28" s="65" customFormat="1" hidden="1" x14ac:dyDescent="0.2">
      <c r="A347" s="68"/>
      <c r="B347" s="68"/>
      <c r="C347" s="68"/>
      <c r="D347" s="68"/>
      <c r="E347" s="68"/>
      <c r="F347" s="68"/>
      <c r="G347" s="68"/>
      <c r="H347" s="68"/>
      <c r="I347" s="68"/>
      <c r="J347" s="68"/>
      <c r="K347" s="68"/>
      <c r="L347" s="48"/>
      <c r="M347" s="48"/>
      <c r="N347" s="48"/>
      <c r="O347" s="48"/>
      <c r="P347" s="69"/>
      <c r="Q347" s="69"/>
      <c r="R347" s="48"/>
      <c r="S347" s="48"/>
      <c r="T347" s="48"/>
    </row>
    <row r="348" spans="1:28" s="65" customFormat="1" hidden="1" x14ac:dyDescent="0.2">
      <c r="A348" s="68"/>
      <c r="B348" s="68"/>
      <c r="C348" s="68"/>
      <c r="D348" s="68"/>
      <c r="E348" s="68"/>
      <c r="F348" s="68"/>
      <c r="G348" s="68"/>
      <c r="H348" s="68"/>
      <c r="I348" s="68"/>
      <c r="J348" s="68"/>
      <c r="K348" s="68"/>
      <c r="L348" s="48"/>
      <c r="M348" s="48"/>
      <c r="N348" s="48"/>
      <c r="O348" s="48"/>
      <c r="P348" s="69"/>
      <c r="Q348" s="69"/>
      <c r="R348" s="48"/>
      <c r="S348" s="48"/>
      <c r="T348" s="48"/>
    </row>
    <row r="349" spans="1:28" s="65" customFormat="1" hidden="1" x14ac:dyDescent="0.2">
      <c r="A349" s="68"/>
      <c r="B349" s="68"/>
      <c r="C349" s="68"/>
      <c r="D349" s="68"/>
      <c r="E349" s="68"/>
      <c r="F349" s="68"/>
      <c r="G349" s="68"/>
      <c r="H349" s="68"/>
      <c r="I349" s="68"/>
      <c r="J349" s="68"/>
      <c r="K349" s="68"/>
      <c r="L349" s="48"/>
      <c r="M349" s="48"/>
      <c r="N349" s="48"/>
      <c r="O349" s="48"/>
      <c r="P349" s="69"/>
      <c r="Q349" s="69"/>
      <c r="R349" s="48"/>
      <c r="S349" s="48"/>
      <c r="T349" s="48"/>
    </row>
    <row r="350" spans="1:28" s="65" customFormat="1" hidden="1" x14ac:dyDescent="0.2">
      <c r="A350" s="68"/>
      <c r="B350" s="68"/>
      <c r="C350" s="68"/>
      <c r="D350" s="68"/>
      <c r="E350" s="68"/>
      <c r="F350" s="68"/>
      <c r="G350" s="68"/>
      <c r="H350" s="68"/>
      <c r="I350" s="68"/>
      <c r="J350" s="68"/>
      <c r="K350" s="68"/>
      <c r="L350" s="48"/>
      <c r="M350" s="48"/>
      <c r="N350" s="48"/>
      <c r="O350" s="48"/>
      <c r="P350" s="69"/>
      <c r="Q350" s="69"/>
      <c r="R350" s="48"/>
      <c r="S350" s="48"/>
      <c r="T350" s="48"/>
    </row>
    <row r="351" spans="1:28" s="83" customFormat="1" x14ac:dyDescent="0.2">
      <c r="A351" s="127" t="s">
        <v>110</v>
      </c>
      <c r="B351" s="127"/>
      <c r="C351" s="127"/>
      <c r="D351" s="127"/>
      <c r="E351" s="127"/>
      <c r="F351" s="127"/>
      <c r="G351" s="127"/>
      <c r="H351" s="127"/>
      <c r="I351" s="127"/>
      <c r="J351" s="127"/>
      <c r="K351" s="127"/>
      <c r="L351" s="127"/>
      <c r="M351" s="127"/>
      <c r="N351" s="127"/>
      <c r="O351" s="127"/>
      <c r="P351" s="127"/>
      <c r="Q351" s="127"/>
      <c r="R351" s="127"/>
      <c r="S351" s="127"/>
      <c r="T351" s="127"/>
      <c r="U351" s="62"/>
      <c r="V351" s="62"/>
      <c r="W351" s="62"/>
      <c r="X351" s="62"/>
      <c r="Y351" s="62"/>
      <c r="Z351" s="62"/>
      <c r="AA351" s="56"/>
      <c r="AB351" s="56"/>
    </row>
    <row r="352" spans="1:28" s="83" customFormat="1" ht="8.25" customHeight="1" x14ac:dyDescent="0.2">
      <c r="U352" s="62"/>
      <c r="V352" s="62"/>
      <c r="W352" s="62"/>
      <c r="X352" s="62"/>
      <c r="Y352" s="62"/>
      <c r="Z352" s="62"/>
      <c r="AA352" s="56"/>
      <c r="AB352" s="56"/>
    </row>
    <row r="353" spans="1:28" s="83" customFormat="1" ht="17.25" customHeight="1" x14ac:dyDescent="0.2">
      <c r="A353" s="124" t="s">
        <v>83</v>
      </c>
      <c r="B353" s="125"/>
      <c r="C353" s="125"/>
      <c r="D353" s="125"/>
      <c r="E353" s="125"/>
      <c r="F353" s="125"/>
      <c r="G353" s="125"/>
      <c r="H353" s="125"/>
      <c r="I353" s="125"/>
      <c r="J353" s="125"/>
      <c r="K353" s="125"/>
      <c r="L353" s="125"/>
      <c r="M353" s="125"/>
      <c r="N353" s="125"/>
      <c r="O353" s="125"/>
      <c r="P353" s="125"/>
      <c r="Q353" s="125"/>
      <c r="R353" s="125"/>
      <c r="S353" s="125"/>
      <c r="T353" s="126"/>
      <c r="U353" s="62"/>
      <c r="V353" s="62"/>
      <c r="W353" s="62"/>
      <c r="X353" s="62"/>
      <c r="Y353" s="62"/>
      <c r="Z353" s="62"/>
      <c r="AA353" s="56"/>
      <c r="AB353" s="56"/>
    </row>
    <row r="354" spans="1:28" s="83" customFormat="1" ht="28.5" customHeight="1" x14ac:dyDescent="0.2">
      <c r="A354" s="276" t="s">
        <v>30</v>
      </c>
      <c r="B354" s="276" t="s">
        <v>29</v>
      </c>
      <c r="C354" s="276"/>
      <c r="D354" s="276"/>
      <c r="E354" s="276"/>
      <c r="F354" s="276"/>
      <c r="G354" s="276"/>
      <c r="H354" s="276"/>
      <c r="I354" s="276"/>
      <c r="J354" s="277" t="s">
        <v>43</v>
      </c>
      <c r="K354" s="277" t="s">
        <v>27</v>
      </c>
      <c r="L354" s="277"/>
      <c r="M354" s="277"/>
      <c r="N354" s="277" t="s">
        <v>44</v>
      </c>
      <c r="O354" s="278"/>
      <c r="P354" s="278"/>
      <c r="Q354" s="277" t="s">
        <v>26</v>
      </c>
      <c r="R354" s="277"/>
      <c r="S354" s="277"/>
      <c r="T354" s="277" t="s">
        <v>25</v>
      </c>
      <c r="U354" s="92"/>
      <c r="V354" s="96"/>
      <c r="W354" s="96"/>
      <c r="X354" s="96"/>
      <c r="Y354" s="96"/>
      <c r="Z354" s="96"/>
      <c r="AA354" s="96"/>
      <c r="AB354" s="96"/>
    </row>
    <row r="355" spans="1:28" s="83" customFormat="1" ht="15.75" customHeight="1" x14ac:dyDescent="0.2">
      <c r="A355" s="276"/>
      <c r="B355" s="276"/>
      <c r="C355" s="276"/>
      <c r="D355" s="276"/>
      <c r="E355" s="276"/>
      <c r="F355" s="276"/>
      <c r="G355" s="276"/>
      <c r="H355" s="276"/>
      <c r="I355" s="276"/>
      <c r="J355" s="277"/>
      <c r="K355" s="89" t="s">
        <v>31</v>
      </c>
      <c r="L355" s="89" t="s">
        <v>32</v>
      </c>
      <c r="M355" s="89" t="s">
        <v>33</v>
      </c>
      <c r="N355" s="89" t="s">
        <v>37</v>
      </c>
      <c r="O355" s="89" t="s">
        <v>8</v>
      </c>
      <c r="P355" s="89" t="s">
        <v>34</v>
      </c>
      <c r="Q355" s="89" t="s">
        <v>35</v>
      </c>
      <c r="R355" s="89" t="s">
        <v>31</v>
      </c>
      <c r="S355" s="89" t="s">
        <v>36</v>
      </c>
      <c r="T355" s="277"/>
      <c r="U355" s="92"/>
      <c r="V355" s="96"/>
      <c r="W355" s="96"/>
      <c r="X355" s="96"/>
      <c r="Y355" s="96"/>
      <c r="Z355" s="96"/>
      <c r="AA355" s="96"/>
      <c r="AB355" s="96"/>
    </row>
    <row r="356" spans="1:28" s="83" customFormat="1" ht="15.75" customHeight="1" x14ac:dyDescent="0.2">
      <c r="A356" s="121" t="s">
        <v>55</v>
      </c>
      <c r="B356" s="122"/>
      <c r="C356" s="122"/>
      <c r="D356" s="122"/>
      <c r="E356" s="122"/>
      <c r="F356" s="122"/>
      <c r="G356" s="122"/>
      <c r="H356" s="122"/>
      <c r="I356" s="122"/>
      <c r="J356" s="122"/>
      <c r="K356" s="122"/>
      <c r="L356" s="122"/>
      <c r="M356" s="122"/>
      <c r="N356" s="122"/>
      <c r="O356" s="122"/>
      <c r="P356" s="122"/>
      <c r="Q356" s="122"/>
      <c r="R356" s="122"/>
      <c r="S356" s="122"/>
      <c r="T356" s="123"/>
      <c r="U356" s="92"/>
      <c r="V356" s="96"/>
      <c r="W356" s="96"/>
      <c r="X356" s="96"/>
      <c r="Y356" s="96"/>
      <c r="Z356" s="96"/>
      <c r="AA356" s="96"/>
      <c r="AB356" s="96"/>
    </row>
    <row r="357" spans="1:28" s="83" customFormat="1" ht="17.25" customHeight="1" x14ac:dyDescent="0.2">
      <c r="A357" s="88" t="s">
        <v>84</v>
      </c>
      <c r="B357" s="254" t="s">
        <v>86</v>
      </c>
      <c r="C357" s="254"/>
      <c r="D357" s="254"/>
      <c r="E357" s="254"/>
      <c r="F357" s="254"/>
      <c r="G357" s="254"/>
      <c r="H357" s="254"/>
      <c r="I357" s="254"/>
      <c r="J357" s="31">
        <v>5</v>
      </c>
      <c r="K357" s="31">
        <v>2</v>
      </c>
      <c r="L357" s="31">
        <v>2</v>
      </c>
      <c r="M357" s="31">
        <v>0</v>
      </c>
      <c r="N357" s="32">
        <f>K357+L357+M357</f>
        <v>4</v>
      </c>
      <c r="O357" s="32">
        <f>P357-N357</f>
        <v>5</v>
      </c>
      <c r="P357" s="32">
        <f>ROUND(PRODUCT(J357,25)/14,0)</f>
        <v>9</v>
      </c>
      <c r="Q357" s="31" t="s">
        <v>35</v>
      </c>
      <c r="R357" s="31"/>
      <c r="S357" s="33"/>
      <c r="T357" s="33" t="s">
        <v>96</v>
      </c>
      <c r="U357" s="92"/>
      <c r="V357" s="96"/>
      <c r="W357" s="96"/>
      <c r="X357" s="96"/>
      <c r="Y357" s="96"/>
      <c r="Z357" s="96"/>
      <c r="AA357" s="96"/>
      <c r="AB357" s="96"/>
    </row>
    <row r="358" spans="1:28" s="83" customFormat="1" x14ac:dyDescent="0.2">
      <c r="A358" s="255" t="s">
        <v>56</v>
      </c>
      <c r="B358" s="256"/>
      <c r="C358" s="256"/>
      <c r="D358" s="256"/>
      <c r="E358" s="256"/>
      <c r="F358" s="256"/>
      <c r="G358" s="256"/>
      <c r="H358" s="256"/>
      <c r="I358" s="256"/>
      <c r="J358" s="256"/>
      <c r="K358" s="256"/>
      <c r="L358" s="256"/>
      <c r="M358" s="256"/>
      <c r="N358" s="256"/>
      <c r="O358" s="256"/>
      <c r="P358" s="256"/>
      <c r="Q358" s="256"/>
      <c r="R358" s="256"/>
      <c r="S358" s="256"/>
      <c r="T358" s="257"/>
      <c r="U358" s="92"/>
      <c r="V358" s="96"/>
      <c r="W358" s="96"/>
      <c r="X358" s="96"/>
      <c r="Y358" s="96"/>
      <c r="Z358" s="96"/>
      <c r="AA358" s="96"/>
      <c r="AB358" s="96"/>
    </row>
    <row r="359" spans="1:28" s="83" customFormat="1" ht="39.75" customHeight="1" x14ac:dyDescent="0.2">
      <c r="A359" s="88" t="s">
        <v>85</v>
      </c>
      <c r="B359" s="258" t="s">
        <v>116</v>
      </c>
      <c r="C359" s="254"/>
      <c r="D359" s="254"/>
      <c r="E359" s="254"/>
      <c r="F359" s="254"/>
      <c r="G359" s="254"/>
      <c r="H359" s="254"/>
      <c r="I359" s="254"/>
      <c r="J359" s="31">
        <v>5</v>
      </c>
      <c r="K359" s="31">
        <v>2</v>
      </c>
      <c r="L359" s="31">
        <v>2</v>
      </c>
      <c r="M359" s="31">
        <v>0</v>
      </c>
      <c r="N359" s="32">
        <f>K359+L359+M359</f>
        <v>4</v>
      </c>
      <c r="O359" s="32">
        <f>P359-N359</f>
        <v>5</v>
      </c>
      <c r="P359" s="32">
        <f>ROUND(PRODUCT(J359,25)/14,0)</f>
        <v>9</v>
      </c>
      <c r="Q359" s="31" t="s">
        <v>35</v>
      </c>
      <c r="R359" s="31"/>
      <c r="S359" s="33"/>
      <c r="T359" s="33" t="s">
        <v>96</v>
      </c>
      <c r="U359" s="92"/>
      <c r="V359" s="96"/>
      <c r="W359" s="96"/>
      <c r="X359" s="96"/>
      <c r="Y359" s="96"/>
      <c r="Z359" s="96"/>
      <c r="AA359" s="96"/>
      <c r="AB359" s="96"/>
    </row>
    <row r="360" spans="1:28" s="83" customFormat="1" ht="15.75" customHeight="1" x14ac:dyDescent="0.2">
      <c r="A360" s="255" t="s">
        <v>57</v>
      </c>
      <c r="B360" s="256"/>
      <c r="C360" s="256"/>
      <c r="D360" s="256"/>
      <c r="E360" s="256"/>
      <c r="F360" s="256"/>
      <c r="G360" s="256"/>
      <c r="H360" s="256"/>
      <c r="I360" s="256"/>
      <c r="J360" s="256"/>
      <c r="K360" s="256"/>
      <c r="L360" s="256"/>
      <c r="M360" s="256"/>
      <c r="N360" s="256"/>
      <c r="O360" s="256"/>
      <c r="P360" s="256"/>
      <c r="Q360" s="256"/>
      <c r="R360" s="256"/>
      <c r="S360" s="256"/>
      <c r="T360" s="257"/>
      <c r="U360" s="92"/>
      <c r="V360" s="96"/>
      <c r="W360" s="96"/>
      <c r="X360" s="96"/>
      <c r="Y360" s="96"/>
      <c r="Z360" s="96"/>
      <c r="AA360" s="96"/>
      <c r="AB360" s="96"/>
    </row>
    <row r="361" spans="1:28" s="83" customFormat="1" ht="38.25" customHeight="1" x14ac:dyDescent="0.2">
      <c r="A361" s="88" t="s">
        <v>87</v>
      </c>
      <c r="B361" s="258" t="s">
        <v>117</v>
      </c>
      <c r="C361" s="258"/>
      <c r="D361" s="258"/>
      <c r="E361" s="258"/>
      <c r="F361" s="258"/>
      <c r="G361" s="258"/>
      <c r="H361" s="258"/>
      <c r="I361" s="258"/>
      <c r="J361" s="31">
        <v>5</v>
      </c>
      <c r="K361" s="31">
        <v>2</v>
      </c>
      <c r="L361" s="31">
        <v>2</v>
      </c>
      <c r="M361" s="31">
        <v>0</v>
      </c>
      <c r="N361" s="32">
        <f>K361+L361+M361</f>
        <v>4</v>
      </c>
      <c r="O361" s="32">
        <f>P361-N361</f>
        <v>5</v>
      </c>
      <c r="P361" s="32">
        <f>ROUND(PRODUCT(J361,25)/14,0)</f>
        <v>9</v>
      </c>
      <c r="Q361" s="31" t="s">
        <v>35</v>
      </c>
      <c r="R361" s="31"/>
      <c r="S361" s="33"/>
      <c r="T361" s="33" t="s">
        <v>96</v>
      </c>
      <c r="U361" s="92"/>
      <c r="V361" s="96"/>
      <c r="W361" s="96"/>
      <c r="X361" s="96"/>
      <c r="Y361" s="96"/>
      <c r="Z361" s="96"/>
      <c r="AA361" s="96"/>
      <c r="AB361" s="96"/>
    </row>
    <row r="362" spans="1:28" s="83" customFormat="1" ht="15" x14ac:dyDescent="0.2">
      <c r="A362" s="131" t="s">
        <v>58</v>
      </c>
      <c r="B362" s="132"/>
      <c r="C362" s="132"/>
      <c r="D362" s="132"/>
      <c r="E362" s="132"/>
      <c r="F362" s="132"/>
      <c r="G362" s="132"/>
      <c r="H362" s="132"/>
      <c r="I362" s="132"/>
      <c r="J362" s="132"/>
      <c r="K362" s="132"/>
      <c r="L362" s="132"/>
      <c r="M362" s="132"/>
      <c r="N362" s="132"/>
      <c r="O362" s="132"/>
      <c r="P362" s="132"/>
      <c r="Q362" s="132"/>
      <c r="R362" s="132"/>
      <c r="S362" s="132"/>
      <c r="T362" s="133"/>
      <c r="U362" s="269" t="s">
        <v>119</v>
      </c>
      <c r="V362" s="269"/>
      <c r="W362" s="269"/>
      <c r="X362" s="269"/>
      <c r="Y362" s="98"/>
      <c r="Z362" s="93"/>
      <c r="AA362" s="96"/>
      <c r="AB362" s="96"/>
    </row>
    <row r="363" spans="1:28" s="83" customFormat="1" ht="22.5" customHeight="1" x14ac:dyDescent="0.2">
      <c r="A363" s="88" t="s">
        <v>88</v>
      </c>
      <c r="B363" s="263" t="s">
        <v>252</v>
      </c>
      <c r="C363" s="169"/>
      <c r="D363" s="169"/>
      <c r="E363" s="169"/>
      <c r="F363" s="169"/>
      <c r="G363" s="169"/>
      <c r="H363" s="169"/>
      <c r="I363" s="169"/>
      <c r="J363" s="31">
        <v>5</v>
      </c>
      <c r="K363" s="31">
        <v>2</v>
      </c>
      <c r="L363" s="31">
        <v>2</v>
      </c>
      <c r="M363" s="31">
        <v>0</v>
      </c>
      <c r="N363" s="32">
        <f>K363+L363+M363</f>
        <v>4</v>
      </c>
      <c r="O363" s="32">
        <f>P363-N363</f>
        <v>5</v>
      </c>
      <c r="P363" s="32">
        <f>ROUND(PRODUCT(J363,25)/14,0)</f>
        <v>9</v>
      </c>
      <c r="Q363" s="31" t="s">
        <v>35</v>
      </c>
      <c r="R363" s="31"/>
      <c r="S363" s="33"/>
      <c r="T363" s="35" t="s">
        <v>97</v>
      </c>
      <c r="U363" s="269"/>
      <c r="V363" s="269"/>
      <c r="W363" s="269"/>
      <c r="X363" s="269"/>
      <c r="Y363" s="98"/>
      <c r="Z363" s="93"/>
      <c r="AA363" s="96"/>
      <c r="AB363" s="96"/>
    </row>
    <row r="364" spans="1:28" s="83" customFormat="1" ht="15" x14ac:dyDescent="0.2">
      <c r="A364" s="131" t="s">
        <v>59</v>
      </c>
      <c r="B364" s="132"/>
      <c r="C364" s="132"/>
      <c r="D364" s="132"/>
      <c r="E364" s="132"/>
      <c r="F364" s="132"/>
      <c r="G364" s="132"/>
      <c r="H364" s="132"/>
      <c r="I364" s="132"/>
      <c r="J364" s="132"/>
      <c r="K364" s="132"/>
      <c r="L364" s="132"/>
      <c r="M364" s="132"/>
      <c r="N364" s="132"/>
      <c r="O364" s="132"/>
      <c r="P364" s="132"/>
      <c r="Q364" s="132"/>
      <c r="R364" s="132"/>
      <c r="S364" s="132"/>
      <c r="T364" s="133"/>
      <c r="U364" s="270" t="s">
        <v>120</v>
      </c>
      <c r="V364" s="271"/>
      <c r="W364" s="271"/>
      <c r="X364" s="272"/>
      <c r="Y364" s="98"/>
      <c r="Z364" s="93"/>
      <c r="AA364" s="96"/>
      <c r="AB364" s="96"/>
    </row>
    <row r="365" spans="1:28" s="83" customFormat="1" ht="22.5" customHeight="1" x14ac:dyDescent="0.2">
      <c r="A365" s="88" t="s">
        <v>89</v>
      </c>
      <c r="B365" s="263" t="s">
        <v>253</v>
      </c>
      <c r="C365" s="169"/>
      <c r="D365" s="169"/>
      <c r="E365" s="169"/>
      <c r="F365" s="169"/>
      <c r="G365" s="169"/>
      <c r="H365" s="169"/>
      <c r="I365" s="169"/>
      <c r="J365" s="31">
        <v>5</v>
      </c>
      <c r="K365" s="31">
        <v>2</v>
      </c>
      <c r="L365" s="31">
        <v>2</v>
      </c>
      <c r="M365" s="31">
        <v>0</v>
      </c>
      <c r="N365" s="32">
        <f>K365+L365+M365</f>
        <v>4</v>
      </c>
      <c r="O365" s="32">
        <f>P365-N365</f>
        <v>5</v>
      </c>
      <c r="P365" s="32">
        <f>ROUND(PRODUCT(J365,25)/14,0)</f>
        <v>9</v>
      </c>
      <c r="Q365" s="31" t="s">
        <v>35</v>
      </c>
      <c r="R365" s="31"/>
      <c r="S365" s="33"/>
      <c r="T365" s="35" t="s">
        <v>97</v>
      </c>
      <c r="U365" s="266">
        <f>K265+K312+K327</f>
        <v>1</v>
      </c>
      <c r="V365" s="266"/>
      <c r="W365" s="266"/>
      <c r="X365" s="266"/>
      <c r="Y365" s="264" t="s">
        <v>121</v>
      </c>
      <c r="Z365" s="265"/>
      <c r="AA365" s="96"/>
      <c r="AB365" s="96"/>
    </row>
    <row r="366" spans="1:28" s="83" customFormat="1" ht="25.5" customHeight="1" x14ac:dyDescent="0.2">
      <c r="A366" s="88" t="s">
        <v>91</v>
      </c>
      <c r="B366" s="258" t="s">
        <v>111</v>
      </c>
      <c r="C366" s="258"/>
      <c r="D366" s="258"/>
      <c r="E366" s="258"/>
      <c r="F366" s="258"/>
      <c r="G366" s="258"/>
      <c r="H366" s="258"/>
      <c r="I366" s="258"/>
      <c r="J366" s="31">
        <v>3</v>
      </c>
      <c r="K366" s="31">
        <v>0</v>
      </c>
      <c r="L366" s="31">
        <v>0</v>
      </c>
      <c r="M366" s="31">
        <v>3</v>
      </c>
      <c r="N366" s="32">
        <f t="shared" ref="N366" si="91">K366+L366+M366</f>
        <v>3</v>
      </c>
      <c r="O366" s="32">
        <f t="shared" ref="O366" si="92">P366-N366</f>
        <v>2</v>
      </c>
      <c r="P366" s="32">
        <f t="shared" ref="P366" si="93">ROUND(PRODUCT(J366,25)/14,0)</f>
        <v>5</v>
      </c>
      <c r="Q366" s="31"/>
      <c r="R366" s="31" t="s">
        <v>31</v>
      </c>
      <c r="S366" s="33"/>
      <c r="T366" s="35" t="s">
        <v>97</v>
      </c>
      <c r="U366" s="266">
        <f>K266+K313+K328</f>
        <v>1</v>
      </c>
      <c r="V366" s="266"/>
      <c r="W366" s="266"/>
      <c r="X366" s="266"/>
      <c r="Y366" s="265" t="s">
        <v>122</v>
      </c>
      <c r="Z366" s="267"/>
      <c r="AA366" s="96"/>
      <c r="AB366" s="96"/>
    </row>
    <row r="367" spans="1:28" s="83" customFormat="1" ht="17.25" customHeight="1" x14ac:dyDescent="0.2">
      <c r="A367" s="88" t="s">
        <v>92</v>
      </c>
      <c r="B367" s="254" t="s">
        <v>94</v>
      </c>
      <c r="C367" s="254"/>
      <c r="D367" s="254"/>
      <c r="E367" s="254"/>
      <c r="F367" s="254"/>
      <c r="G367" s="254"/>
      <c r="H367" s="254"/>
      <c r="I367" s="254"/>
      <c r="J367" s="31">
        <v>3</v>
      </c>
      <c r="K367" s="31">
        <v>1</v>
      </c>
      <c r="L367" s="31">
        <v>1</v>
      </c>
      <c r="M367" s="31">
        <v>0</v>
      </c>
      <c r="N367" s="32">
        <f>K369+L369+M369</f>
        <v>2</v>
      </c>
      <c r="O367" s="32">
        <f>P369-N369</f>
        <v>2</v>
      </c>
      <c r="P367" s="32">
        <f>ROUND(PRODUCT(J369,25)/14,0)</f>
        <v>4</v>
      </c>
      <c r="Q367" s="31" t="s">
        <v>35</v>
      </c>
      <c r="R367" s="31"/>
      <c r="S367" s="33"/>
      <c r="T367" s="33" t="s">
        <v>96</v>
      </c>
      <c r="U367" s="262" t="str">
        <f>IF(U365=100%,"Corect",IF(U365&gt;100%,"Ați dublat unele discipline","Ați pierdut unele discipline"))</f>
        <v>Corect</v>
      </c>
      <c r="V367" s="262"/>
      <c r="W367" s="262"/>
      <c r="X367" s="262"/>
      <c r="Y367" s="268"/>
      <c r="Z367" s="268"/>
      <c r="AA367" s="96"/>
      <c r="AB367" s="96"/>
    </row>
    <row r="368" spans="1:28" s="83" customFormat="1" x14ac:dyDescent="0.2">
      <c r="A368" s="255" t="s">
        <v>60</v>
      </c>
      <c r="B368" s="256"/>
      <c r="C368" s="256"/>
      <c r="D368" s="256"/>
      <c r="E368" s="256"/>
      <c r="F368" s="256"/>
      <c r="G368" s="256"/>
      <c r="H368" s="256"/>
      <c r="I368" s="256"/>
      <c r="J368" s="256"/>
      <c r="K368" s="256"/>
      <c r="L368" s="256"/>
      <c r="M368" s="256"/>
      <c r="N368" s="256"/>
      <c r="O368" s="256"/>
      <c r="P368" s="256"/>
      <c r="Q368" s="256"/>
      <c r="R368" s="256"/>
      <c r="S368" s="256"/>
      <c r="T368" s="257"/>
      <c r="U368" s="262" t="str">
        <f>IF(U366=100%,"Corect",IF(U366&gt;100%,"Ați dublat unele discipline","Ați pierdut unele discipline"))</f>
        <v>Corect</v>
      </c>
      <c r="V368" s="262"/>
      <c r="W368" s="262"/>
      <c r="X368" s="262"/>
      <c r="Y368" s="99"/>
      <c r="Z368" s="100"/>
      <c r="AA368" s="96"/>
      <c r="AB368" s="96"/>
    </row>
    <row r="369" spans="1:28" s="83" customFormat="1" ht="20.25" customHeight="1" x14ac:dyDescent="0.2">
      <c r="A369" s="88" t="s">
        <v>93</v>
      </c>
      <c r="B369" s="254" t="s">
        <v>90</v>
      </c>
      <c r="C369" s="254"/>
      <c r="D369" s="254"/>
      <c r="E369" s="254"/>
      <c r="F369" s="254"/>
      <c r="G369" s="254"/>
      <c r="H369" s="254"/>
      <c r="I369" s="254"/>
      <c r="J369" s="31">
        <v>2</v>
      </c>
      <c r="K369" s="31">
        <v>1</v>
      </c>
      <c r="L369" s="31">
        <v>1</v>
      </c>
      <c r="M369" s="31">
        <v>0</v>
      </c>
      <c r="N369" s="32">
        <f>K369+L369+M369</f>
        <v>2</v>
      </c>
      <c r="O369" s="32">
        <f>P369-N369</f>
        <v>2</v>
      </c>
      <c r="P369" s="32">
        <f>ROUND(PRODUCT(J369,25)/12,0)</f>
        <v>4</v>
      </c>
      <c r="Q369" s="31"/>
      <c r="R369" s="31" t="s">
        <v>31</v>
      </c>
      <c r="S369" s="33"/>
      <c r="T369" s="35" t="s">
        <v>97</v>
      </c>
      <c r="U369" s="92"/>
      <c r="V369" s="96"/>
      <c r="W369" s="96"/>
      <c r="X369" s="96"/>
      <c r="Y369" s="96"/>
      <c r="Z369" s="96"/>
      <c r="AA369" s="96"/>
      <c r="AB369" s="96"/>
    </row>
    <row r="370" spans="1:28" s="83" customFormat="1" ht="26.25" customHeight="1" x14ac:dyDescent="0.2">
      <c r="A370" s="88" t="s">
        <v>112</v>
      </c>
      <c r="B370" s="258" t="s">
        <v>113</v>
      </c>
      <c r="C370" s="258"/>
      <c r="D370" s="258"/>
      <c r="E370" s="258"/>
      <c r="F370" s="258"/>
      <c r="G370" s="258"/>
      <c r="H370" s="258"/>
      <c r="I370" s="258"/>
      <c r="J370" s="31">
        <v>2</v>
      </c>
      <c r="K370" s="31">
        <v>0</v>
      </c>
      <c r="L370" s="31">
        <v>0</v>
      </c>
      <c r="M370" s="31">
        <v>3</v>
      </c>
      <c r="N370" s="32">
        <f t="shared" ref="N370" si="94">K370+L370+M370</f>
        <v>3</v>
      </c>
      <c r="O370" s="32">
        <f t="shared" ref="O370" si="95">P370-N370</f>
        <v>1</v>
      </c>
      <c r="P370" s="32">
        <f t="shared" ref="P370" si="96">ROUND(PRODUCT(J370,25)/14,0)</f>
        <v>4</v>
      </c>
      <c r="Q370" s="31"/>
      <c r="R370" s="31" t="s">
        <v>31</v>
      </c>
      <c r="S370" s="33"/>
      <c r="T370" s="35" t="s">
        <v>97</v>
      </c>
      <c r="U370" s="92"/>
      <c r="V370" s="96"/>
      <c r="W370" s="96"/>
      <c r="X370" s="96"/>
      <c r="Y370" s="96"/>
      <c r="Z370" s="96"/>
      <c r="AA370" s="96"/>
      <c r="AB370" s="96"/>
    </row>
    <row r="371" spans="1:28" s="83" customFormat="1" ht="20.25" customHeight="1" x14ac:dyDescent="0.2">
      <c r="A371" s="259" t="s">
        <v>82</v>
      </c>
      <c r="B371" s="259"/>
      <c r="C371" s="259"/>
      <c r="D371" s="259"/>
      <c r="E371" s="259"/>
      <c r="F371" s="259"/>
      <c r="G371" s="259"/>
      <c r="H371" s="259"/>
      <c r="I371" s="259"/>
      <c r="J371" s="34">
        <f>SUM(J357,J359,J361,J363,J365:J367,J369:J370)</f>
        <v>35</v>
      </c>
      <c r="K371" s="34">
        <f t="shared" ref="K371:P371" si="97">SUM(K357,K359,K361,K363,K365:K367,K369:K370)</f>
        <v>12</v>
      </c>
      <c r="L371" s="34">
        <f t="shared" si="97"/>
        <v>12</v>
      </c>
      <c r="M371" s="34">
        <f t="shared" si="97"/>
        <v>6</v>
      </c>
      <c r="N371" s="34">
        <f t="shared" si="97"/>
        <v>30</v>
      </c>
      <c r="O371" s="34">
        <f t="shared" si="97"/>
        <v>32</v>
      </c>
      <c r="P371" s="34">
        <f t="shared" si="97"/>
        <v>62</v>
      </c>
      <c r="Q371" s="32">
        <f>COUNTIF(Q357,"E")+COUNTIF(Q359,"E")+COUNTIF(Q361,"E")+COUNTIF(Q363,"E")+COUNTIF(Q365:Q367,"E")+COUNTIF(Q369:Q370,"E")</f>
        <v>6</v>
      </c>
      <c r="R371" s="32">
        <f>COUNTIF(R357,"C")+COUNTIF(R359,"C")+COUNTIF(R361,"C")+COUNTIF(R363,"C")+COUNTIF(R365:R367,"C")+COUNTIF(R369:R370,"C")</f>
        <v>3</v>
      </c>
      <c r="S371" s="32">
        <f>COUNTIF(S357,"VP")+COUNTIF(S359,"VP")+COUNTIF(S361,"VP")+COUNTIF(S363,"VP")+COUNTIF(S365:S367,"VP")+COUNTIF(S369:S370,"VP")</f>
        <v>0</v>
      </c>
      <c r="T371" s="97"/>
      <c r="U371" s="92"/>
      <c r="V371" s="96"/>
      <c r="W371" s="96"/>
      <c r="X371" s="96"/>
      <c r="Y371" s="96"/>
      <c r="Z371" s="96"/>
      <c r="AA371" s="96"/>
      <c r="AB371" s="96"/>
    </row>
    <row r="372" spans="1:28" s="83" customFormat="1" ht="18" customHeight="1" x14ac:dyDescent="0.2">
      <c r="A372" s="180" t="s">
        <v>53</v>
      </c>
      <c r="B372" s="180"/>
      <c r="C372" s="180"/>
      <c r="D372" s="180"/>
      <c r="E372" s="180"/>
      <c r="F372" s="180"/>
      <c r="G372" s="180"/>
      <c r="H372" s="180"/>
      <c r="I372" s="180"/>
      <c r="J372" s="180"/>
      <c r="K372" s="91">
        <f>SUM(K357,K359,K361,K363,K365,K366,K367)*14+SUM(K369,K370)*12</f>
        <v>166</v>
      </c>
      <c r="L372" s="91">
        <f t="shared" ref="L372:P372" si="98">SUM(L357,L359,L361,L363,L365,L366,L367)*14+SUM(L369,L370)*12</f>
        <v>166</v>
      </c>
      <c r="M372" s="91">
        <f t="shared" si="98"/>
        <v>78</v>
      </c>
      <c r="N372" s="91">
        <f t="shared" si="98"/>
        <v>410</v>
      </c>
      <c r="O372" s="91">
        <f t="shared" si="98"/>
        <v>442</v>
      </c>
      <c r="P372" s="91">
        <f t="shared" si="98"/>
        <v>852</v>
      </c>
      <c r="Q372" s="260" t="s">
        <v>114</v>
      </c>
      <c r="R372" s="261"/>
      <c r="S372" s="261"/>
      <c r="T372" s="261"/>
      <c r="U372" s="92"/>
      <c r="V372" s="96"/>
      <c r="W372" s="96"/>
      <c r="X372" s="96"/>
      <c r="Y372" s="96"/>
      <c r="Z372" s="96"/>
      <c r="AA372" s="96"/>
      <c r="AB372" s="96"/>
    </row>
    <row r="373" spans="1:28" s="83" customFormat="1" ht="16.5" customHeight="1" x14ac:dyDescent="0.2">
      <c r="A373" s="180"/>
      <c r="B373" s="180"/>
      <c r="C373" s="180"/>
      <c r="D373" s="180"/>
      <c r="E373" s="180"/>
      <c r="F373" s="180"/>
      <c r="G373" s="180"/>
      <c r="H373" s="180"/>
      <c r="I373" s="180"/>
      <c r="J373" s="180"/>
      <c r="K373" s="178">
        <f>SUM(K372:M372)</f>
        <v>410</v>
      </c>
      <c r="L373" s="178"/>
      <c r="M373" s="178"/>
      <c r="N373" s="178">
        <f>SUM(N372:O372)</f>
        <v>852</v>
      </c>
      <c r="O373" s="178"/>
      <c r="P373" s="178"/>
      <c r="Q373" s="261"/>
      <c r="R373" s="261"/>
      <c r="S373" s="261"/>
      <c r="T373" s="261"/>
      <c r="U373" s="92"/>
      <c r="V373" s="96"/>
      <c r="W373" s="96"/>
      <c r="X373" s="96"/>
      <c r="Y373" s="96"/>
      <c r="Z373" s="96"/>
      <c r="AA373" s="96"/>
      <c r="AB373" s="96"/>
    </row>
    <row r="374" spans="1:28" s="83" customFormat="1" ht="8.25" customHeight="1" x14ac:dyDescent="0.2">
      <c r="A374" s="84"/>
      <c r="B374" s="84"/>
      <c r="C374" s="84"/>
      <c r="D374" s="84"/>
      <c r="E374" s="84"/>
      <c r="F374" s="84"/>
      <c r="G374" s="84"/>
      <c r="H374" s="84"/>
      <c r="I374" s="84"/>
      <c r="J374" s="84"/>
      <c r="K374" s="85"/>
      <c r="L374" s="85"/>
      <c r="M374" s="85"/>
      <c r="N374" s="85"/>
      <c r="O374" s="85"/>
      <c r="P374" s="85"/>
      <c r="Q374" s="86"/>
      <c r="R374" s="86"/>
      <c r="S374" s="86"/>
      <c r="T374" s="86"/>
      <c r="U374" s="87"/>
      <c r="V374" s="82"/>
      <c r="W374" s="82"/>
      <c r="X374" s="82"/>
      <c r="Y374" s="82"/>
      <c r="Z374" s="82"/>
      <c r="AA374" s="82"/>
      <c r="AB374" s="82"/>
    </row>
    <row r="375" spans="1:28" s="83" customFormat="1" ht="12.95" customHeight="1" x14ac:dyDescent="0.2">
      <c r="A375" s="253" t="s">
        <v>115</v>
      </c>
      <c r="B375" s="253"/>
      <c r="C375" s="253"/>
      <c r="D375" s="253"/>
      <c r="E375" s="253"/>
      <c r="F375" s="253"/>
      <c r="G375" s="253"/>
      <c r="H375" s="253"/>
      <c r="I375" s="253"/>
      <c r="J375" s="253"/>
      <c r="K375" s="253"/>
      <c r="L375" s="253"/>
      <c r="M375" s="253"/>
      <c r="N375" s="253"/>
      <c r="O375" s="253"/>
      <c r="P375" s="253"/>
      <c r="Q375" s="253"/>
      <c r="R375" s="253"/>
      <c r="S375" s="253"/>
      <c r="T375" s="253"/>
      <c r="U375" s="87"/>
      <c r="V375" s="82"/>
      <c r="W375" s="82"/>
      <c r="X375" s="82"/>
      <c r="Y375" s="82"/>
      <c r="Z375" s="82"/>
      <c r="AA375" s="82"/>
      <c r="AB375" s="82"/>
    </row>
    <row r="376" spans="1:28" s="83" customFormat="1" x14ac:dyDescent="0.2">
      <c r="U376" s="87"/>
      <c r="V376" s="82"/>
      <c r="W376" s="82"/>
      <c r="X376" s="82"/>
      <c r="Y376" s="82"/>
      <c r="Z376" s="82"/>
      <c r="AA376" s="82"/>
      <c r="AB376" s="82"/>
    </row>
    <row r="377" spans="1:28" x14ac:dyDescent="0.2">
      <c r="U377" s="95"/>
    </row>
  </sheetData>
  <sheetProtection deleteColumns="0" deleteRows="0" selectLockedCells="1" selectUnlockedCells="1"/>
  <mergeCells count="475">
    <mergeCell ref="B354:I355"/>
    <mergeCell ref="J354:J355"/>
    <mergeCell ref="K354:M354"/>
    <mergeCell ref="N354:P354"/>
    <mergeCell ref="Q354:S354"/>
    <mergeCell ref="T354:T355"/>
    <mergeCell ref="U254:X256"/>
    <mergeCell ref="U338:X342"/>
    <mergeCell ref="U259:X262"/>
    <mergeCell ref="U309:X312"/>
    <mergeCell ref="U323:X326"/>
    <mergeCell ref="Y365:Z365"/>
    <mergeCell ref="U366:X366"/>
    <mergeCell ref="Y366:Z366"/>
    <mergeCell ref="U367:X367"/>
    <mergeCell ref="Y367:Z367"/>
    <mergeCell ref="A360:T360"/>
    <mergeCell ref="U362:X363"/>
    <mergeCell ref="U364:X364"/>
    <mergeCell ref="U365:X365"/>
    <mergeCell ref="U368:X368"/>
    <mergeCell ref="A47:T47"/>
    <mergeCell ref="B63:I63"/>
    <mergeCell ref="A59:T59"/>
    <mergeCell ref="A65:T65"/>
    <mergeCell ref="A88:T88"/>
    <mergeCell ref="A80:T80"/>
    <mergeCell ref="B85:I85"/>
    <mergeCell ref="A101:T101"/>
    <mergeCell ref="A107:T107"/>
    <mergeCell ref="A120:T120"/>
    <mergeCell ref="A139:T139"/>
    <mergeCell ref="A127:T127"/>
    <mergeCell ref="A146:T146"/>
    <mergeCell ref="B366:I366"/>
    <mergeCell ref="B361:I361"/>
    <mergeCell ref="A362:T362"/>
    <mergeCell ref="B363:I363"/>
    <mergeCell ref="A364:T364"/>
    <mergeCell ref="B275:I275"/>
    <mergeCell ref="B365:I365"/>
    <mergeCell ref="B357:I357"/>
    <mergeCell ref="A358:T358"/>
    <mergeCell ref="B359:I359"/>
    <mergeCell ref="K311:M311"/>
    <mergeCell ref="A248:A249"/>
    <mergeCell ref="K242:M242"/>
    <mergeCell ref="B239:I239"/>
    <mergeCell ref="A240:I240"/>
    <mergeCell ref="A375:T375"/>
    <mergeCell ref="B367:I367"/>
    <mergeCell ref="A368:T368"/>
    <mergeCell ref="B370:I370"/>
    <mergeCell ref="A371:I371"/>
    <mergeCell ref="A372:J373"/>
    <mergeCell ref="Q372:T373"/>
    <mergeCell ref="K373:M373"/>
    <mergeCell ref="N373:P373"/>
    <mergeCell ref="B369:I369"/>
    <mergeCell ref="K328:T328"/>
    <mergeCell ref="R334:T334"/>
    <mergeCell ref="P338:Q338"/>
    <mergeCell ref="H337:I337"/>
    <mergeCell ref="H338:I338"/>
    <mergeCell ref="A338:G338"/>
    <mergeCell ref="H334:I335"/>
    <mergeCell ref="H336:I336"/>
    <mergeCell ref="A354:A355"/>
    <mergeCell ref="Q325:T326"/>
    <mergeCell ref="K326:M326"/>
    <mergeCell ref="A333:B333"/>
    <mergeCell ref="T317:T318"/>
    <mergeCell ref="N326:P326"/>
    <mergeCell ref="A324:I324"/>
    <mergeCell ref="A325:J326"/>
    <mergeCell ref="B323:I323"/>
    <mergeCell ref="B219:I219"/>
    <mergeCell ref="U3:X3"/>
    <mergeCell ref="U4:X4"/>
    <mergeCell ref="U5:X5"/>
    <mergeCell ref="U6:X6"/>
    <mergeCell ref="U7:X7"/>
    <mergeCell ref="U8:X8"/>
    <mergeCell ref="U32:V32"/>
    <mergeCell ref="U30:V30"/>
    <mergeCell ref="U31:V31"/>
    <mergeCell ref="U10:X15"/>
    <mergeCell ref="M29:T32"/>
    <mergeCell ref="M24:T27"/>
    <mergeCell ref="A23:K25"/>
    <mergeCell ref="M21:T22"/>
    <mergeCell ref="A210:J210"/>
    <mergeCell ref="K210:T210"/>
    <mergeCell ref="J214:J215"/>
    <mergeCell ref="A216:T216"/>
    <mergeCell ref="K214:M214"/>
    <mergeCell ref="A214:A215"/>
    <mergeCell ref="B214:I215"/>
    <mergeCell ref="N214:P214"/>
    <mergeCell ref="Q214:S214"/>
    <mergeCell ref="T214:T215"/>
    <mergeCell ref="K211:T211"/>
    <mergeCell ref="A211:J211"/>
    <mergeCell ref="M15:T16"/>
    <mergeCell ref="M17:T18"/>
    <mergeCell ref="A327:J327"/>
    <mergeCell ref="A328:J328"/>
    <mergeCell ref="K327:T327"/>
    <mergeCell ref="A243:J243"/>
    <mergeCell ref="A244:J244"/>
    <mergeCell ref="K243:T243"/>
    <mergeCell ref="K244:T244"/>
    <mergeCell ref="A265:J265"/>
    <mergeCell ref="A266:J266"/>
    <mergeCell ref="B290:I290"/>
    <mergeCell ref="B277:I277"/>
    <mergeCell ref="B278:I278"/>
    <mergeCell ref="B289:I289"/>
    <mergeCell ref="B291:I291"/>
    <mergeCell ref="A246:T246"/>
    <mergeCell ref="B248:I249"/>
    <mergeCell ref="J248:J249"/>
    <mergeCell ref="Q248:S248"/>
    <mergeCell ref="A271:T271"/>
    <mergeCell ref="B272:I272"/>
    <mergeCell ref="B259:I259"/>
    <mergeCell ref="N311:P311"/>
    <mergeCell ref="B276:I276"/>
    <mergeCell ref="L337:M337"/>
    <mergeCell ref="B337:G337"/>
    <mergeCell ref="P336:Q336"/>
    <mergeCell ref="L336:M336"/>
    <mergeCell ref="N336:O336"/>
    <mergeCell ref="B336:G336"/>
    <mergeCell ref="J337:K337"/>
    <mergeCell ref="B292:I292"/>
    <mergeCell ref="B293:I293"/>
    <mergeCell ref="B294:I294"/>
    <mergeCell ref="B295:I295"/>
    <mergeCell ref="B296:I296"/>
    <mergeCell ref="B303:I303"/>
    <mergeCell ref="B297:I297"/>
    <mergeCell ref="N317:P317"/>
    <mergeCell ref="A319:T319"/>
    <mergeCell ref="B320:I320"/>
    <mergeCell ref="B321:I321"/>
    <mergeCell ref="B322:I322"/>
    <mergeCell ref="Q317:S317"/>
    <mergeCell ref="J317:J318"/>
    <mergeCell ref="K317:M317"/>
    <mergeCell ref="B298:I298"/>
    <mergeCell ref="B299:I299"/>
    <mergeCell ref="A317:A318"/>
    <mergeCell ref="B317:I318"/>
    <mergeCell ref="B304:I304"/>
    <mergeCell ref="A310:J311"/>
    <mergeCell ref="B305:I305"/>
    <mergeCell ref="B273:I273"/>
    <mergeCell ref="B300:I300"/>
    <mergeCell ref="A301:T301"/>
    <mergeCell ref="B274:I274"/>
    <mergeCell ref="A269:A270"/>
    <mergeCell ref="A309:I309"/>
    <mergeCell ref="B284:I284"/>
    <mergeCell ref="B285:I285"/>
    <mergeCell ref="B286:I286"/>
    <mergeCell ref="B287:I287"/>
    <mergeCell ref="B288:I288"/>
    <mergeCell ref="B306:I306"/>
    <mergeCell ref="B308:I308"/>
    <mergeCell ref="B302:I302"/>
    <mergeCell ref="B204:T204"/>
    <mergeCell ref="B205:I205"/>
    <mergeCell ref="B163:I163"/>
    <mergeCell ref="B169:I169"/>
    <mergeCell ref="B181:I181"/>
    <mergeCell ref="B194:I194"/>
    <mergeCell ref="B180:I180"/>
    <mergeCell ref="B195:I195"/>
    <mergeCell ref="B196:I196"/>
    <mergeCell ref="B191:I191"/>
    <mergeCell ref="B192:I192"/>
    <mergeCell ref="B170:I170"/>
    <mergeCell ref="B197:I197"/>
    <mergeCell ref="B176:I176"/>
    <mergeCell ref="B171:T171"/>
    <mergeCell ref="B172:I172"/>
    <mergeCell ref="B173:I173"/>
    <mergeCell ref="B175:I175"/>
    <mergeCell ref="B184:I184"/>
    <mergeCell ref="B185:T185"/>
    <mergeCell ref="B186:I186"/>
    <mergeCell ref="A1:K1"/>
    <mergeCell ref="A3:K3"/>
    <mergeCell ref="K57:M57"/>
    <mergeCell ref="B48:I48"/>
    <mergeCell ref="B49:I49"/>
    <mergeCell ref="M1:T1"/>
    <mergeCell ref="M14:T14"/>
    <mergeCell ref="A4:K5"/>
    <mergeCell ref="A35:T35"/>
    <mergeCell ref="A19:K19"/>
    <mergeCell ref="A16:K16"/>
    <mergeCell ref="M3:N3"/>
    <mergeCell ref="M5:N5"/>
    <mergeCell ref="D28:F28"/>
    <mergeCell ref="A17:K17"/>
    <mergeCell ref="N57:P57"/>
    <mergeCell ref="M13:T13"/>
    <mergeCell ref="H28:H29"/>
    <mergeCell ref="A27:G27"/>
    <mergeCell ref="G28:G29"/>
    <mergeCell ref="B44:I44"/>
    <mergeCell ref="B45:I45"/>
    <mergeCell ref="B57:I58"/>
    <mergeCell ref="M19:T20"/>
    <mergeCell ref="J57:J58"/>
    <mergeCell ref="A38:A39"/>
    <mergeCell ref="Q57:S57"/>
    <mergeCell ref="T38:T39"/>
    <mergeCell ref="B162:I162"/>
    <mergeCell ref="B189:I189"/>
    <mergeCell ref="B179:I179"/>
    <mergeCell ref="B190:I190"/>
    <mergeCell ref="B67:I67"/>
    <mergeCell ref="B87:I87"/>
    <mergeCell ref="A98:T98"/>
    <mergeCell ref="B81:I81"/>
    <mergeCell ref="B92:I92"/>
    <mergeCell ref="B89:I89"/>
    <mergeCell ref="B91:I91"/>
    <mergeCell ref="B94:I94"/>
    <mergeCell ref="B93:I93"/>
    <mergeCell ref="B84:I84"/>
    <mergeCell ref="B90:I90"/>
    <mergeCell ref="B69:I69"/>
    <mergeCell ref="B161:I161"/>
    <mergeCell ref="N158:P158"/>
    <mergeCell ref="B160:T160"/>
    <mergeCell ref="B164:T164"/>
    <mergeCell ref="B42:I42"/>
    <mergeCell ref="A40:T40"/>
    <mergeCell ref="A2:K2"/>
    <mergeCell ref="A6:K6"/>
    <mergeCell ref="O5:Q5"/>
    <mergeCell ref="O6:Q6"/>
    <mergeCell ref="O3:Q3"/>
    <mergeCell ref="O4:Q4"/>
    <mergeCell ref="M4:N4"/>
    <mergeCell ref="A10:K10"/>
    <mergeCell ref="M6:N6"/>
    <mergeCell ref="A7:K7"/>
    <mergeCell ref="A8:K8"/>
    <mergeCell ref="A9:K9"/>
    <mergeCell ref="M8:T11"/>
    <mergeCell ref="R3:T3"/>
    <mergeCell ref="R4:T4"/>
    <mergeCell ref="R5:T5"/>
    <mergeCell ref="R6:T6"/>
    <mergeCell ref="A11:K11"/>
    <mergeCell ref="A12:K12"/>
    <mergeCell ref="A13:K13"/>
    <mergeCell ref="A14:K14"/>
    <mergeCell ref="A15:K15"/>
    <mergeCell ref="B83:I83"/>
    <mergeCell ref="B86:I86"/>
    <mergeCell ref="J99:J100"/>
    <mergeCell ref="K99:M99"/>
    <mergeCell ref="N99:P99"/>
    <mergeCell ref="Q99:S99"/>
    <mergeCell ref="A20:K20"/>
    <mergeCell ref="A57:A58"/>
    <mergeCell ref="B52:I52"/>
    <mergeCell ref="B51:I51"/>
    <mergeCell ref="B60:I60"/>
    <mergeCell ref="Q38:S38"/>
    <mergeCell ref="I28:K28"/>
    <mergeCell ref="N38:P38"/>
    <mergeCell ref="K38:M38"/>
    <mergeCell ref="J38:J39"/>
    <mergeCell ref="A37:T37"/>
    <mergeCell ref="B38:I39"/>
    <mergeCell ref="B46:I46"/>
    <mergeCell ref="B50:I50"/>
    <mergeCell ref="A56:T56"/>
    <mergeCell ref="B28:C28"/>
    <mergeCell ref="B43:I43"/>
    <mergeCell ref="B41:I41"/>
    <mergeCell ref="A208:J209"/>
    <mergeCell ref="B206:I206"/>
    <mergeCell ref="K209:M209"/>
    <mergeCell ref="N209:P209"/>
    <mergeCell ref="Q208:T209"/>
    <mergeCell ref="A207:I207"/>
    <mergeCell ref="A99:A100"/>
    <mergeCell ref="B108:I108"/>
    <mergeCell ref="T158:T159"/>
    <mergeCell ref="A137:A138"/>
    <mergeCell ref="B147:I147"/>
    <mergeCell ref="B177:T177"/>
    <mergeCell ref="B188:T188"/>
    <mergeCell ref="B193:T193"/>
    <mergeCell ref="B187:I187"/>
    <mergeCell ref="B174:T174"/>
    <mergeCell ref="N269:P269"/>
    <mergeCell ref="B269:I270"/>
    <mergeCell ref="Q269:S269"/>
    <mergeCell ref="T269:T270"/>
    <mergeCell ref="B226:I226"/>
    <mergeCell ref="B252:I252"/>
    <mergeCell ref="B253:I253"/>
    <mergeCell ref="B254:I254"/>
    <mergeCell ref="B251:I251"/>
    <mergeCell ref="A250:T250"/>
    <mergeCell ref="T248:T249"/>
    <mergeCell ref="N264:P264"/>
    <mergeCell ref="K266:T266"/>
    <mergeCell ref="K264:M264"/>
    <mergeCell ref="B260:I260"/>
    <mergeCell ref="A263:J264"/>
    <mergeCell ref="Q263:T264"/>
    <mergeCell ref="A241:J242"/>
    <mergeCell ref="B227:I227"/>
    <mergeCell ref="J338:K338"/>
    <mergeCell ref="L338:M338"/>
    <mergeCell ref="N338:O338"/>
    <mergeCell ref="B255:I255"/>
    <mergeCell ref="A247:T247"/>
    <mergeCell ref="B334:G335"/>
    <mergeCell ref="A258:T258"/>
    <mergeCell ref="B257:I257"/>
    <mergeCell ref="N337:O337"/>
    <mergeCell ref="P337:Q337"/>
    <mergeCell ref="P334:Q335"/>
    <mergeCell ref="J335:K335"/>
    <mergeCell ref="L335:M335"/>
    <mergeCell ref="N335:O335"/>
    <mergeCell ref="J334:O334"/>
    <mergeCell ref="J336:K336"/>
    <mergeCell ref="A334:A335"/>
    <mergeCell ref="B283:I283"/>
    <mergeCell ref="A316:T316"/>
    <mergeCell ref="Q310:T311"/>
    <mergeCell ref="K312:T312"/>
    <mergeCell ref="A268:T268"/>
    <mergeCell ref="B62:I62"/>
    <mergeCell ref="B61:I61"/>
    <mergeCell ref="U337:X337"/>
    <mergeCell ref="B231:I231"/>
    <mergeCell ref="A232:T232"/>
    <mergeCell ref="B233:I233"/>
    <mergeCell ref="B234:I234"/>
    <mergeCell ref="B235:I235"/>
    <mergeCell ref="B238:I238"/>
    <mergeCell ref="A228:T228"/>
    <mergeCell ref="Q241:T242"/>
    <mergeCell ref="N242:P242"/>
    <mergeCell ref="K248:M248"/>
    <mergeCell ref="N248:P248"/>
    <mergeCell ref="B256:I256"/>
    <mergeCell ref="B229:I229"/>
    <mergeCell ref="B230:I230"/>
    <mergeCell ref="A262:I262"/>
    <mergeCell ref="B261:I261"/>
    <mergeCell ref="A157:T157"/>
    <mergeCell ref="A158:A159"/>
    <mergeCell ref="U52:W52"/>
    <mergeCell ref="U151:W151"/>
    <mergeCell ref="B110:I110"/>
    <mergeCell ref="B125:I125"/>
    <mergeCell ref="B128:I128"/>
    <mergeCell ref="B131:I131"/>
    <mergeCell ref="T99:T100"/>
    <mergeCell ref="B99:I100"/>
    <mergeCell ref="B104:I104"/>
    <mergeCell ref="B105:I105"/>
    <mergeCell ref="B106:I106"/>
    <mergeCell ref="B111:I111"/>
    <mergeCell ref="B140:I140"/>
    <mergeCell ref="T57:T58"/>
    <mergeCell ref="B66:I66"/>
    <mergeCell ref="B64:I64"/>
    <mergeCell ref="B68:I68"/>
    <mergeCell ref="B109:I109"/>
    <mergeCell ref="B129:I129"/>
    <mergeCell ref="B130:I130"/>
    <mergeCell ref="B150:I150"/>
    <mergeCell ref="B142:I142"/>
    <mergeCell ref="B145:I145"/>
    <mergeCell ref="A136:T136"/>
    <mergeCell ref="U70:W70"/>
    <mergeCell ref="U94:W94"/>
    <mergeCell ref="U111:W111"/>
    <mergeCell ref="U132:W132"/>
    <mergeCell ref="A77:T77"/>
    <mergeCell ref="J78:J79"/>
    <mergeCell ref="J137:J138"/>
    <mergeCell ref="K118:M118"/>
    <mergeCell ref="N118:P118"/>
    <mergeCell ref="Q118:S118"/>
    <mergeCell ref="B121:I121"/>
    <mergeCell ref="B118:I119"/>
    <mergeCell ref="B82:I82"/>
    <mergeCell ref="B70:I70"/>
    <mergeCell ref="N137:P137"/>
    <mergeCell ref="B132:I132"/>
    <mergeCell ref="A78:A79"/>
    <mergeCell ref="B78:I79"/>
    <mergeCell ref="B102:I102"/>
    <mergeCell ref="B103:I103"/>
    <mergeCell ref="Q78:S78"/>
    <mergeCell ref="T78:T79"/>
    <mergeCell ref="K78:M78"/>
    <mergeCell ref="N78:P78"/>
    <mergeCell ref="A117:T117"/>
    <mergeCell ref="B158:I159"/>
    <mergeCell ref="B137:I138"/>
    <mergeCell ref="B141:I141"/>
    <mergeCell ref="B151:I151"/>
    <mergeCell ref="B143:I143"/>
    <mergeCell ref="T118:T119"/>
    <mergeCell ref="B144:I144"/>
    <mergeCell ref="Q158:S158"/>
    <mergeCell ref="B148:I148"/>
    <mergeCell ref="J158:J159"/>
    <mergeCell ref="K158:M158"/>
    <mergeCell ref="B124:I124"/>
    <mergeCell ref="B122:I122"/>
    <mergeCell ref="B123:I123"/>
    <mergeCell ref="J118:J119"/>
    <mergeCell ref="A118:A119"/>
    <mergeCell ref="B126:I126"/>
    <mergeCell ref="Q137:S137"/>
    <mergeCell ref="K137:M137"/>
    <mergeCell ref="T137:T138"/>
    <mergeCell ref="B149:I149"/>
    <mergeCell ref="A313:J313"/>
    <mergeCell ref="K313:T313"/>
    <mergeCell ref="B165:I165"/>
    <mergeCell ref="B166:I166"/>
    <mergeCell ref="B178:I178"/>
    <mergeCell ref="B198:T198"/>
    <mergeCell ref="B199:I199"/>
    <mergeCell ref="B200:I200"/>
    <mergeCell ref="B201:T201"/>
    <mergeCell ref="B202:I202"/>
    <mergeCell ref="B203:I203"/>
    <mergeCell ref="B167:I167"/>
    <mergeCell ref="B168:I168"/>
    <mergeCell ref="B182:T182"/>
    <mergeCell ref="B225:I225"/>
    <mergeCell ref="B221:I221"/>
    <mergeCell ref="B222:I222"/>
    <mergeCell ref="B223:I223"/>
    <mergeCell ref="B218:I218"/>
    <mergeCell ref="B183:I183"/>
    <mergeCell ref="B237:I237"/>
    <mergeCell ref="B217:I217"/>
    <mergeCell ref="J269:J270"/>
    <mergeCell ref="K269:M269"/>
    <mergeCell ref="A18:K18"/>
    <mergeCell ref="A356:T356"/>
    <mergeCell ref="A353:T353"/>
    <mergeCell ref="A351:T351"/>
    <mergeCell ref="K265:T265"/>
    <mergeCell ref="A236:T236"/>
    <mergeCell ref="A224:T224"/>
    <mergeCell ref="A220:T220"/>
    <mergeCell ref="A213:T213"/>
    <mergeCell ref="B307:I307"/>
    <mergeCell ref="A312:J312"/>
    <mergeCell ref="B279:I279"/>
    <mergeCell ref="B280:I280"/>
    <mergeCell ref="B281:I281"/>
    <mergeCell ref="B282:I282"/>
  </mergeCells>
  <phoneticPr fontId="5" type="noConversion"/>
  <conditionalFormatting sqref="U337 L31:L32 U30:U32 U3:U8">
    <cfRule type="cellIs" dxfId="26" priority="165" operator="equal">
      <formula>"E bine"</formula>
    </cfRule>
  </conditionalFormatting>
  <conditionalFormatting sqref="U337 U30:U32 U3:U8">
    <cfRule type="cellIs" dxfId="25" priority="164" operator="equal">
      <formula>"NU e bine"</formula>
    </cfRule>
  </conditionalFormatting>
  <conditionalFormatting sqref="U30:V32 U3:U8">
    <cfRule type="cellIs" dxfId="24" priority="157" operator="equal">
      <formula>"Suma trebuie să fie 52"</formula>
    </cfRule>
    <cfRule type="cellIs" dxfId="23" priority="158" operator="equal">
      <formula>"Corect"</formula>
    </cfRule>
    <cfRule type="cellIs" dxfId="22" priority="159" operator="equal">
      <formula>SUM($B$30:$J$30)</formula>
    </cfRule>
    <cfRule type="cellIs" dxfId="21" priority="160" operator="lessThan">
      <formula>"(SUM(B28:K28)=52"</formula>
    </cfRule>
    <cfRule type="cellIs" dxfId="20" priority="161" operator="equal">
      <formula>52</formula>
    </cfRule>
    <cfRule type="cellIs" dxfId="19" priority="162" operator="equal">
      <formula>$K$30</formula>
    </cfRule>
    <cfRule type="cellIs" dxfId="18" priority="163" operator="equal">
      <formula>$B$30:$K$30=52</formula>
    </cfRule>
  </conditionalFormatting>
  <conditionalFormatting sqref="U337:V337 U30:V32 U3:U8">
    <cfRule type="cellIs" dxfId="17" priority="152" operator="equal">
      <formula>"Suma trebuie să fie 52"</formula>
    </cfRule>
    <cfRule type="cellIs" dxfId="16" priority="156" operator="equal">
      <formula>"Corect"</formula>
    </cfRule>
  </conditionalFormatting>
  <conditionalFormatting sqref="U337:X337 U30:V32">
    <cfRule type="cellIs" dxfId="15" priority="155" operator="equal">
      <formula>"Corect"</formula>
    </cfRule>
  </conditionalFormatting>
  <conditionalFormatting sqref="U111:W111 U151:W154 U70:W75 U52:W55 U94:W96 U132:W134">
    <cfRule type="cellIs" dxfId="14" priority="153" operator="equal">
      <formula>"E trebuie să fie cel puțin egal cu C+VP"</formula>
    </cfRule>
    <cfRule type="cellIs" dxfId="13" priority="154" operator="equal">
      <formula>"Corect"</formula>
    </cfRule>
  </conditionalFormatting>
  <conditionalFormatting sqref="U337:V337">
    <cfRule type="cellIs" dxfId="12" priority="128" operator="equal">
      <formula>"Nu corespunde cu tabelul de opționale"</formula>
    </cfRule>
    <cfRule type="cellIs" dxfId="11" priority="131" operator="equal">
      <formula>"Suma trebuie să fie 52"</formula>
    </cfRule>
    <cfRule type="cellIs" dxfId="10" priority="132" operator="equal">
      <formula>"Corect"</formula>
    </cfRule>
    <cfRule type="cellIs" dxfId="9" priority="133" operator="equal">
      <formula>SUM($B$30:$J$30)</formula>
    </cfRule>
    <cfRule type="cellIs" dxfId="8" priority="134" operator="lessThan">
      <formula>"(SUM(B28:K28)=52"</formula>
    </cfRule>
    <cfRule type="cellIs" dxfId="7" priority="135" operator="equal">
      <formula>52</formula>
    </cfRule>
    <cfRule type="cellIs" dxfId="6" priority="136" operator="equal">
      <formula>$K$30</formula>
    </cfRule>
    <cfRule type="cellIs" dxfId="5" priority="137" operator="equal">
      <formula>$B$30:$K$30=52</formula>
    </cfRule>
  </conditionalFormatting>
  <conditionalFormatting sqref="U3:U8">
    <cfRule type="cellIs" dxfId="4" priority="116" operator="equal">
      <formula>"Trebuie alocate cel puțin 20 de ore pe săptămână"</formula>
    </cfRule>
  </conditionalFormatting>
  <conditionalFormatting sqref="U30:V30">
    <cfRule type="cellIs" dxfId="3" priority="18" operator="equal">
      <formula>"Correct"</formula>
    </cfRule>
  </conditionalFormatting>
  <conditionalFormatting sqref="U367:U368">
    <cfRule type="cellIs" dxfId="2" priority="4" operator="equal">
      <formula>"Ați dublat unele discipline"</formula>
    </cfRule>
    <cfRule type="cellIs" dxfId="1" priority="5" operator="equal">
      <formula>"Ați pierdut unele discipline"</formula>
    </cfRule>
    <cfRule type="cellIs" dxfId="0" priority="6" operator="equal">
      <formula>"Corect"</formula>
    </cfRule>
  </conditionalFormatting>
  <dataValidations disablePrompts="1" count="5">
    <dataValidation type="list" allowBlank="1" showInputMessage="1" showErrorMessage="1" sqref="R128:R131 R108:R110 R66:R69 R89:R93 R48:R51 R81:R87 R102:R106 R60:R64 R41:R46 R172:R173 R175:R176 R165:R170 R183:R184 R178:R181 R233:R235 R229:R231 R221:R223 R237:R239 R161:R163 R369:R370 R186:R187 R225:R227 R190:R192 R205:R206 R217:R219 R365:R367 R363 R359 R357 R361 R121:R126 R140:R145 R147:R150 R194:R197 R199:R200 R202:R203">
      <formula1>$R$39</formula1>
    </dataValidation>
    <dataValidation type="list" allowBlank="1" showInputMessage="1" showErrorMessage="1" sqref="Q128:Q131 Q108:Q110 Q66:Q69 Q89:Q93 Q48:Q51 Q81:Q87 Q102:Q106 Q60:Q64 Q41:Q46 Q172:Q173 Q175:Q176 Q165:Q170 Q183:Q184 Q178:Q181 Q233:Q235 Q229:Q231 Q221:Q223 Q237:Q239 Q161:Q163 Q369:Q370 Q186:Q187 Q225:Q227 Q190:Q192 Q205:Q206 Q217:Q219 Q365:Q367 Q363 Q359 Q357 Q361 Q121:Q126 Q140:Q145 Q147:Q150 Q194:Q197 Q199:Q200 Q202:Q203">
      <formula1>$Q$39</formula1>
    </dataValidation>
    <dataValidation type="list" allowBlank="1" showInputMessage="1" showErrorMessage="1" sqref="S128:S131 S108:S110 S89:S93 S48:S51 S66:S69 S81:S87 S102:S106 S60:S64 S41:S46 S172:S173 S175:S176 S165:S170 S183:S184 S178:S181 S233:S235 S229:S231 S225:S227 S221:S223 S217:S219 S205:S206 S189:S192 S237:S239 S161:S163 S365:S367 S186:S187 S369:S370 S363 S359 S357 S361 S121:S126 S140:S145 S147:S150 S194:S197 S199:S200 S202:S203">
      <formula1>$S$39</formula1>
    </dataValidation>
    <dataValidation type="list" allowBlank="1" showInputMessage="1" showErrorMessage="1" sqref="B259:I260 B272:I299 B320:I323 B251:I256 B302:I307">
      <formula1>$B$38:$B$242</formula1>
    </dataValidation>
    <dataValidation type="list" allowBlank="1" showInputMessage="1" showErrorMessage="1" sqref="T233:T235 T108:T110 T48:T51 T89:T93 T66:T69 T81:T87 T102:T106 T60:T64 T41:T46 T172:T173 T175:T176 T165:T170 T183:T184 T178:T181 T128:T131 T221:T223 T217:T219 T225:T227 T237:T239 T189:T192 T229:T231 T161:T163 T186:T187 T205:T206 T121:T126 T140:T145 T147:T150 T194:T197 T199:T200 T202:T203">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Conf. univ. dr. BERSZÁN István</oddFooter>
  </headerFooter>
  <rowBreaks count="5" manualBreakCount="5">
    <brk id="245" max="16383" man="1"/>
    <brk id="267" max="16383" man="1"/>
    <brk id="297" max="16383" man="1"/>
    <brk id="314" max="16383" man="1"/>
    <brk id="350" max="16383" man="1"/>
  </rowBreaks>
  <ignoredErrors>
    <ignoredError sqref="M33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159E31-C525-404B-888F-6B20F64B7BE9}">
  <ds:schemaRefs>
    <ds:schemaRef ds:uri="http://schemas.microsoft.com/office/2006/metadata/properties"/>
  </ds:schemaRefs>
</ds:datastoreItem>
</file>

<file path=customXml/itemProps2.xml><?xml version="1.0" encoding="utf-8"?>
<ds:datastoreItem xmlns:ds="http://schemas.openxmlformats.org/officeDocument/2006/customXml" ds:itemID="{4FC7D8F7-D8F9-44C8-810B-AAD6931E1834}">
  <ds:schemaRefs>
    <ds:schemaRef ds:uri="http://schemas.microsoft.com/sharepoint/v3/contenttype/forms"/>
  </ds:schemaRefs>
</ds:datastoreItem>
</file>

<file path=customXml/itemProps3.xml><?xml version="1.0" encoding="utf-8"?>
<ds:datastoreItem xmlns:ds="http://schemas.openxmlformats.org/officeDocument/2006/customXml" ds:itemID="{225FE0EA-825F-4182-8002-FE1FEFAE9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2019-01-18T10:14:19Z</cp:lastPrinted>
  <dcterms:created xsi:type="dcterms:W3CDTF">2013-06-27T08:19:59Z</dcterms:created>
  <dcterms:modified xsi:type="dcterms:W3CDTF">2019-01-18T10:28:44Z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