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E:\Planuri_de_Invatamant_2019-2020\10. Facultatea de Litere\Versiunea_2\"/>
    </mc:Choice>
  </mc:AlternateContent>
  <bookViews>
    <workbookView xWindow="0" yWindow="0" windowWidth="28800" windowHeight="11430"/>
  </bookViews>
  <sheets>
    <sheet name="Plan" sheetId="1" r:id="rId1"/>
    <sheet name="dppd" sheetId="4" r:id="rId2"/>
  </sheets>
  <definedNames>
    <definedName name="_xlnm.Print_Area" localSheetId="1">dppd!$A$1:$T$27</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N129" i="1" l="1"/>
  <c r="N130" i="1"/>
  <c r="N131" i="1"/>
  <c r="N132" i="1"/>
  <c r="N128" i="1"/>
  <c r="N134" i="1"/>
  <c r="N135" i="1"/>
  <c r="N136" i="1"/>
  <c r="N137" i="1"/>
  <c r="R6" i="1"/>
  <c r="U8" i="1"/>
  <c r="P197" i="1"/>
  <c r="N197" i="1"/>
  <c r="O197" i="1"/>
  <c r="P194" i="1"/>
  <c r="N194" i="1"/>
  <c r="O194" i="1"/>
  <c r="P191" i="1"/>
  <c r="N191" i="1"/>
  <c r="O191" i="1"/>
  <c r="P188" i="1"/>
  <c r="N188" i="1"/>
  <c r="O188" i="1"/>
  <c r="N164" i="1"/>
  <c r="P164" i="1"/>
  <c r="O164" i="1"/>
  <c r="K217" i="1"/>
  <c r="K218" i="1"/>
  <c r="K219" i="1"/>
  <c r="K220" i="1"/>
  <c r="K221" i="1"/>
  <c r="K222" i="1"/>
  <c r="K223" i="1"/>
  <c r="K225" i="1"/>
  <c r="K226" i="1"/>
  <c r="K227" i="1"/>
  <c r="K229" i="1"/>
  <c r="L217" i="1"/>
  <c r="L218" i="1"/>
  <c r="L219" i="1"/>
  <c r="L220" i="1"/>
  <c r="L221" i="1"/>
  <c r="L222" i="1"/>
  <c r="L223" i="1"/>
  <c r="L225" i="1"/>
  <c r="L226" i="1"/>
  <c r="L227" i="1"/>
  <c r="L229" i="1"/>
  <c r="M217" i="1"/>
  <c r="M218" i="1"/>
  <c r="M219" i="1"/>
  <c r="M220" i="1"/>
  <c r="M221" i="1"/>
  <c r="M222" i="1"/>
  <c r="M223" i="1"/>
  <c r="M225" i="1"/>
  <c r="M226" i="1"/>
  <c r="M227" i="1"/>
  <c r="M229" i="1"/>
  <c r="K230" i="1"/>
  <c r="N41" i="1"/>
  <c r="N42" i="1"/>
  <c r="N43" i="1"/>
  <c r="N44" i="1"/>
  <c r="N45" i="1"/>
  <c r="N47" i="1"/>
  <c r="N48" i="1"/>
  <c r="N49" i="1"/>
  <c r="N56" i="1"/>
  <c r="N57" i="1"/>
  <c r="N58" i="1"/>
  <c r="N59" i="1"/>
  <c r="N60" i="1"/>
  <c r="N62" i="1"/>
  <c r="N63" i="1"/>
  <c r="N64" i="1"/>
  <c r="N75" i="1"/>
  <c r="N76" i="1"/>
  <c r="N77" i="1"/>
  <c r="N78" i="1"/>
  <c r="N80" i="1"/>
  <c r="N81" i="1"/>
  <c r="N82" i="1"/>
  <c r="N90" i="1"/>
  <c r="N91" i="1"/>
  <c r="N92" i="1"/>
  <c r="N93" i="1"/>
  <c r="N94" i="1"/>
  <c r="N96" i="1"/>
  <c r="N97" i="1"/>
  <c r="N98" i="1"/>
  <c r="N111" i="1"/>
  <c r="N112" i="1"/>
  <c r="N113" i="1"/>
  <c r="N114" i="1"/>
  <c r="N115" i="1"/>
  <c r="N117" i="1"/>
  <c r="N118" i="1"/>
  <c r="N119" i="1"/>
  <c r="N120" i="1"/>
  <c r="K232"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5" i="1"/>
  <c r="K266" i="1"/>
  <c r="K267" i="1"/>
  <c r="K268" i="1"/>
  <c r="K269" i="1"/>
  <c r="K270" i="1"/>
  <c r="K271" i="1"/>
  <c r="K273"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5" i="1"/>
  <c r="L266" i="1"/>
  <c r="L267" i="1"/>
  <c r="L268" i="1"/>
  <c r="L269" i="1"/>
  <c r="L270" i="1"/>
  <c r="L271" i="1"/>
  <c r="L273"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5" i="1"/>
  <c r="M266" i="1"/>
  <c r="M267" i="1"/>
  <c r="M268" i="1"/>
  <c r="M269" i="1"/>
  <c r="M270" i="1"/>
  <c r="M271" i="1"/>
  <c r="M273" i="1"/>
  <c r="K274" i="1"/>
  <c r="K276" i="1"/>
  <c r="K282" i="1"/>
  <c r="K283" i="1"/>
  <c r="K284" i="1"/>
  <c r="K285" i="1"/>
  <c r="K286" i="1"/>
  <c r="K288" i="1"/>
  <c r="K289" i="1"/>
  <c r="K291" i="1"/>
  <c r="L282" i="1"/>
  <c r="L283" i="1"/>
  <c r="L284" i="1"/>
  <c r="L285" i="1"/>
  <c r="L286" i="1"/>
  <c r="L288" i="1"/>
  <c r="L289" i="1"/>
  <c r="L291" i="1"/>
  <c r="M282" i="1"/>
  <c r="M283" i="1"/>
  <c r="M284" i="1"/>
  <c r="M285" i="1"/>
  <c r="M286" i="1"/>
  <c r="M288" i="1"/>
  <c r="M289" i="1"/>
  <c r="M291" i="1"/>
  <c r="K292" i="1"/>
  <c r="K294" i="1"/>
  <c r="U294" i="1"/>
  <c r="T217" i="1"/>
  <c r="T218" i="1"/>
  <c r="T219" i="1"/>
  <c r="T220" i="1"/>
  <c r="T221" i="1"/>
  <c r="T222" i="1"/>
  <c r="T223" i="1"/>
  <c r="T225" i="1"/>
  <c r="T226" i="1"/>
  <c r="T227" i="1"/>
  <c r="T228" i="1"/>
  <c r="T49" i="1"/>
  <c r="T64" i="1"/>
  <c r="T82" i="1"/>
  <c r="T98" i="1"/>
  <c r="T120" i="1"/>
  <c r="T137" i="1"/>
  <c r="K231"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5" i="1"/>
  <c r="T266" i="1"/>
  <c r="T267" i="1"/>
  <c r="T268" i="1"/>
  <c r="T269" i="1"/>
  <c r="T270" i="1"/>
  <c r="T271" i="1"/>
  <c r="T272" i="1"/>
  <c r="K275" i="1"/>
  <c r="T282" i="1"/>
  <c r="T283" i="1"/>
  <c r="T284" i="1"/>
  <c r="T285" i="1"/>
  <c r="T286" i="1"/>
  <c r="T290" i="1"/>
  <c r="K293" i="1"/>
  <c r="U293" i="1"/>
  <c r="J282" i="1"/>
  <c r="J283" i="1"/>
  <c r="J284" i="1"/>
  <c r="J285" i="1"/>
  <c r="J286" i="1"/>
  <c r="N282" i="1"/>
  <c r="N283" i="1"/>
  <c r="N284" i="1"/>
  <c r="N285" i="1"/>
  <c r="N286" i="1"/>
  <c r="P44" i="1"/>
  <c r="O44" i="1"/>
  <c r="O282" i="1"/>
  <c r="P59" i="1"/>
  <c r="O59" i="1"/>
  <c r="O283" i="1"/>
  <c r="P45" i="1"/>
  <c r="O45" i="1"/>
  <c r="O284" i="1"/>
  <c r="P60" i="1"/>
  <c r="O60" i="1"/>
  <c r="O285" i="1"/>
  <c r="O286" i="1"/>
  <c r="P282" i="1"/>
  <c r="P283" i="1"/>
  <c r="P284" i="1"/>
  <c r="P285" i="1"/>
  <c r="P286" i="1"/>
  <c r="Q282" i="1"/>
  <c r="Q283" i="1"/>
  <c r="Q284" i="1"/>
  <c r="Q285" i="1"/>
  <c r="Q286" i="1"/>
  <c r="R282" i="1"/>
  <c r="R283" i="1"/>
  <c r="R284" i="1"/>
  <c r="R285" i="1"/>
  <c r="R286" i="1"/>
  <c r="S282" i="1"/>
  <c r="S283" i="1"/>
  <c r="S284" i="1"/>
  <c r="S285" i="1"/>
  <c r="S286" i="1"/>
  <c r="A288" i="1"/>
  <c r="J288" i="1"/>
  <c r="N288" i="1"/>
  <c r="O288" i="1"/>
  <c r="P288" i="1"/>
  <c r="Q288" i="1"/>
  <c r="R288" i="1"/>
  <c r="S288" i="1"/>
  <c r="T288" i="1"/>
  <c r="J289" i="1"/>
  <c r="N289" i="1"/>
  <c r="O289" i="1"/>
  <c r="P289" i="1"/>
  <c r="Q289" i="1"/>
  <c r="R289" i="1"/>
  <c r="S289" i="1"/>
  <c r="P167" i="1"/>
  <c r="P166" i="1"/>
  <c r="S177" i="1"/>
  <c r="R177" i="1"/>
  <c r="Q177" i="1"/>
  <c r="L178" i="1"/>
  <c r="M178" i="1"/>
  <c r="N147" i="1"/>
  <c r="N150" i="1"/>
  <c r="N155" i="1"/>
  <c r="N158" i="1"/>
  <c r="N163" i="1"/>
  <c r="N166" i="1"/>
  <c r="N169" i="1"/>
  <c r="N172" i="1"/>
  <c r="N175" i="1"/>
  <c r="N178" i="1"/>
  <c r="P147" i="1"/>
  <c r="O147" i="1"/>
  <c r="P150" i="1"/>
  <c r="O150" i="1"/>
  <c r="P155" i="1"/>
  <c r="O155" i="1"/>
  <c r="P158" i="1"/>
  <c r="O158" i="1"/>
  <c r="P163" i="1"/>
  <c r="O163" i="1"/>
  <c r="O166" i="1"/>
  <c r="P169" i="1"/>
  <c r="O169" i="1"/>
  <c r="P172" i="1"/>
  <c r="O172" i="1"/>
  <c r="P175" i="1"/>
  <c r="O175" i="1"/>
  <c r="O178" i="1"/>
  <c r="P178" i="1"/>
  <c r="K178" i="1"/>
  <c r="T177" i="1"/>
  <c r="K177" i="1"/>
  <c r="L177" i="1"/>
  <c r="M177" i="1"/>
  <c r="N177" i="1"/>
  <c r="O177" i="1"/>
  <c r="P177" i="1"/>
  <c r="J177" i="1"/>
  <c r="P176" i="1"/>
  <c r="N176" i="1"/>
  <c r="O176" i="1"/>
  <c r="P170" i="1"/>
  <c r="N170" i="1"/>
  <c r="O170" i="1"/>
  <c r="P136" i="1"/>
  <c r="O136" i="1"/>
  <c r="P135" i="1"/>
  <c r="O135" i="1"/>
  <c r="P134" i="1"/>
  <c r="O134" i="1"/>
  <c r="P119" i="1"/>
  <c r="O119" i="1"/>
  <c r="P118" i="1"/>
  <c r="O118" i="1"/>
  <c r="P117" i="1"/>
  <c r="O117" i="1"/>
  <c r="P97" i="1"/>
  <c r="O97" i="1"/>
  <c r="P96" i="1"/>
  <c r="O96" i="1"/>
  <c r="P81" i="1"/>
  <c r="O81" i="1"/>
  <c r="P80" i="1"/>
  <c r="O80" i="1"/>
  <c r="P63" i="1"/>
  <c r="O63" i="1"/>
  <c r="P62" i="1"/>
  <c r="O62" i="1"/>
  <c r="P48" i="1"/>
  <c r="O48" i="1"/>
  <c r="P47" i="1"/>
  <c r="O47" i="1"/>
  <c r="N200" i="1"/>
  <c r="P200" i="1"/>
  <c r="O200" i="1"/>
  <c r="P173" i="1"/>
  <c r="N173" i="1"/>
  <c r="O173" i="1"/>
  <c r="N152" i="1"/>
  <c r="P152" i="1"/>
  <c r="O152" i="1"/>
  <c r="N8" i="4"/>
  <c r="N10" i="4"/>
  <c r="N12" i="4"/>
  <c r="N14" i="4"/>
  <c r="N16" i="4"/>
  <c r="N17" i="4"/>
  <c r="N18" i="4"/>
  <c r="N20" i="4"/>
  <c r="N21" i="4"/>
  <c r="N23" i="4"/>
  <c r="P8" i="4"/>
  <c r="O8" i="4"/>
  <c r="P10" i="4"/>
  <c r="O10" i="4"/>
  <c r="P12" i="4"/>
  <c r="O12" i="4"/>
  <c r="P14" i="4"/>
  <c r="O14" i="4"/>
  <c r="P16" i="4"/>
  <c r="O16" i="4"/>
  <c r="P17" i="4"/>
  <c r="O17" i="4"/>
  <c r="P20" i="4"/>
  <c r="O18" i="4"/>
  <c r="O20" i="4"/>
  <c r="P21" i="4"/>
  <c r="O21" i="4"/>
  <c r="O23" i="4"/>
  <c r="N24" i="4"/>
  <c r="K23" i="4"/>
  <c r="L23" i="4"/>
  <c r="M23" i="4"/>
  <c r="K24" i="4"/>
  <c r="P18" i="4"/>
  <c r="P23" i="4"/>
  <c r="S22" i="4"/>
  <c r="R22" i="4"/>
  <c r="Q22" i="4"/>
  <c r="P22" i="4"/>
  <c r="O22" i="4"/>
  <c r="N22" i="4"/>
  <c r="M22" i="4"/>
  <c r="L22" i="4"/>
  <c r="K22" i="4"/>
  <c r="J22" i="4"/>
  <c r="P115" i="1"/>
  <c r="O115" i="1"/>
  <c r="A285" i="1"/>
  <c r="P94" i="1"/>
  <c r="P78" i="1"/>
  <c r="P57" i="1"/>
  <c r="O94" i="1"/>
  <c r="O57" i="1"/>
  <c r="O78" i="1"/>
  <c r="S270" i="1"/>
  <c r="R270" i="1"/>
  <c r="Q270" i="1"/>
  <c r="P270" i="1"/>
  <c r="O270" i="1"/>
  <c r="N270" i="1"/>
  <c r="J270" i="1"/>
  <c r="A270" i="1"/>
  <c r="S268" i="1"/>
  <c r="R268" i="1"/>
  <c r="Q268" i="1"/>
  <c r="P268" i="1"/>
  <c r="O268" i="1"/>
  <c r="N268" i="1"/>
  <c r="J268" i="1"/>
  <c r="A268" i="1"/>
  <c r="S267" i="1"/>
  <c r="R267" i="1"/>
  <c r="Q267" i="1"/>
  <c r="P130" i="1"/>
  <c r="P267" i="1"/>
  <c r="O130" i="1"/>
  <c r="O267" i="1"/>
  <c r="N267" i="1"/>
  <c r="J267" i="1"/>
  <c r="A267" i="1"/>
  <c r="A255" i="1"/>
  <c r="J255" i="1"/>
  <c r="N255" i="1"/>
  <c r="O255" i="1"/>
  <c r="P255" i="1"/>
  <c r="Q255" i="1"/>
  <c r="R255" i="1"/>
  <c r="S255" i="1"/>
  <c r="A256" i="1"/>
  <c r="J256" i="1"/>
  <c r="N256" i="1"/>
  <c r="O256" i="1"/>
  <c r="P256" i="1"/>
  <c r="Q256" i="1"/>
  <c r="R256" i="1"/>
  <c r="S256" i="1"/>
  <c r="S254" i="1"/>
  <c r="R254" i="1"/>
  <c r="Q254" i="1"/>
  <c r="P93" i="1"/>
  <c r="P254" i="1"/>
  <c r="O93" i="1"/>
  <c r="O254" i="1"/>
  <c r="N254" i="1"/>
  <c r="J254" i="1"/>
  <c r="A254" i="1"/>
  <c r="S253" i="1"/>
  <c r="R253" i="1"/>
  <c r="Q253" i="1"/>
  <c r="P92" i="1"/>
  <c r="P253" i="1"/>
  <c r="O92" i="1"/>
  <c r="O253" i="1"/>
  <c r="N253" i="1"/>
  <c r="J253" i="1"/>
  <c r="A253" i="1"/>
  <c r="S252" i="1"/>
  <c r="R252" i="1"/>
  <c r="Q252" i="1"/>
  <c r="P91" i="1"/>
  <c r="P252" i="1"/>
  <c r="O91" i="1"/>
  <c r="O252" i="1"/>
  <c r="N252" i="1"/>
  <c r="J252" i="1"/>
  <c r="A252" i="1"/>
  <c r="S251" i="1"/>
  <c r="R251" i="1"/>
  <c r="Q251" i="1"/>
  <c r="P90" i="1"/>
  <c r="P251" i="1"/>
  <c r="O90" i="1"/>
  <c r="O251" i="1"/>
  <c r="N251" i="1"/>
  <c r="J251" i="1"/>
  <c r="A251" i="1"/>
  <c r="S250" i="1"/>
  <c r="R250" i="1"/>
  <c r="Q250" i="1"/>
  <c r="P250" i="1"/>
  <c r="O250" i="1"/>
  <c r="N250" i="1"/>
  <c r="J250" i="1"/>
  <c r="A250" i="1"/>
  <c r="S249" i="1"/>
  <c r="R249" i="1"/>
  <c r="Q249" i="1"/>
  <c r="P249" i="1"/>
  <c r="O249" i="1"/>
  <c r="N249" i="1"/>
  <c r="J249" i="1"/>
  <c r="A249" i="1"/>
  <c r="S248" i="1"/>
  <c r="R248" i="1"/>
  <c r="Q248" i="1"/>
  <c r="P77" i="1"/>
  <c r="P248" i="1"/>
  <c r="O77" i="1"/>
  <c r="O248" i="1"/>
  <c r="N248" i="1"/>
  <c r="J248" i="1"/>
  <c r="A248" i="1"/>
  <c r="S247" i="1"/>
  <c r="R247" i="1"/>
  <c r="Q247" i="1"/>
  <c r="P76" i="1"/>
  <c r="P247" i="1"/>
  <c r="O76" i="1"/>
  <c r="O247" i="1"/>
  <c r="N247" i="1"/>
  <c r="J247" i="1"/>
  <c r="A247" i="1"/>
  <c r="S246" i="1"/>
  <c r="R246" i="1"/>
  <c r="Q246" i="1"/>
  <c r="P75" i="1"/>
  <c r="P246" i="1"/>
  <c r="O75" i="1"/>
  <c r="O246" i="1"/>
  <c r="N246" i="1"/>
  <c r="J246" i="1"/>
  <c r="A246" i="1"/>
  <c r="S245" i="1"/>
  <c r="R245" i="1"/>
  <c r="Q245" i="1"/>
  <c r="P245" i="1"/>
  <c r="O245" i="1"/>
  <c r="N245" i="1"/>
  <c r="J245" i="1"/>
  <c r="A245" i="1"/>
  <c r="T203" i="1"/>
  <c r="J203" i="1"/>
  <c r="P132" i="1"/>
  <c r="P131" i="1"/>
  <c r="P129" i="1"/>
  <c r="S262" i="1"/>
  <c r="R262" i="1"/>
  <c r="Q262" i="1"/>
  <c r="P262" i="1"/>
  <c r="O262" i="1"/>
  <c r="N262" i="1"/>
  <c r="J262" i="1"/>
  <c r="A262" i="1"/>
  <c r="S261" i="1"/>
  <c r="R261" i="1"/>
  <c r="Q261" i="1"/>
  <c r="P112" i="1"/>
  <c r="P261" i="1"/>
  <c r="O112" i="1"/>
  <c r="O261" i="1"/>
  <c r="N261" i="1"/>
  <c r="J261" i="1"/>
  <c r="A261" i="1"/>
  <c r="S260" i="1"/>
  <c r="R260" i="1"/>
  <c r="Q260" i="1"/>
  <c r="P260" i="1"/>
  <c r="O260" i="1"/>
  <c r="N260" i="1"/>
  <c r="J260" i="1"/>
  <c r="A260" i="1"/>
  <c r="S222" i="1"/>
  <c r="R222" i="1"/>
  <c r="Q222" i="1"/>
  <c r="P114" i="1"/>
  <c r="P222" i="1"/>
  <c r="O114" i="1"/>
  <c r="O222" i="1"/>
  <c r="N222" i="1"/>
  <c r="J222" i="1"/>
  <c r="A222" i="1"/>
  <c r="N189" i="1"/>
  <c r="P189" i="1"/>
  <c r="N192" i="1"/>
  <c r="P192" i="1"/>
  <c r="N195" i="1"/>
  <c r="P195" i="1"/>
  <c r="N198" i="1"/>
  <c r="P198" i="1"/>
  <c r="N202" i="1"/>
  <c r="P202" i="1"/>
  <c r="K203" i="1"/>
  <c r="L203" i="1"/>
  <c r="M203" i="1"/>
  <c r="Q203" i="1"/>
  <c r="R203" i="1"/>
  <c r="S203" i="1"/>
  <c r="K204" i="1"/>
  <c r="L204" i="1"/>
  <c r="M204" i="1"/>
  <c r="P204" i="1"/>
  <c r="P203" i="1"/>
  <c r="N203" i="1"/>
  <c r="O189" i="1"/>
  <c r="N204" i="1"/>
  <c r="K205" i="1"/>
  <c r="O198" i="1"/>
  <c r="O195" i="1"/>
  <c r="O202" i="1"/>
  <c r="O192" i="1"/>
  <c r="U31" i="1"/>
  <c r="K180" i="1"/>
  <c r="K206" i="1"/>
  <c r="O203" i="1"/>
  <c r="O204" i="1"/>
  <c r="N205" i="1"/>
  <c r="S49" i="1"/>
  <c r="R49" i="1"/>
  <c r="Q49" i="1"/>
  <c r="S64" i="1"/>
  <c r="R64" i="1"/>
  <c r="Q64" i="1"/>
  <c r="U33" i="1"/>
  <c r="U32" i="1"/>
  <c r="U49" i="1"/>
  <c r="U64" i="1"/>
  <c r="A225" i="1"/>
  <c r="A284" i="1"/>
  <c r="A283" i="1"/>
  <c r="A282" i="1"/>
  <c r="S269" i="1"/>
  <c r="R269" i="1"/>
  <c r="Q269" i="1"/>
  <c r="P269" i="1"/>
  <c r="O269" i="1"/>
  <c r="N269" i="1"/>
  <c r="J269" i="1"/>
  <c r="A269" i="1"/>
  <c r="S266" i="1"/>
  <c r="R266" i="1"/>
  <c r="Q266" i="1"/>
  <c r="J266" i="1"/>
  <c r="A266" i="1"/>
  <c r="S265" i="1"/>
  <c r="R265" i="1"/>
  <c r="Q265" i="1"/>
  <c r="P128" i="1"/>
  <c r="P265" i="1"/>
  <c r="O128" i="1"/>
  <c r="O265" i="1"/>
  <c r="N265" i="1"/>
  <c r="J265" i="1"/>
  <c r="A265" i="1"/>
  <c r="S259" i="1"/>
  <c r="R259" i="1"/>
  <c r="Q259" i="1"/>
  <c r="P113" i="1"/>
  <c r="P259" i="1"/>
  <c r="O113" i="1"/>
  <c r="O259" i="1"/>
  <c r="N259" i="1"/>
  <c r="J259" i="1"/>
  <c r="A259" i="1"/>
  <c r="S258" i="1"/>
  <c r="R258" i="1"/>
  <c r="Q258" i="1"/>
  <c r="P258" i="1"/>
  <c r="O258" i="1"/>
  <c r="N258" i="1"/>
  <c r="J258" i="1"/>
  <c r="A258" i="1"/>
  <c r="S257" i="1"/>
  <c r="R257" i="1"/>
  <c r="Q257" i="1"/>
  <c r="P111" i="1"/>
  <c r="P257" i="1"/>
  <c r="O111" i="1"/>
  <c r="O257" i="1"/>
  <c r="N257" i="1"/>
  <c r="J257" i="1"/>
  <c r="A257" i="1"/>
  <c r="S244" i="1"/>
  <c r="R244" i="1"/>
  <c r="Q244" i="1"/>
  <c r="J244" i="1"/>
  <c r="A244" i="1"/>
  <c r="S243" i="1"/>
  <c r="R243" i="1"/>
  <c r="Q243" i="1"/>
  <c r="P243" i="1"/>
  <c r="O243" i="1"/>
  <c r="N243" i="1"/>
  <c r="J243" i="1"/>
  <c r="A243" i="1"/>
  <c r="S242" i="1"/>
  <c r="R242" i="1"/>
  <c r="Q242" i="1"/>
  <c r="P56" i="1"/>
  <c r="P242" i="1"/>
  <c r="O56" i="1"/>
  <c r="O242" i="1"/>
  <c r="N242" i="1"/>
  <c r="J242" i="1"/>
  <c r="A242" i="1"/>
  <c r="S241" i="1"/>
  <c r="R241" i="1"/>
  <c r="Q241" i="1"/>
  <c r="J241" i="1"/>
  <c r="A241" i="1"/>
  <c r="S240" i="1"/>
  <c r="R240" i="1"/>
  <c r="Q240" i="1"/>
  <c r="J240" i="1"/>
  <c r="A240" i="1"/>
  <c r="S239" i="1"/>
  <c r="R239" i="1"/>
  <c r="Q239" i="1"/>
  <c r="P42" i="1"/>
  <c r="P239" i="1"/>
  <c r="O42" i="1"/>
  <c r="O239" i="1"/>
  <c r="N239" i="1"/>
  <c r="J239" i="1"/>
  <c r="A239" i="1"/>
  <c r="S238" i="1"/>
  <c r="R238" i="1"/>
  <c r="Q238" i="1"/>
  <c r="J238" i="1"/>
  <c r="A238" i="1"/>
  <c r="S226" i="1"/>
  <c r="R226" i="1"/>
  <c r="Q226" i="1"/>
  <c r="P226" i="1"/>
  <c r="O131" i="1"/>
  <c r="O226" i="1"/>
  <c r="N226" i="1"/>
  <c r="J226" i="1"/>
  <c r="A226" i="1"/>
  <c r="S225" i="1"/>
  <c r="R225" i="1"/>
  <c r="Q225" i="1"/>
  <c r="J225" i="1"/>
  <c r="Q218" i="1"/>
  <c r="R217" i="1"/>
  <c r="S217" i="1"/>
  <c r="S221" i="1"/>
  <c r="R221" i="1"/>
  <c r="Q221" i="1"/>
  <c r="J221" i="1"/>
  <c r="A221" i="1"/>
  <c r="S220" i="1"/>
  <c r="R220" i="1"/>
  <c r="Q220" i="1"/>
  <c r="P220" i="1"/>
  <c r="O220" i="1"/>
  <c r="N220" i="1"/>
  <c r="J220" i="1"/>
  <c r="A220" i="1"/>
  <c r="A219" i="1"/>
  <c r="A218" i="1"/>
  <c r="S219" i="1"/>
  <c r="R219" i="1"/>
  <c r="Q219" i="1"/>
  <c r="P219" i="1"/>
  <c r="O219" i="1"/>
  <c r="N219" i="1"/>
  <c r="J219" i="1"/>
  <c r="S218" i="1"/>
  <c r="R218" i="1"/>
  <c r="J218" i="1"/>
  <c r="Q217" i="1"/>
  <c r="J217" i="1"/>
  <c r="A217" i="1"/>
  <c r="N167" i="1"/>
  <c r="S271" i="1"/>
  <c r="R271" i="1"/>
  <c r="Q271" i="1"/>
  <c r="J271" i="1"/>
  <c r="S263" i="1"/>
  <c r="R263" i="1"/>
  <c r="Q263" i="1"/>
  <c r="J263" i="1"/>
  <c r="S227" i="1"/>
  <c r="R227" i="1"/>
  <c r="Q227" i="1"/>
  <c r="J227" i="1"/>
  <c r="O167" i="1"/>
  <c r="P151" i="1"/>
  <c r="N148" i="1"/>
  <c r="N160" i="1"/>
  <c r="P160" i="1"/>
  <c r="J137" i="1"/>
  <c r="P156" i="1"/>
  <c r="N156" i="1"/>
  <c r="N151" i="1"/>
  <c r="N241" i="1"/>
  <c r="P241" i="1"/>
  <c r="N240" i="1"/>
  <c r="P240" i="1"/>
  <c r="J120" i="1"/>
  <c r="K120" i="1"/>
  <c r="L120" i="1"/>
  <c r="M120" i="1"/>
  <c r="Q120" i="1"/>
  <c r="R120" i="1"/>
  <c r="S120" i="1"/>
  <c r="K137" i="1"/>
  <c r="L137" i="1"/>
  <c r="M137" i="1"/>
  <c r="Q137" i="1"/>
  <c r="R137" i="1"/>
  <c r="S137" i="1"/>
  <c r="P161" i="1"/>
  <c r="N161" i="1"/>
  <c r="P159" i="1"/>
  <c r="N159" i="1"/>
  <c r="P153" i="1"/>
  <c r="N153" i="1"/>
  <c r="P148" i="1"/>
  <c r="S98" i="1"/>
  <c r="R98" i="1"/>
  <c r="Q98" i="1"/>
  <c r="M98" i="1"/>
  <c r="L98" i="1"/>
  <c r="K98" i="1"/>
  <c r="J98" i="1"/>
  <c r="P221" i="1"/>
  <c r="N221" i="1"/>
  <c r="S82" i="1"/>
  <c r="R82" i="1"/>
  <c r="Q82" i="1"/>
  <c r="M82" i="1"/>
  <c r="L82" i="1"/>
  <c r="K82" i="1"/>
  <c r="J82" i="1"/>
  <c r="M64" i="1"/>
  <c r="L64" i="1"/>
  <c r="K64" i="1"/>
  <c r="J64" i="1"/>
  <c r="P58" i="1"/>
  <c r="P41" i="1"/>
  <c r="P238" i="1"/>
  <c r="N238" i="1"/>
  <c r="K49" i="1"/>
  <c r="P43" i="1"/>
  <c r="M49" i="1"/>
  <c r="L49" i="1"/>
  <c r="J49" i="1"/>
  <c r="O4" i="1"/>
  <c r="U3" i="1"/>
  <c r="P82" i="1"/>
  <c r="P120" i="1"/>
  <c r="R300" i="1"/>
  <c r="R302" i="1"/>
  <c r="O6" i="1"/>
  <c r="U7" i="1"/>
  <c r="T300" i="1"/>
  <c r="T302" i="1"/>
  <c r="U82" i="1"/>
  <c r="O58" i="1"/>
  <c r="O148" i="1"/>
  <c r="O5" i="1"/>
  <c r="U5" i="1"/>
  <c r="U137" i="1"/>
  <c r="U120" i="1"/>
  <c r="U98" i="1"/>
  <c r="J290" i="1"/>
  <c r="M290" i="1"/>
  <c r="K290" i="1"/>
  <c r="R290" i="1"/>
  <c r="L272" i="1"/>
  <c r="R272" i="1"/>
  <c r="N266" i="1"/>
  <c r="N271" i="1"/>
  <c r="N244" i="1"/>
  <c r="N263" i="1"/>
  <c r="N225" i="1"/>
  <c r="N227" i="1"/>
  <c r="N217" i="1"/>
  <c r="P64" i="1"/>
  <c r="P218" i="1"/>
  <c r="O159" i="1"/>
  <c r="O129" i="1"/>
  <c r="O156" i="1"/>
  <c r="P266" i="1"/>
  <c r="P271" i="1"/>
  <c r="P244" i="1"/>
  <c r="P263" i="1"/>
  <c r="P225" i="1"/>
  <c r="P227" i="1"/>
  <c r="P217" i="1"/>
  <c r="N218" i="1"/>
  <c r="O41" i="1"/>
  <c r="J272" i="1"/>
  <c r="Q272" i="1"/>
  <c r="S272" i="1"/>
  <c r="Q290" i="1"/>
  <c r="M228" i="1"/>
  <c r="K228" i="1"/>
  <c r="R223" i="1"/>
  <c r="R228" i="1"/>
  <c r="L228" i="1"/>
  <c r="Q223" i="1"/>
  <c r="Q228" i="1"/>
  <c r="S223" i="1"/>
  <c r="S228" i="1"/>
  <c r="J223" i="1"/>
  <c r="O43" i="1"/>
  <c r="S290" i="1"/>
  <c r="P137" i="1"/>
  <c r="R5" i="1"/>
  <c r="U6" i="1"/>
  <c r="P49" i="1"/>
  <c r="O238" i="1"/>
  <c r="R4" i="1"/>
  <c r="U4" i="1"/>
  <c r="O221" i="1"/>
  <c r="O153" i="1"/>
  <c r="O161" i="1"/>
  <c r="J301" i="1"/>
  <c r="O132" i="1"/>
  <c r="O240" i="1"/>
  <c r="O241" i="1"/>
  <c r="O160" i="1"/>
  <c r="O151" i="1"/>
  <c r="K179" i="1"/>
  <c r="P98" i="1"/>
  <c r="M272" i="1"/>
  <c r="S300" i="1"/>
  <c r="S302" i="1"/>
  <c r="K272" i="1"/>
  <c r="L290" i="1"/>
  <c r="K181" i="1"/>
  <c r="K207" i="1"/>
  <c r="J300" i="1"/>
  <c r="N291" i="1"/>
  <c r="L301" i="1"/>
  <c r="J228" i="1"/>
  <c r="H301" i="1"/>
  <c r="P290" i="1"/>
  <c r="P272" i="1"/>
  <c r="P223" i="1"/>
  <c r="P229" i="1"/>
  <c r="P273" i="1"/>
  <c r="P291" i="1"/>
  <c r="O218" i="1"/>
  <c r="O266" i="1"/>
  <c r="O271" i="1"/>
  <c r="O244" i="1"/>
  <c r="O263" i="1"/>
  <c r="O225" i="1"/>
  <c r="O227" i="1"/>
  <c r="O217" i="1"/>
  <c r="N272" i="1"/>
  <c r="N273" i="1"/>
  <c r="N223" i="1"/>
  <c r="N228" i="1"/>
  <c r="O137" i="1"/>
  <c r="O64" i="1"/>
  <c r="O120" i="1"/>
  <c r="O49" i="1"/>
  <c r="O98" i="1"/>
  <c r="O82" i="1"/>
  <c r="N290" i="1"/>
  <c r="N301" i="1"/>
  <c r="L300" i="1"/>
  <c r="L302" i="1"/>
  <c r="N179" i="1"/>
  <c r="P228" i="1"/>
  <c r="O223" i="1"/>
  <c r="O229" i="1"/>
  <c r="O273" i="1"/>
  <c r="N274" i="1"/>
  <c r="O291" i="1"/>
  <c r="N292" i="1"/>
  <c r="O272" i="1"/>
  <c r="O290" i="1"/>
  <c r="H300" i="1"/>
  <c r="H302" i="1"/>
  <c r="P301" i="1"/>
  <c r="N229" i="1"/>
  <c r="J302" i="1"/>
  <c r="N300" i="1"/>
  <c r="N302" i="1"/>
  <c r="U301" i="1"/>
  <c r="N230" i="1"/>
  <c r="O228" i="1"/>
  <c r="P300" i="1"/>
  <c r="P302" i="1"/>
</calcChain>
</file>

<file path=xl/comments1.xml><?xml version="1.0" encoding="utf-8"?>
<comments xmlns="http://schemas.openxmlformats.org/spreadsheetml/2006/main">
  <authors>
    <author>Gelu Gherghin</author>
    <author>Windows User</author>
  </authors>
  <commentList>
    <comment ref="O4" authorId="0" shape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LLX0001, LLX0002, LLX0003, etc. pentru Facultatea de Litere</t>
        </r>
      </text>
    </comment>
    <comment ref="A16" authorId="1" shape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1" shapeId="0">
      <text>
        <r>
          <rPr>
            <b/>
            <sz val="9"/>
            <color indexed="81"/>
            <rFont val="Tahoma"/>
            <family val="2"/>
            <charset val="238"/>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19" authorId="1"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4"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4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5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7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8"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8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4"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0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15"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2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4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78"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81"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8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8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8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0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17"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3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8"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7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82"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9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9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30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30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30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sharedStrings.xml><?xml version="1.0" encoding="utf-8"?>
<sst xmlns="http://schemas.openxmlformats.org/spreadsheetml/2006/main" count="739" uniqueCount="288">
  <si>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</si>
  <si>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</si>
  <si>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</si>
  <si>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</si>
  <si>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</si>
  <si>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</si>
  <si>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</si>
  <si>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</si>
  <si>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</si>
  <si>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</si>
  <si>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</si>
  <si>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</si>
  <si>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</si>
  <si>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</si>
  <si>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</si>
  <si>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</si>
  <si>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</si>
  <si>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</si>
  <si>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</si>
  <si>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</si>
  <si>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</si>
  <si>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</si>
  <si>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</si>
  <si>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</si>
  <si>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</si>
  <si>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</si>
  <si>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</si>
  <si>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</si>
  <si>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</si>
  <si>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</si>
  <si>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</si>
  <si>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</si>
  <si>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</si>
  <si>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</si>
  <si>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</si>
  <si>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</si>
  <si>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</si>
  <si>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</si>
  <si>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</si>
  <si>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</si>
  <si>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</si>
  <si>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</si>
  <si>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</si>
  <si>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</si>
  <si>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</si>
  <si>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</si>
  <si>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</si>
  <si>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</si>
  <si>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</si>
  <si>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</si>
  <si>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</si>
  <si>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</si>
  <si>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</si>
  <si>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</si>
  <si>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</si>
  <si>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</si>
  <si>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</si>
  <si>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</si>
  <si>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</si>
  <si>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</si>
  <si>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</si>
  <si>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</si>
  <si>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</si>
  <si>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</si>
  <si>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</si>
  <si>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</si>
  <si>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</si>
  <si>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</si>
  <si>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</si>
  <si>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</si>
  <si>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</si>
  <si>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</si>
  <si>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</si>
  <si>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</si>
  <si>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</si>
  <si>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</si>
  <si>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</si>
  <si>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</si>
  <si>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</si>
  <si>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</si>
  <si>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</si>
  <si>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</si>
  <si>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</si>
  <si>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</si>
  <si>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</si>
  <si>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</si>
  <si>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</si>
  <si>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</si>
  <si>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</si>
  <si>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</si>
  <si>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</si>
  <si>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</si>
  <si>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YLU0011</t>
  </si>
  <si>
    <t>YLU0012</t>
  </si>
  <si>
    <t>Curs opțional 1</t>
  </si>
  <si>
    <t>PACHET OPȚIONAL 4 (An II, Semestrul 4)</t>
  </si>
  <si>
    <t>PACHET OPȚIONAL 5 (An III, Semestrul 5)</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</si>
  <si>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</si>
  <si>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</si>
  <si>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</si>
  <si>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</si>
  <si>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</si>
  <si>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ÎN TOATE TABELELE DIN ACEASTĂ MACHETĂ, TREBUIE SĂ INTRODUCEȚI  CONȚINUT NUMAI ÎN CELULELE MARCATE CU GALBEN. 
NICIO CELULĂ GALBENA NU TREBUIE SĂ RĂMÂNĂ  NECOMPLETATĂ.</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</si>
  <si>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</si>
  <si>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</si>
  <si>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</si>
  <si>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</si>
  <si>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</si>
  <si>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DPPF – Discipline de pregătire psihopedagogică fundamentală (obligatorii)                                       DPDPS – Discipline de pregătire didactică şi practică de specialitate (obligatorii)</t>
  </si>
  <si>
    <t>Pedagogie I: 
- Fundamentele pedagogiei 
- Teoria şi metodologia curriculumului</t>
  </si>
  <si>
    <t>Pedagogie II:
- Teoria şi metodologia instruirii 
- Teoria şi metodologia evaluării</t>
  </si>
  <si>
    <t>FACULTATEA DE LITERE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</si>
  <si>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</si>
  <si>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PLAN DE ÎNVĂŢĂMÂNT valabil începând din anul universitar 2019-2020</t>
  </si>
  <si>
    <r>
      <t xml:space="preserve">Domeniul: </t>
    </r>
    <r>
      <rPr>
        <b/>
        <sz val="10"/>
        <color indexed="8"/>
        <rFont val="Times New Roman"/>
        <family val="1"/>
      </rPr>
      <t>Limbă și literatură</t>
    </r>
  </si>
  <si>
    <r>
      <t xml:space="preserve">Titlul absolventului: </t>
    </r>
    <r>
      <rPr>
        <b/>
        <sz val="10"/>
        <color indexed="8"/>
        <rFont val="Times New Roman"/>
        <family val="1"/>
      </rPr>
      <t>LICENȚIAT ÎN FILOLOGIE</t>
    </r>
  </si>
  <si>
    <r>
      <rPr>
        <b/>
        <sz val="10"/>
        <color indexed="8"/>
        <rFont val="Times New Roman"/>
        <family val="1"/>
      </rPr>
      <t xml:space="preserve">  </t>
    </r>
    <r>
      <rPr>
        <b/>
        <sz val="10"/>
        <color rgb="FFFF0000"/>
        <rFont val="Times New Roman"/>
        <family val="1"/>
      </rPr>
      <t xml:space="preserve"> </t>
    </r>
    <r>
      <rPr>
        <b/>
        <sz val="10"/>
        <rFont val="Times New Roman"/>
        <family val="1"/>
        <charset val="238"/>
      </rPr>
      <t xml:space="preserve">143 </t>
    </r>
    <r>
      <rPr>
        <sz val="10"/>
        <color indexed="8"/>
        <rFont val="Times New Roman"/>
        <family val="1"/>
      </rPr>
      <t>de credite la disciplinele obligatorii;</t>
    </r>
  </si>
  <si>
    <t xml:space="preserve">          37 credite la disciplinele opţionale;</t>
  </si>
  <si>
    <t xml:space="preserve">  Și</t>
  </si>
  <si>
    <t>LLY1001</t>
  </si>
  <si>
    <t>Lingvistică generală</t>
  </si>
  <si>
    <t>LLX1023</t>
  </si>
  <si>
    <t>LLY2007</t>
  </si>
  <si>
    <t>Teoria literaturii</t>
  </si>
  <si>
    <t>LLY2022</t>
  </si>
  <si>
    <t>Inițiere în metodologia de cercetare științifică</t>
  </si>
  <si>
    <t>LLY3024</t>
  </si>
  <si>
    <t>Practică profesională 1</t>
  </si>
  <si>
    <t>LLX3023</t>
  </si>
  <si>
    <t>Literatură comparată. Curs opțional 2</t>
  </si>
  <si>
    <t>LLX4111</t>
  </si>
  <si>
    <t>LLY4024</t>
  </si>
  <si>
    <t>Practică profesională 2</t>
  </si>
  <si>
    <t>LLX4023</t>
  </si>
  <si>
    <t>Literatură comparată. Curs opțional 4</t>
  </si>
  <si>
    <t>LLX5111</t>
  </si>
  <si>
    <t>LLY5024</t>
  </si>
  <si>
    <t>Practică profesională și de cercetare 1</t>
  </si>
  <si>
    <t>LLX5023</t>
  </si>
  <si>
    <t>Curs general opțional 6</t>
  </si>
  <si>
    <t>LLY6024</t>
  </si>
  <si>
    <t>Practică profesională și de cercetare 2</t>
  </si>
  <si>
    <t>LLY6002</t>
  </si>
  <si>
    <t>Semiotica și științele limbajului</t>
  </si>
  <si>
    <t>LLY1020</t>
  </si>
  <si>
    <t>Gramatică normativă</t>
  </si>
  <si>
    <t>LLY1021</t>
  </si>
  <si>
    <t>Informatică</t>
  </si>
  <si>
    <t>LLY3010</t>
  </si>
  <si>
    <t>Mitul faustic din Renaștere în sec. XIX</t>
  </si>
  <si>
    <t>LLY3011</t>
  </si>
  <si>
    <t>Poetici corporale</t>
  </si>
  <si>
    <t>LLY3012</t>
  </si>
  <si>
    <t>Barocul și revenirile sale în sec. XX</t>
  </si>
  <si>
    <t>LLY3018</t>
  </si>
  <si>
    <t>Omul politic și literatura</t>
  </si>
  <si>
    <t>LLY4013</t>
  </si>
  <si>
    <t>Mitul faustic din Romantism în sec. XX</t>
  </si>
  <si>
    <t>LLY4014</t>
  </si>
  <si>
    <t>Identități și alterități feminine</t>
  </si>
  <si>
    <t>LLY4015</t>
  </si>
  <si>
    <t>Poezia modernă de la Baudelaire la Ginsberg</t>
  </si>
  <si>
    <t>LLY4019</t>
  </si>
  <si>
    <t>Nietzscheanismul în literatură</t>
  </si>
  <si>
    <t>LLY5016</t>
  </si>
  <si>
    <t>Estetica</t>
  </si>
  <si>
    <t>LLY5017</t>
  </si>
  <si>
    <t>Poetică și critică literară</t>
  </si>
  <si>
    <t>PACHET OPȚIONAL 7 (An III, Semestrul 5)</t>
  </si>
  <si>
    <t>PACHET OPȚIONAL 6 (An III, Semestrul 5)</t>
  </si>
  <si>
    <t>PACHET OPȚIONAL 8 (An III, Semestrul 6)</t>
  </si>
  <si>
    <t>PACHET OPȚIONAL 9 (An III, Semestrul 6)</t>
  </si>
  <si>
    <t>DISCIPLINE DE SPECIALITATE (DS)</t>
  </si>
  <si>
    <t>DISCIPLINE COMPLEMENTARE (DC)</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</si>
  <si>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</si>
  <si>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r>
      <rPr>
        <b/>
        <sz val="10"/>
        <color indexed="8"/>
        <rFont val="Times New Roman"/>
        <family val="1"/>
      </rPr>
      <t>V. MODUL DE ALEGERE A DISCIPLINELOR OPŢIONALE</t>
    </r>
    <r>
      <rPr>
        <sz val="10"/>
        <color indexed="8"/>
        <rFont val="Times New Roman"/>
        <family val="1"/>
      </rPr>
      <t xml:space="preserve">
</t>
    </r>
  </si>
  <si>
    <r>
      <t xml:space="preserve">Didactica specialităţii A: </t>
    </r>
    <r>
      <rPr>
        <i/>
        <sz val="10"/>
        <rFont val="Times New Roman"/>
        <family val="1"/>
      </rPr>
      <t>Didactica limbilor şi literaturilor romanice (italiană, spaniolă, portugheză) (specializare A)</t>
    </r>
  </si>
  <si>
    <t>Limba şi literatura spaniolă - Segment B</t>
  </si>
  <si>
    <t>LLH1221</t>
  </si>
  <si>
    <t>LLH1261</t>
  </si>
  <si>
    <t>LLH2221</t>
  </si>
  <si>
    <t>Limba spaniolă 2 (Morfologie - Sintagma nominală) (B)</t>
  </si>
  <si>
    <t>LLH2261</t>
  </si>
  <si>
    <t>Literatură spaniolă 2 (Evul Mediu și Renașterea) (B)</t>
  </si>
  <si>
    <t>Limba şi literatura spaniolă  - Segment B</t>
  </si>
  <si>
    <t>LLH3221</t>
  </si>
  <si>
    <t>Limba spaniolă 3 (Morfologie - Sintagma verbală) (B)</t>
  </si>
  <si>
    <t>LLH3261</t>
  </si>
  <si>
    <t>Literatură spaniolă (Barocul) (B)</t>
  </si>
  <si>
    <t>LLH4221</t>
  </si>
  <si>
    <t>Limba spaniolă 4 (Sintaxa propoziției) (B)</t>
  </si>
  <si>
    <t>LLH4261</t>
  </si>
  <si>
    <t>Literatură spaniolă (Iluminismul) (B)</t>
  </si>
  <si>
    <t>LLH5221</t>
  </si>
  <si>
    <t>Limba spaniolă 5 (Sintaxa frazei) (B)</t>
  </si>
  <si>
    <t>LLH5261</t>
  </si>
  <si>
    <t xml:space="preserve">Literatură spaniolă (secolul XIX) (B)   </t>
  </si>
  <si>
    <t>LLX5211</t>
  </si>
  <si>
    <t>Curs opţional 7 de literatură spaniolă</t>
  </si>
  <si>
    <t>LLH6221</t>
  </si>
  <si>
    <t>Limba spaniolă 6 (Lexicologie și semantică) (B)</t>
  </si>
  <si>
    <t>LLH6261</t>
  </si>
  <si>
    <t>Literatură spaniolă (secolul XX) (B)</t>
  </si>
  <si>
    <t>LLX6211</t>
  </si>
  <si>
    <t>Curs opţional 9 de limbă spaniolă</t>
  </si>
  <si>
    <t>LLH5262</t>
  </si>
  <si>
    <t>Literatură hispanoamericană (Poezia - El Posvanguardismo)</t>
  </si>
  <si>
    <t>LLH5263</t>
  </si>
  <si>
    <t>Istoria gândirii critice în Spania</t>
  </si>
  <si>
    <t>LLH6226</t>
  </si>
  <si>
    <t>Teoria și practica traducerii</t>
  </si>
  <si>
    <t>LLH6227</t>
  </si>
  <si>
    <t>Dificultăți ale vorbitorilor români de limba spaniolă</t>
  </si>
  <si>
    <r>
      <t xml:space="preserve">Didactica specialităţii B: </t>
    </r>
    <r>
      <rPr>
        <i/>
        <sz val="10"/>
        <rFont val="Times New Roman"/>
        <family val="1"/>
      </rPr>
      <t>Didactica liimbii și literaturii spaniole  (specializare B)</t>
    </r>
  </si>
  <si>
    <t xml:space="preserve">PACHET OPȚIONAL 1 (An I, Semestrul 1) </t>
  </si>
  <si>
    <t xml:space="preserve">PACHET OPȚIONAL 2 (An II, Semestrul 3) </t>
  </si>
  <si>
    <t>PACHET OPȚIONAL 3 (An II, Semestrul 4)</t>
  </si>
  <si>
    <r>
      <rPr>
        <b/>
        <sz val="10"/>
        <color indexed="8"/>
        <rFont val="Times New Roman"/>
        <family val="1"/>
      </rPr>
      <t>4</t>
    </r>
    <r>
      <rPr>
        <sz val="10"/>
        <color indexed="8"/>
        <rFont val="Times New Roman"/>
        <family val="1"/>
      </rPr>
      <t xml:space="preserve"> credite pentru disciplina Educație fizică</t>
    </r>
  </si>
  <si>
    <r>
      <rPr>
        <b/>
        <sz val="10"/>
        <color indexed="8"/>
        <rFont val="Times New Roman"/>
        <family val="1"/>
      </rPr>
      <t>12</t>
    </r>
    <r>
      <rPr>
        <sz val="10"/>
        <color indexed="8"/>
        <rFont val="Times New Roman"/>
        <family val="1"/>
      </rPr>
      <t xml:space="preserve"> credite pentru disciplina Practică profesională</t>
    </r>
  </si>
  <si>
    <t>Chei de verificare</t>
  </si>
  <si>
    <t xml:space="preserve">III. NUMĂRUL ORELOR PE SĂPTĂMÂNĂ </t>
  </si>
  <si>
    <r>
      <rPr>
        <b/>
        <sz val="10"/>
        <color indexed="8"/>
        <rFont val="Times New Roman"/>
        <family val="1"/>
      </rPr>
      <t xml:space="preserve">VI.  UNIVERSITĂŢI EUROPENE DE REFERINŢĂ: 
</t>
    </r>
    <r>
      <rPr>
        <sz val="10"/>
        <color indexed="8"/>
        <rFont val="Times New Roman"/>
        <family val="1"/>
      </rPr>
      <t>Complutense de Madrid, Autònoma de Barcelona, Valencia, Oviedo, Vigo, Tarragona, A Coruña, Cádiz, Valladolid, UNED Madrid, Extremadura, Ciudad Real, Huelva, Jaén, Murcia</t>
    </r>
    <r>
      <rPr>
        <b/>
        <sz val="10"/>
        <color indexed="8"/>
        <rFont val="Times New Roman"/>
        <family val="1"/>
      </rPr>
      <t xml:space="preserve"> </t>
    </r>
    <r>
      <rPr>
        <sz val="10"/>
        <color indexed="8"/>
        <rFont val="Times New Roman"/>
        <family val="1"/>
      </rPr>
      <t xml:space="preserve">
</t>
    </r>
  </si>
  <si>
    <t>LLH1121</t>
  </si>
  <si>
    <t>Limba spaniolă 1 (Practica limbii. Curs intensiv de limba spaniolă) (A)</t>
  </si>
  <si>
    <t>LLH1161</t>
  </si>
  <si>
    <t>Cultură şi civilizație spaniolă și hispanoamericană (A)</t>
  </si>
  <si>
    <t>Limba spaniolă 1 (Practica limbii. Curs intensiv de limba spaniolă) (B)</t>
  </si>
  <si>
    <t>Cultură şi civilizație spaniolă și hispanoamericană (B)</t>
  </si>
  <si>
    <t>LLH2121</t>
  </si>
  <si>
    <t>Limba spaniolă 2 (Morfologie-Sintagma nominală) (A)</t>
  </si>
  <si>
    <t>LLH2161</t>
  </si>
  <si>
    <t>Literatură spaniolă (Evul Mediu și Renașterea) (A)</t>
  </si>
  <si>
    <t>Limba spaniolă 3 (Morfologie-Sintagma verbală) (A)</t>
  </si>
  <si>
    <t>LLH3121</t>
  </si>
  <si>
    <t>LLH4121</t>
  </si>
  <si>
    <t>Limba spaniolă 4 (Sintaxa propoziției) (A)</t>
  </si>
  <si>
    <t>LLH4161</t>
  </si>
  <si>
    <t>Literatură spaniolă (Iluminismul) (A)</t>
  </si>
  <si>
    <t>Curs opțional 3 de limbă și literatură spaniolă</t>
  </si>
  <si>
    <t>LLH5121</t>
  </si>
  <si>
    <t>Limba spaniolă 5 (Sintaxa frazei) (A)</t>
  </si>
  <si>
    <t>LLH5161</t>
  </si>
  <si>
    <t>Curs opțional 5 de limbă și literatură spaniolă</t>
  </si>
  <si>
    <t>LLH6121</t>
  </si>
  <si>
    <t>LLH6161</t>
  </si>
  <si>
    <t>LLX6106</t>
  </si>
  <si>
    <t>Curs opțional 8 de limbă și literatură spaniolă</t>
  </si>
  <si>
    <t>Literatură spaniolă (secolul XX) (A)</t>
  </si>
  <si>
    <t>LLH4122</t>
  </si>
  <si>
    <t>LLH4123</t>
  </si>
  <si>
    <t>Spaniola colocvială / Istoria artei spaniole</t>
  </si>
  <si>
    <t>LLH5123</t>
  </si>
  <si>
    <t>Limbaje specializate  / Literatură hispanoamericană (Poezia-El Modernismo)</t>
  </si>
  <si>
    <t>LLH5125</t>
  </si>
  <si>
    <t>Varietăți actuale ale limbii spaniole / Istoria gândirii critice în Spania</t>
  </si>
  <si>
    <t>LLH6126</t>
  </si>
  <si>
    <t>Teoria și practica traducerii / Literatură hispanoamericană (Proza)</t>
  </si>
  <si>
    <t>LLH6127</t>
  </si>
  <si>
    <t>Dificultăți ale vorbitorilor români de limba spaniolă / Romanul spaniol postbelic (secolul XX)</t>
  </si>
  <si>
    <t>LLV1107</t>
  </si>
  <si>
    <t>Limbă spaniolă - curs facultativ</t>
  </si>
  <si>
    <t>LLV2107</t>
  </si>
  <si>
    <t>LLV3107</t>
  </si>
  <si>
    <t>LLV4107</t>
  </si>
  <si>
    <t>Limba şi literatura spaniolă - Segment A</t>
  </si>
  <si>
    <t>LLH3161</t>
  </si>
  <si>
    <t xml:space="preserve">Literatură spaniolă (secolul XIX) (A)   </t>
  </si>
  <si>
    <t>Exprimare scrisă și orală / Literatură hispanoamericană (Poezia-El Posvanguardismo)</t>
  </si>
  <si>
    <t>Sem. 1: Se alege o disciplină (1) din pachetul opțional 1 (LLX1023)</t>
  </si>
  <si>
    <t>Sem. 3: Se alege o disciplină (2) din pachetul opțional 2 (LLX3023)</t>
  </si>
  <si>
    <t>Sem. 4: Se alege o disciplină (3) din pachetul opțional 3 (LLX4111) și</t>
  </si>
  <si>
    <t>o disciplină (4) din pachetul opțional 4 (LLX4023)</t>
  </si>
  <si>
    <t>Sem. 5: Se alege o disciplină (5) din pachetul opțional 5 (LLX5111),</t>
  </si>
  <si>
    <t>o disciplină (6) din pachetul opțional 6 (LLX5023) și o disciplină (7) din</t>
  </si>
  <si>
    <t>pachetul opțional 7 (LLX5211)</t>
  </si>
  <si>
    <t xml:space="preserve"> Sem. 6: Se alege o disciplină (8) din pachetul opțional 8 (LLX6106) și</t>
  </si>
  <si>
    <t>o disciplină (9) din pachetul opțional 9 (LLX6211)</t>
  </si>
  <si>
    <t>Limba spaniolă 6 (Lexicologie și semantică) (A)</t>
  </si>
  <si>
    <t>Literatură spaniolă (Barocul) (A)</t>
  </si>
  <si>
    <t>LLV1124</t>
  </si>
  <si>
    <t>Limbă catalană - curs facultativ</t>
  </si>
  <si>
    <t>LLV2124</t>
  </si>
  <si>
    <t>LLV3124</t>
  </si>
  <si>
    <t>LLV4124</t>
  </si>
  <si>
    <r>
      <t xml:space="preserve">Limba de predare: </t>
    </r>
    <r>
      <rPr>
        <b/>
        <sz val="10"/>
        <color indexed="8"/>
        <rFont val="Times New Roman"/>
        <family val="1"/>
        <charset val="238"/>
      </rPr>
      <t xml:space="preserve">română, </t>
    </r>
    <r>
      <rPr>
        <b/>
        <sz val="10"/>
        <color rgb="FFFF0000"/>
        <rFont val="Times New Roman"/>
        <family val="1"/>
        <charset val="238"/>
      </rPr>
      <t>portugheză</t>
    </r>
  </si>
  <si>
    <t>Portugheză sau spaniola?</t>
  </si>
  <si>
    <r>
      <t xml:space="preserve">Specializarea/Programul de studiu: </t>
    </r>
    <r>
      <rPr>
        <b/>
        <sz val="10"/>
        <color indexed="8"/>
        <rFont val="Times New Roman"/>
        <family val="1"/>
      </rPr>
      <t>Limba și literatura spaniolă</t>
    </r>
    <r>
      <rPr>
        <sz val="10"/>
        <color indexed="8"/>
        <rFont val="Times New Roman"/>
        <family val="1"/>
      </rPr>
      <t xml:space="preserve"> </t>
    </r>
    <r>
      <rPr>
        <b/>
        <sz val="10"/>
        <color indexed="8"/>
        <rFont val="Times New Roman"/>
        <family val="1"/>
        <charset val="238"/>
      </rPr>
      <t>- limba și literatura română sau limba și literatura maghiară sau o limbă și literatură modernă* sau limba latină sau limba greacă veche sau literatură universală comparată  (3 ani, cu frecvenţă, linia de studiu: română)
*: maghiarã, engleză, franceză, norvegiană, germanã, rusã, italianã, finlandeză, chineză, coreeană, japonezã</t>
    </r>
  </si>
  <si>
    <t>Standardul ARACIS pentru domeniu cere intre 2016-2352 ore/ciclu, dar tot 1968 ore ati avut si anul trecut, speram sa nu fie probleme la o eventuala vizita ARACIS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</si>
</sst>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i/>
      <sz val="9"/>
      <color indexed="10"/>
      <name val="Tahoma"/>
      <family val="2"/>
      <charset val="238"/>
    </font>
    <font>
      <b/>
      <sz val="10"/>
      <name val="Times New Roman"/>
      <family val="1"/>
      <charset val="238"/>
    </font>
    <font>
      <i/>
      <sz val="10"/>
      <name val="Times New Roman"/>
      <family val="1"/>
    </font>
    <font>
      <sz val="8"/>
      <name val="Times New Roman"/>
      <family val="1"/>
    </font>
    <font>
      <sz val="8"/>
      <name val="Calibri"/>
      <family val="2"/>
      <charset val="238"/>
      <scheme val="minor"/>
    </font>
    <font>
      <u/>
      <sz val="11"/>
      <color theme="10"/>
      <name val="Calibri"/>
      <family val="2"/>
      <charset val="238"/>
      <scheme val="minor"/>
    </font>
    <font>
      <u/>
      <sz val="11"/>
      <color theme="11"/>
      <name val="Calibri"/>
      <family val="2"/>
      <charset val="238"/>
      <scheme val="minor"/>
    </font>
    <font>
      <b/>
      <sz val="10"/>
      <color theme="1"/>
      <name val="Times"/>
    </font>
    <font>
      <sz val="10"/>
      <name val="Times New Roman"/>
      <family val="1"/>
      <charset val="238"/>
    </font>
    <font>
      <sz val="10"/>
      <color indexed="8"/>
      <name val="Times New Roman"/>
      <family val="1"/>
      <charset val="238"/>
    </font>
    <font>
      <sz val="10"/>
      <color rgb="FFFF0000"/>
      <name val="Times New Roman"/>
      <family val="1"/>
      <charset val="238"/>
    </font>
    <font>
      <b/>
      <sz val="10"/>
      <color rgb="FFFF0000"/>
      <name val="Times New Roman"/>
      <family val="1"/>
      <charset val="238"/>
    </font>
    <font>
      <b/>
      <sz val="10"/>
      <color indexed="8"/>
      <name val="Times New Roman"/>
      <family val="1"/>
      <charset val="238"/>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s>
  <cellStyleXfs count="23">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378">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4" fillId="0" borderId="0" xfId="0" applyFont="1" applyProtection="1">
      <protection locked="0"/>
    </xf>
    <xf numFmtId="0" fontId="6" fillId="0" borderId="0" xfId="0" applyFont="1" applyProtection="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0" xfId="0" applyFont="1" applyAlignment="1" applyProtection="1">
      <alignment vertical="center"/>
      <protection locked="0"/>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2" fillId="0" borderId="0" xfId="0" applyFont="1" applyBorder="1" applyAlignment="1" applyProtection="1">
      <alignment horizontal="center" vertical="center"/>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1" fillId="0" borderId="0" xfId="0" applyFont="1" applyFill="1" applyAlignment="1" applyProtection="1">
      <alignment wrapText="1"/>
      <protection locked="0"/>
    </xf>
    <xf numFmtId="0" fontId="1" fillId="0" borderId="0" xfId="0" applyFont="1" applyProtection="1">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Border="1" applyAlignment="1" applyProtection="1">
      <alignment horizontal="left" vertical="top"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Alignment="1" applyProtection="1">
      <alignment horizontal="left" vertical="top" wrapText="1"/>
      <protection locked="0"/>
    </xf>
    <xf numFmtId="0" fontId="1" fillId="0" borderId="0" xfId="0" applyFont="1" applyBorder="1" applyProtection="1">
      <protection locked="0"/>
    </xf>
    <xf numFmtId="0" fontId="1" fillId="0" borderId="0" xfId="0" applyFont="1" applyProtection="1">
      <protection locked="0"/>
    </xf>
    <xf numFmtId="0" fontId="9" fillId="3" borderId="0" xfId="0" applyFont="1" applyFill="1" applyProtection="1">
      <protection locked="0"/>
    </xf>
    <xf numFmtId="0" fontId="15" fillId="3" borderId="1" xfId="0" applyFont="1" applyFill="1" applyBorder="1" applyAlignment="1" applyProtection="1">
      <alignment horizontal="center" vertical="center" wrapText="1"/>
      <protection locked="0"/>
    </xf>
    <xf numFmtId="1" fontId="9" fillId="3" borderId="1" xfId="0" applyNumberFormat="1" applyFont="1" applyFill="1" applyBorder="1" applyAlignment="1" applyProtection="1">
      <alignment horizontal="left" vertical="center"/>
      <protection locked="0"/>
    </xf>
    <xf numFmtId="1" fontId="9" fillId="3" borderId="1" xfId="0" applyNumberFormat="1" applyFont="1" applyFill="1" applyBorder="1" applyAlignment="1" applyProtection="1">
      <alignment horizontal="center" vertical="center"/>
      <protection locked="0"/>
    </xf>
    <xf numFmtId="1" fontId="9" fillId="3" borderId="1" xfId="0" applyNumberFormat="1" applyFont="1" applyFill="1" applyBorder="1" applyAlignment="1" applyProtection="1">
      <alignment horizontal="center" vertical="center"/>
    </xf>
    <xf numFmtId="1" fontId="9" fillId="3" borderId="1" xfId="0" applyNumberFormat="1"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xf>
    <xf numFmtId="1" fontId="15" fillId="3" borderId="1" xfId="0" applyNumberFormat="1" applyFont="1" applyFill="1" applyBorder="1" applyAlignment="1" applyProtection="1">
      <alignment horizontal="center" vertical="center"/>
    </xf>
    <xf numFmtId="0" fontId="9" fillId="3" borderId="3" xfId="0" applyFont="1" applyFill="1" applyBorder="1" applyAlignment="1" applyProtection="1">
      <alignment horizontal="left" vertical="top"/>
      <protection locked="0"/>
    </xf>
    <xf numFmtId="0" fontId="15" fillId="3" borderId="0" xfId="0" applyFont="1" applyFill="1" applyBorder="1" applyAlignment="1" applyProtection="1">
      <alignment horizontal="left" vertical="center" wrapText="1"/>
    </xf>
    <xf numFmtId="1" fontId="15" fillId="3" borderId="4" xfId="0" applyNumberFormat="1" applyFont="1" applyFill="1" applyBorder="1" applyAlignment="1" applyProtection="1">
      <alignment horizontal="center" vertical="center"/>
    </xf>
    <xf numFmtId="2" fontId="17" fillId="3" borderId="0" xfId="0" applyNumberFormat="1" applyFont="1" applyFill="1" applyBorder="1" applyAlignment="1" applyProtection="1">
      <alignment horizontal="left" vertical="top"/>
    </xf>
    <xf numFmtId="0" fontId="1" fillId="0" borderId="0" xfId="0" applyFont="1" applyFill="1" applyBorder="1" applyAlignment="1" applyProtection="1">
      <alignment vertical="center" wrapText="1"/>
      <protection locked="0"/>
    </xf>
    <xf numFmtId="0" fontId="2" fillId="0" borderId="2" xfId="0" applyFont="1" applyFill="1" applyBorder="1" applyAlignment="1" applyProtection="1">
      <alignment vertical="center"/>
      <protection locked="0"/>
    </xf>
    <xf numFmtId="0" fontId="1" fillId="0" borderId="1" xfId="0"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0" fontId="7" fillId="0" borderId="0" xfId="0" applyFont="1" applyFill="1" applyProtection="1">
      <protection locked="0"/>
    </xf>
    <xf numFmtId="0" fontId="2" fillId="0" borderId="1" xfId="0" applyFont="1" applyFill="1" applyBorder="1" applyAlignment="1" applyProtection="1">
      <alignment vertical="center"/>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center" vertical="center"/>
      <protection locked="0"/>
    </xf>
    <xf numFmtId="2" fontId="1"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vertical="center"/>
      <protection locked="0"/>
    </xf>
    <xf numFmtId="0" fontId="15" fillId="0" borderId="1" xfId="0" applyNumberFormat="1"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left" vertical="center"/>
      <protection locked="0"/>
    </xf>
    <xf numFmtId="1" fontId="1" fillId="0" borderId="1" xfId="0" applyNumberFormat="1"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wrapText="1"/>
      <protection locked="0"/>
    </xf>
    <xf numFmtId="0" fontId="0" fillId="0" borderId="0" xfId="0" applyFill="1"/>
    <xf numFmtId="1" fontId="22" fillId="0" borderId="1" xfId="0" applyNumberFormat="1" applyFont="1" applyFill="1" applyBorder="1" applyAlignment="1" applyProtection="1">
      <alignment horizontal="center" vertical="center"/>
      <protection locked="0"/>
    </xf>
    <xf numFmtId="1" fontId="22" fillId="0" borderId="1" xfId="0" applyNumberFormat="1" applyFont="1" applyFill="1" applyBorder="1" applyAlignment="1" applyProtection="1">
      <alignment horizontal="center" vertical="center"/>
    </xf>
    <xf numFmtId="1" fontId="22"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protection locked="0"/>
    </xf>
    <xf numFmtId="1"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xf>
    <xf numFmtId="164" fontId="1" fillId="0" borderId="1" xfId="0" applyNumberFormat="1" applyFont="1" applyFill="1" applyBorder="1" applyAlignment="1" applyProtection="1">
      <alignment horizontal="center" vertical="center"/>
    </xf>
    <xf numFmtId="0" fontId="0" fillId="0" borderId="0" xfId="0" applyFill="1" applyAlignment="1">
      <alignment wrapText="1"/>
    </xf>
    <xf numFmtId="0" fontId="0" fillId="0" borderId="0" xfId="0" applyFill="1" applyBorder="1" applyAlignment="1">
      <alignment wrapText="1"/>
    </xf>
    <xf numFmtId="0" fontId="1" fillId="0" borderId="0" xfId="0" applyFont="1" applyFill="1" applyBorder="1" applyAlignment="1" applyProtection="1">
      <protection locked="0"/>
    </xf>
    <xf numFmtId="0" fontId="0" fillId="0" borderId="0" xfId="0" applyFill="1" applyAlignment="1"/>
    <xf numFmtId="0" fontId="0" fillId="0" borderId="0" xfId="0" applyFill="1" applyBorder="1" applyAlignment="1"/>
    <xf numFmtId="0" fontId="2" fillId="0" borderId="0" xfId="0" applyFont="1" applyFill="1" applyBorder="1" applyAlignment="1" applyProtection="1">
      <alignment horizontal="left" vertical="center"/>
      <protection locked="0"/>
    </xf>
    <xf numFmtId="10" fontId="2" fillId="0" borderId="0" xfId="0" applyNumberFormat="1" applyFont="1" applyFill="1" applyBorder="1" applyAlignment="1" applyProtection="1">
      <alignment horizontal="center" vertical="center"/>
      <protection locked="0"/>
    </xf>
    <xf numFmtId="1" fontId="2" fillId="0" borderId="1" xfId="0" applyNumberFormat="1"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left" vertical="center"/>
      <protection locked="0"/>
    </xf>
    <xf numFmtId="1"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protection locked="0"/>
    </xf>
    <xf numFmtId="0" fontId="1" fillId="0" borderId="0" xfId="0" applyFont="1" applyAlignment="1" applyProtection="1">
      <alignment vertical="top" wrapText="1"/>
      <protection locked="0"/>
    </xf>
    <xf numFmtId="1" fontId="22" fillId="0" borderId="1" xfId="0" applyNumberFormat="1" applyFont="1" applyFill="1" applyBorder="1" applyAlignment="1" applyProtection="1">
      <alignment horizontal="left" vertical="center"/>
      <protection locked="0"/>
    </xf>
    <xf numFmtId="1" fontId="1" fillId="0" borderId="1" xfId="0" applyNumberFormat="1" applyFont="1" applyFill="1" applyBorder="1" applyAlignment="1" applyProtection="1">
      <alignment horizontal="center" vertical="center"/>
      <protection locked="0"/>
    </xf>
    <xf numFmtId="0" fontId="1" fillId="0" borderId="0" xfId="0" applyFont="1" applyFill="1" applyBorder="1" applyProtection="1">
      <protection locked="0"/>
    </xf>
    <xf numFmtId="0" fontId="1" fillId="0" borderId="0" xfId="0" applyFont="1" applyFill="1" applyProtection="1">
      <protection locked="0"/>
    </xf>
    <xf numFmtId="0" fontId="21" fillId="0" borderId="1" xfId="0" applyFont="1" applyFill="1" applyBorder="1"/>
    <xf numFmtId="1" fontId="24" fillId="0" borderId="1" xfId="0" applyNumberFormat="1" applyFont="1" applyFill="1" applyBorder="1" applyAlignment="1" applyProtection="1">
      <alignment horizontal="center" vertical="center"/>
    </xf>
    <xf numFmtId="0" fontId="25" fillId="6" borderId="0" xfId="0" applyFont="1" applyFill="1" applyProtection="1">
      <protection locked="0"/>
    </xf>
    <xf numFmtId="10" fontId="1" fillId="0" borderId="0" xfId="0" applyNumberFormat="1" applyFont="1" applyProtection="1">
      <protection locked="0"/>
    </xf>
    <xf numFmtId="1" fontId="1" fillId="0" borderId="1" xfId="0" applyNumberFormat="1" applyFont="1" applyFill="1" applyBorder="1" applyAlignment="1" applyProtection="1">
      <alignment horizontal="left" vertical="center"/>
      <protection locked="0"/>
    </xf>
    <xf numFmtId="1" fontId="1" fillId="0" borderId="1" xfId="0" applyNumberFormat="1" applyFont="1" applyFill="1" applyBorder="1" applyAlignment="1" applyProtection="1">
      <alignment horizontal="center" vertical="center"/>
      <protection locked="0"/>
    </xf>
    <xf numFmtId="0" fontId="1" fillId="0" borderId="0" xfId="0" applyFont="1" applyFill="1" applyBorder="1" applyProtection="1">
      <protection locked="0"/>
    </xf>
    <xf numFmtId="0" fontId="1" fillId="0" borderId="0" xfId="0" applyFont="1" applyFill="1" applyProtection="1">
      <protection locked="0"/>
    </xf>
    <xf numFmtId="0" fontId="1" fillId="0" borderId="0" xfId="0" applyFont="1" applyFill="1" applyBorder="1" applyProtection="1">
      <protection locked="0"/>
    </xf>
    <xf numFmtId="0" fontId="1" fillId="0" borderId="0" xfId="0" applyFont="1" applyFill="1" applyProtection="1">
      <protection locked="0"/>
    </xf>
    <xf numFmtId="0" fontId="1" fillId="0" borderId="0" xfId="0" applyFont="1" applyAlignment="1" applyProtection="1">
      <alignment vertical="center" wrapText="1"/>
      <protection locked="0"/>
    </xf>
    <xf numFmtId="0" fontId="1" fillId="0" borderId="1" xfId="0" applyFont="1" applyFill="1" applyBorder="1" applyAlignment="1" applyProtection="1">
      <alignment horizontal="left" vertical="top"/>
    </xf>
    <xf numFmtId="0" fontId="2" fillId="0" borderId="1" xfId="0" applyFont="1" applyFill="1" applyBorder="1" applyAlignment="1" applyProtection="1">
      <alignment horizontal="center" vertical="center"/>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left" vertical="center"/>
      <protection locked="0"/>
    </xf>
    <xf numFmtId="0" fontId="1" fillId="0" borderId="0" xfId="0" applyFont="1" applyAlignment="1" applyProtection="1">
      <alignment vertical="center"/>
      <protection locked="0"/>
    </xf>
    <xf numFmtId="0" fontId="1" fillId="0" borderId="0" xfId="0" applyFont="1" applyFill="1" applyBorder="1" applyAlignment="1" applyProtection="1">
      <alignment horizontal="left" vertical="top" wrapText="1"/>
      <protection locked="0"/>
    </xf>
    <xf numFmtId="0" fontId="1"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7" xfId="0" applyFont="1" applyBorder="1" applyProtection="1">
      <protection locked="0"/>
    </xf>
    <xf numFmtId="1" fontId="2" fillId="0" borderId="2" xfId="0" applyNumberFormat="1" applyFont="1" applyFill="1" applyBorder="1" applyAlignment="1" applyProtection="1">
      <alignment horizontal="center" vertical="center"/>
      <protection locked="0"/>
    </xf>
    <xf numFmtId="1" fontId="2" fillId="0" borderId="5" xfId="0" applyNumberFormat="1" applyFont="1" applyFill="1" applyBorder="1" applyAlignment="1" applyProtection="1">
      <alignment horizontal="center" vertical="center"/>
      <protection locked="0"/>
    </xf>
    <xf numFmtId="1" fontId="2" fillId="0" borderId="6" xfId="0" applyNumberFormat="1" applyFont="1" applyFill="1" applyBorder="1" applyAlignment="1" applyProtection="1">
      <alignment horizontal="center" vertical="center"/>
      <protection locked="0"/>
    </xf>
    <xf numFmtId="1" fontId="22" fillId="0" borderId="1" xfId="0" applyNumberFormat="1" applyFont="1" applyFill="1" applyBorder="1" applyAlignment="1" applyProtection="1">
      <alignment horizontal="left"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 fillId="5" borderId="14" xfId="0" applyFont="1" applyFill="1" applyBorder="1" applyAlignment="1" applyProtection="1">
      <alignment wrapText="1"/>
    </xf>
    <xf numFmtId="0" fontId="1" fillId="5" borderId="0" xfId="0" applyFont="1" applyFill="1" applyBorder="1" applyAlignment="1" applyProtection="1">
      <alignment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10" fontId="2" fillId="0" borderId="2" xfId="0" applyNumberFormat="1" applyFont="1" applyFill="1" applyBorder="1" applyAlignment="1" applyProtection="1">
      <alignment horizontal="center" vertical="center"/>
      <protection locked="0"/>
    </xf>
    <xf numFmtId="10" fontId="2" fillId="0" borderId="5" xfId="0" applyNumberFormat="1" applyFont="1" applyFill="1" applyBorder="1" applyAlignment="1" applyProtection="1">
      <alignment horizontal="center" vertical="center"/>
      <protection locked="0"/>
    </xf>
    <xf numFmtId="10" fontId="2" fillId="0" borderId="6"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protection locked="0"/>
    </xf>
    <xf numFmtId="0" fontId="1" fillId="0" borderId="0" xfId="0" applyFont="1" applyFill="1" applyAlignment="1" applyProtection="1">
      <alignment wrapText="1"/>
    </xf>
    <xf numFmtId="0" fontId="2" fillId="0" borderId="2"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1" fillId="0" borderId="0" xfId="0" applyFont="1" applyAlignment="1" applyProtection="1">
      <alignment horizontal="left" vertical="center" wrapText="1"/>
      <protection locked="0"/>
    </xf>
    <xf numFmtId="0" fontId="2" fillId="4" borderId="0" xfId="0" applyFont="1" applyFill="1" applyAlignment="1" applyProtection="1">
      <alignment horizontal="left" vertical="top" wrapText="1"/>
      <protection locked="0"/>
    </xf>
    <xf numFmtId="1" fontId="2" fillId="0" borderId="2" xfId="0" applyNumberFormat="1" applyFont="1" applyFill="1" applyBorder="1" applyAlignment="1" applyProtection="1">
      <alignment horizontal="center" vertical="center"/>
    </xf>
    <xf numFmtId="1" fontId="2" fillId="0" borderId="5" xfId="0" applyNumberFormat="1" applyFont="1" applyFill="1" applyBorder="1" applyAlignment="1" applyProtection="1">
      <alignment horizontal="center" vertical="center"/>
    </xf>
    <xf numFmtId="1" fontId="2" fillId="0" borderId="6" xfId="0" applyNumberFormat="1" applyFont="1" applyFill="1" applyBorder="1" applyAlignment="1" applyProtection="1">
      <alignment horizontal="center" vertical="center"/>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2" fontId="1" fillId="0" borderId="1" xfId="0" applyNumberFormat="1" applyFont="1" applyFill="1" applyBorder="1" applyAlignment="1" applyProtection="1">
      <alignment horizontal="center" vertical="center"/>
    </xf>
    <xf numFmtId="1" fontId="2" fillId="0" borderId="1" xfId="0" applyNumberFormat="1" applyFont="1" applyFill="1" applyBorder="1" applyAlignment="1" applyProtection="1">
      <alignment horizontal="center" vertical="center"/>
    </xf>
    <xf numFmtId="10" fontId="2" fillId="0" borderId="1" xfId="0" applyNumberFormat="1"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6" xfId="0" applyFont="1" applyFill="1" applyBorder="1" applyAlignment="1" applyProtection="1">
      <alignment horizontal="left" vertical="top"/>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wrapText="1"/>
      <protection locked="0"/>
    </xf>
    <xf numFmtId="0" fontId="1" fillId="0" borderId="1" xfId="0" applyFont="1" applyFill="1" applyBorder="1" applyProtection="1">
      <protection locked="0"/>
    </xf>
    <xf numFmtId="0" fontId="2" fillId="0" borderId="1" xfId="0" applyNumberFormat="1"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left"/>
      <protection locked="0"/>
    </xf>
    <xf numFmtId="0" fontId="1" fillId="0" borderId="5" xfId="0" applyFont="1" applyFill="1" applyBorder="1" applyAlignment="1" applyProtection="1">
      <alignment horizontal="left"/>
      <protection locked="0"/>
    </xf>
    <xf numFmtId="0" fontId="1" fillId="0" borderId="6" xfId="0" applyFont="1" applyFill="1" applyBorder="1" applyAlignment="1" applyProtection="1">
      <alignment horizontal="left"/>
      <protection locked="0"/>
    </xf>
    <xf numFmtId="0" fontId="1" fillId="0" borderId="2" xfId="0" applyFont="1" applyFill="1" applyBorder="1" applyAlignment="1" applyProtection="1">
      <alignment horizontal="left" vertical="top"/>
      <protection locked="0"/>
    </xf>
    <xf numFmtId="0" fontId="1" fillId="0" borderId="5"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protection locked="0"/>
    </xf>
    <xf numFmtId="0" fontId="2" fillId="0" borderId="3"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1"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left" vertical="center" wrapText="1"/>
      <protection locked="0"/>
    </xf>
    <xf numFmtId="1" fontId="1" fillId="0" borderId="1" xfId="0" applyNumberFormat="1" applyFont="1" applyFill="1" applyBorder="1" applyAlignment="1" applyProtection="1">
      <alignment horizontal="left" vertical="top"/>
      <protection locked="0"/>
    </xf>
    <xf numFmtId="0" fontId="1" fillId="0" borderId="7" xfId="0" applyFont="1" applyFill="1" applyBorder="1" applyProtection="1">
      <protection locked="0"/>
    </xf>
    <xf numFmtId="0" fontId="1" fillId="0" borderId="8" xfId="0" applyFont="1" applyFill="1" applyBorder="1" applyProtection="1">
      <protection locked="0"/>
    </xf>
    <xf numFmtId="1" fontId="2" fillId="0" borderId="1"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3"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vertical="center" wrapText="1"/>
      <protection locked="0"/>
    </xf>
    <xf numFmtId="0" fontId="1" fillId="0" borderId="2"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2" fontId="1" fillId="0" borderId="9" xfId="0" applyNumberFormat="1" applyFont="1" applyFill="1" applyBorder="1" applyAlignment="1" applyProtection="1">
      <alignment horizontal="center" vertical="center"/>
    </xf>
    <xf numFmtId="2" fontId="1" fillId="0" borderId="4"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xf>
    <xf numFmtId="2" fontId="1" fillId="0" borderId="11" xfId="0" applyNumberFormat="1" applyFont="1" applyFill="1" applyBorder="1" applyAlignment="1" applyProtection="1">
      <alignment horizontal="center" vertical="center"/>
    </xf>
    <xf numFmtId="2" fontId="1" fillId="0" borderId="7" xfId="0" applyNumberFormat="1"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0" borderId="1" xfId="0" applyNumberFormat="1" applyFont="1" applyFill="1" applyBorder="1" applyAlignment="1" applyProtection="1">
      <alignment horizontal="center" vertical="center"/>
      <protection locked="0"/>
    </xf>
    <xf numFmtId="1" fontId="1" fillId="0" borderId="2" xfId="0" applyNumberFormat="1" applyFont="1" applyFill="1" applyBorder="1" applyAlignment="1" applyProtection="1">
      <alignment horizontal="left" vertical="center"/>
      <protection locked="0"/>
    </xf>
    <xf numFmtId="1" fontId="1" fillId="0" borderId="5" xfId="0" applyNumberFormat="1" applyFont="1" applyFill="1" applyBorder="1" applyAlignment="1" applyProtection="1">
      <alignment horizontal="left" vertical="center"/>
      <protection locked="0"/>
    </xf>
    <xf numFmtId="1" fontId="1" fillId="0" borderId="6" xfId="0" applyNumberFormat="1" applyFont="1" applyFill="1" applyBorder="1" applyAlignment="1" applyProtection="1">
      <alignment horizontal="left" vertical="center"/>
      <protection locked="0"/>
    </xf>
    <xf numFmtId="0" fontId="2" fillId="0" borderId="0" xfId="0" applyFont="1" applyFill="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 fillId="0" borderId="0" xfId="0" applyFont="1" applyFill="1" applyBorder="1" applyProtection="1">
      <protection locked="0"/>
    </xf>
    <xf numFmtId="0" fontId="1" fillId="0" borderId="0" xfId="0" applyFont="1" applyFill="1" applyProtection="1">
      <protection locked="0"/>
    </xf>
    <xf numFmtId="0" fontId="1" fillId="0" borderId="14" xfId="0" applyFont="1" applyFill="1" applyBorder="1" applyProtection="1">
      <protection locked="0"/>
    </xf>
    <xf numFmtId="0" fontId="2" fillId="0" borderId="2"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1" fillId="0" borderId="1" xfId="0" applyFont="1" applyFill="1" applyBorder="1" applyAlignment="1">
      <alignment horizontal="center"/>
    </xf>
    <xf numFmtId="0" fontId="0" fillId="0" borderId="1" xfId="0" applyFill="1" applyBorder="1" applyAlignment="1">
      <alignment horizontal="center"/>
    </xf>
    <xf numFmtId="10" fontId="2" fillId="0" borderId="1" xfId="0" applyNumberFormat="1" applyFont="1" applyFill="1" applyBorder="1" applyAlignment="1" applyProtection="1">
      <alignment horizontal="left" vertical="center"/>
      <protection locked="0"/>
    </xf>
    <xf numFmtId="2" fontId="1" fillId="0" borderId="1" xfId="0" applyNumberFormat="1" applyFont="1" applyFill="1" applyBorder="1" applyAlignment="1" applyProtection="1">
      <alignment horizontal="center" vertical="center" wrapText="1"/>
    </xf>
    <xf numFmtId="0" fontId="9" fillId="3" borderId="0" xfId="0" applyFont="1" applyFill="1" applyBorder="1" applyAlignment="1" applyProtection="1">
      <alignment horizontal="left" vertical="top" wrapText="1"/>
      <protection locked="0"/>
    </xf>
    <xf numFmtId="0" fontId="9" fillId="3" borderId="0" xfId="0" applyFont="1" applyFill="1" applyBorder="1" applyAlignment="1" applyProtection="1">
      <alignment horizontal="left" vertical="top"/>
      <protection locked="0"/>
    </xf>
    <xf numFmtId="1" fontId="9" fillId="0" borderId="2" xfId="0" applyNumberFormat="1" applyFont="1" applyFill="1" applyBorder="1" applyAlignment="1" applyProtection="1">
      <alignment horizontal="left" vertical="center" wrapText="1"/>
      <protection locked="0"/>
    </xf>
    <xf numFmtId="1" fontId="9" fillId="0" borderId="5" xfId="0" applyNumberFormat="1" applyFont="1" applyFill="1" applyBorder="1" applyAlignment="1" applyProtection="1">
      <alignment horizontal="left" vertical="center" wrapText="1"/>
      <protection locked="0"/>
    </xf>
    <xf numFmtId="1" fontId="9" fillId="0" borderId="6" xfId="0" applyNumberFormat="1" applyFont="1" applyFill="1" applyBorder="1" applyAlignment="1" applyProtection="1">
      <alignment horizontal="left" vertical="center" wrapText="1"/>
      <protection locked="0"/>
    </xf>
    <xf numFmtId="1" fontId="9" fillId="3" borderId="2" xfId="0" applyNumberFormat="1" applyFont="1" applyFill="1" applyBorder="1" applyAlignment="1" applyProtection="1">
      <alignment horizontal="left" vertical="center" wrapText="1"/>
      <protection locked="0"/>
    </xf>
    <xf numFmtId="1" fontId="9" fillId="3" borderId="5" xfId="0" applyNumberFormat="1" applyFont="1" applyFill="1" applyBorder="1" applyAlignment="1" applyProtection="1">
      <alignment horizontal="left" vertical="center" wrapText="1"/>
      <protection locked="0"/>
    </xf>
    <xf numFmtId="1" fontId="9" fillId="3" borderId="6" xfId="0" applyNumberFormat="1" applyFont="1" applyFill="1" applyBorder="1" applyAlignment="1" applyProtection="1">
      <alignment horizontal="left" vertical="center" wrapText="1"/>
      <protection locked="0"/>
    </xf>
    <xf numFmtId="1" fontId="9" fillId="3" borderId="2" xfId="0" applyNumberFormat="1" applyFont="1" applyFill="1" applyBorder="1" applyAlignment="1" applyProtection="1">
      <alignment horizontal="left" vertical="center"/>
      <protection locked="0"/>
    </xf>
    <xf numFmtId="1" fontId="9" fillId="3" borderId="5" xfId="0" applyNumberFormat="1" applyFont="1" applyFill="1" applyBorder="1" applyAlignment="1" applyProtection="1">
      <alignment horizontal="left" vertical="center"/>
      <protection locked="0"/>
    </xf>
    <xf numFmtId="1" fontId="9" fillId="3" borderId="6" xfId="0" applyNumberFormat="1" applyFont="1" applyFill="1" applyBorder="1" applyAlignment="1" applyProtection="1">
      <alignment horizontal="left" vertical="center"/>
      <protection locked="0"/>
    </xf>
    <xf numFmtId="1" fontId="15" fillId="3" borderId="2" xfId="0" applyNumberFormat="1" applyFont="1" applyFill="1" applyBorder="1" applyAlignment="1" applyProtection="1">
      <alignment horizontal="center" vertical="center"/>
      <protection locked="0"/>
    </xf>
    <xf numFmtId="1" fontId="15" fillId="3" borderId="5" xfId="0" applyNumberFormat="1" applyFont="1" applyFill="1" applyBorder="1" applyAlignment="1" applyProtection="1">
      <alignment horizontal="center" vertical="center"/>
      <protection locked="0"/>
    </xf>
    <xf numFmtId="1" fontId="15" fillId="3" borderId="6" xfId="0" applyNumberFormat="1" applyFont="1" applyFill="1" applyBorder="1" applyAlignment="1" applyProtection="1">
      <alignment horizontal="center" vertical="center"/>
      <protection locked="0"/>
    </xf>
    <xf numFmtId="0" fontId="15" fillId="3" borderId="2" xfId="0" applyFont="1" applyFill="1" applyBorder="1" applyAlignment="1" applyProtection="1">
      <alignment horizontal="left" vertical="center" wrapText="1"/>
    </xf>
    <xf numFmtId="0" fontId="15" fillId="3" borderId="5"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5" fillId="3" borderId="9" xfId="0" applyFont="1" applyFill="1" applyBorder="1" applyAlignment="1" applyProtection="1">
      <alignment horizontal="left" vertical="center" wrapText="1"/>
    </xf>
    <xf numFmtId="0" fontId="15" fillId="3" borderId="4" xfId="0" applyFont="1" applyFill="1" applyBorder="1" applyAlignment="1" applyProtection="1">
      <alignment horizontal="left" vertical="center" wrapText="1"/>
    </xf>
    <xf numFmtId="0" fontId="15" fillId="3" borderId="10" xfId="0" applyFont="1" applyFill="1" applyBorder="1" applyAlignment="1" applyProtection="1">
      <alignment horizontal="left" vertical="center" wrapText="1"/>
    </xf>
    <xf numFmtId="0" fontId="15" fillId="3" borderId="11" xfId="0" applyFont="1" applyFill="1" applyBorder="1" applyAlignment="1" applyProtection="1">
      <alignment horizontal="left" vertical="center" wrapText="1"/>
    </xf>
    <xf numFmtId="0" fontId="15" fillId="3" borderId="7" xfId="0" applyFont="1" applyFill="1" applyBorder="1" applyAlignment="1" applyProtection="1">
      <alignment horizontal="left" vertical="center" wrapText="1"/>
    </xf>
    <xf numFmtId="0" fontId="15" fillId="3" borderId="8" xfId="0" applyFont="1" applyFill="1" applyBorder="1" applyAlignment="1" applyProtection="1">
      <alignment horizontal="left" vertical="center" wrapText="1"/>
    </xf>
    <xf numFmtId="2" fontId="17" fillId="3" borderId="9" xfId="0" applyNumberFormat="1" applyFont="1" applyFill="1" applyBorder="1" applyAlignment="1" applyProtection="1">
      <alignment horizontal="left" vertical="top" wrapText="1"/>
    </xf>
    <xf numFmtId="2" fontId="17" fillId="3" borderId="4" xfId="0" applyNumberFormat="1" applyFont="1" applyFill="1" applyBorder="1" applyAlignment="1" applyProtection="1">
      <alignment horizontal="left" vertical="top"/>
    </xf>
    <xf numFmtId="2" fontId="17" fillId="3" borderId="10" xfId="0" applyNumberFormat="1" applyFont="1" applyFill="1" applyBorder="1" applyAlignment="1" applyProtection="1">
      <alignment horizontal="left" vertical="top"/>
    </xf>
    <xf numFmtId="2" fontId="17" fillId="3" borderId="11" xfId="0" applyNumberFormat="1" applyFont="1" applyFill="1" applyBorder="1" applyAlignment="1" applyProtection="1">
      <alignment horizontal="left" vertical="top"/>
    </xf>
    <xf numFmtId="2" fontId="17" fillId="3" borderId="7" xfId="0" applyNumberFormat="1" applyFont="1" applyFill="1" applyBorder="1" applyAlignment="1" applyProtection="1">
      <alignment horizontal="left" vertical="top"/>
    </xf>
    <xf numFmtId="2" fontId="17" fillId="3" borderId="8" xfId="0" applyNumberFormat="1" applyFont="1" applyFill="1" applyBorder="1" applyAlignment="1" applyProtection="1">
      <alignment horizontal="left" vertical="top"/>
    </xf>
    <xf numFmtId="1" fontId="15" fillId="3" borderId="2" xfId="0" applyNumberFormat="1" applyFont="1" applyFill="1" applyBorder="1" applyAlignment="1" applyProtection="1">
      <alignment horizontal="center" vertical="center"/>
    </xf>
    <xf numFmtId="1" fontId="15" fillId="3" borderId="5" xfId="0" applyNumberFormat="1" applyFont="1" applyFill="1" applyBorder="1" applyAlignment="1" applyProtection="1">
      <alignment horizontal="center" vertical="center"/>
    </xf>
    <xf numFmtId="1" fontId="15" fillId="3" borderId="6" xfId="0" applyNumberFormat="1" applyFont="1" applyFill="1" applyBorder="1" applyAlignment="1" applyProtection="1">
      <alignment horizontal="center" vertical="center"/>
    </xf>
    <xf numFmtId="0" fontId="15" fillId="3" borderId="1" xfId="0" applyNumberFormat="1" applyFont="1" applyFill="1" applyBorder="1" applyAlignment="1" applyProtection="1">
      <alignment horizontal="center" vertical="center"/>
      <protection locked="0"/>
    </xf>
    <xf numFmtId="1" fontId="9" fillId="3" borderId="1" xfId="0" applyNumberFormat="1" applyFont="1" applyFill="1" applyBorder="1" applyAlignment="1" applyProtection="1">
      <alignment horizontal="left" vertical="center"/>
      <protection locked="0"/>
    </xf>
    <xf numFmtId="1" fontId="9" fillId="3" borderId="5" xfId="0" applyNumberFormat="1" applyFont="1" applyFill="1" applyBorder="1" applyAlignment="1" applyProtection="1">
      <alignment horizontal="center" vertical="center"/>
      <protection locked="0"/>
    </xf>
    <xf numFmtId="1" fontId="9" fillId="3" borderId="6" xfId="0" applyNumberFormat="1" applyFont="1" applyFill="1" applyBorder="1" applyAlignment="1" applyProtection="1">
      <alignment horizontal="center" vertical="center"/>
      <protection locked="0"/>
    </xf>
    <xf numFmtId="0" fontId="15" fillId="3" borderId="0" xfId="0" applyFont="1" applyFill="1" applyAlignment="1" applyProtection="1">
      <alignment horizontal="left" vertical="center"/>
      <protection locked="0"/>
    </xf>
    <xf numFmtId="0" fontId="15" fillId="3" borderId="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9"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7"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wrapText="1"/>
      <protection locked="0"/>
    </xf>
    <xf numFmtId="0" fontId="15" fillId="3" borderId="12"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9" fillId="3" borderId="1" xfId="0" applyFont="1" applyFill="1" applyBorder="1" applyProtection="1">
      <protection locked="0"/>
    </xf>
    <xf numFmtId="0" fontId="1" fillId="0" borderId="4" xfId="0" applyFont="1" applyBorder="1" applyAlignment="1" applyProtection="1">
      <alignment horizontal="left" vertical="center" wrapText="1"/>
      <protection locked="0"/>
    </xf>
    <xf numFmtId="0" fontId="1" fillId="0" borderId="4"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1" fontId="1" fillId="0" borderId="1" xfId="0" applyNumberFormat="1" applyFont="1" applyFill="1" applyBorder="1" applyAlignment="1" applyProtection="1">
      <alignment horizontal="left" vertical="top" wrapText="1"/>
      <protection locked="0"/>
    </xf>
    <xf numFmtId="10" fontId="2" fillId="0" borderId="0" xfId="0" applyNumberFormat="1" applyFont="1" applyFill="1" applyBorder="1" applyAlignment="1" applyProtection="1">
      <alignment horizontal="left" vertical="center"/>
      <protection locked="0"/>
    </xf>
    <xf numFmtId="0" fontId="8" fillId="0" borderId="1" xfId="0" applyFont="1" applyBorder="1" applyAlignment="1" applyProtection="1">
      <alignment horizontal="center" vertical="center" wrapText="1"/>
    </xf>
    <xf numFmtId="0" fontId="25" fillId="6" borderId="0" xfId="0" applyFont="1" applyFill="1" applyAlignment="1" applyProtection="1">
      <alignment horizontal="left" vertical="center" wrapText="1"/>
      <protection locked="0"/>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36">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16"/>
  <sheetViews>
    <sheetView tabSelected="1" view="pageLayout" topLeftCell="A290" workbookViewId="0">
      <selection activeCell="U296" sqref="U296:X300"/>
    </sheetView>
  </sheetViews>
  <sheetFormatPr defaultColWidth="9.140625" defaultRowHeight="12.75" x14ac:dyDescent="0.2"/>
  <cols>
    <col min="1" max="1" width="9.28515625" style="1" customWidth="1"/>
    <col min="2" max="2" width="7.140625" style="1" customWidth="1"/>
    <col min="3" max="3" width="7.28515625" style="1" customWidth="1"/>
    <col min="4" max="5" width="5.42578125" style="1" customWidth="1"/>
    <col min="6" max="6" width="5.85546875" style="1" customWidth="1"/>
    <col min="7" max="7" width="8.140625" style="1" customWidth="1"/>
    <col min="8" max="8" width="8.28515625" style="1" customWidth="1"/>
    <col min="9" max="9" width="7.140625" style="1" customWidth="1"/>
    <col min="10" max="10" width="7.28515625" style="1" customWidth="1"/>
    <col min="11" max="12" width="5.7109375" style="1" customWidth="1"/>
    <col min="13" max="18" width="6.42578125" style="1" customWidth="1"/>
    <col min="19" max="19" width="6.140625" style="1" customWidth="1"/>
    <col min="20" max="20" width="11.8554687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5.75" customHeight="1" x14ac:dyDescent="0.2">
      <c r="A1" s="253" t="s">
        <v>113</v>
      </c>
      <c r="B1" s="253"/>
      <c r="C1" s="253"/>
      <c r="D1" s="253"/>
      <c r="E1" s="253"/>
      <c r="F1" s="253"/>
      <c r="G1" s="253"/>
      <c r="H1" s="253"/>
      <c r="I1" s="253"/>
      <c r="J1" s="253"/>
      <c r="K1" s="253"/>
      <c r="M1" s="255" t="s">
        <v>220</v>
      </c>
      <c r="N1" s="255"/>
      <c r="O1" s="255"/>
      <c r="P1" s="255"/>
      <c r="Q1" s="255"/>
      <c r="R1" s="255"/>
      <c r="S1" s="255"/>
      <c r="T1" s="255"/>
      <c r="Y1" s="22"/>
      <c r="Z1" s="22"/>
    </row>
    <row r="2" spans="1:28" ht="0.95" customHeight="1" x14ac:dyDescent="0.25">
      <c r="A2" s="253"/>
      <c r="B2" s="253"/>
      <c r="C2" s="253"/>
      <c r="D2" s="253"/>
      <c r="E2" s="253"/>
      <c r="F2" s="253"/>
      <c r="G2" s="253"/>
      <c r="H2" s="253"/>
      <c r="I2" s="253"/>
      <c r="J2" s="253"/>
      <c r="K2" s="253"/>
      <c r="Y2" s="25"/>
      <c r="Z2" s="26"/>
      <c r="AA2" s="22"/>
      <c r="AB2" s="22"/>
    </row>
    <row r="3" spans="1:28" ht="18" customHeight="1" x14ac:dyDescent="0.25">
      <c r="A3" s="254" t="s">
        <v>97</v>
      </c>
      <c r="B3" s="254"/>
      <c r="C3" s="254"/>
      <c r="D3" s="254"/>
      <c r="E3" s="254"/>
      <c r="F3" s="254"/>
      <c r="G3" s="254"/>
      <c r="H3" s="254"/>
      <c r="I3" s="254"/>
      <c r="J3" s="254"/>
      <c r="K3" s="254"/>
      <c r="M3" s="259"/>
      <c r="N3" s="260"/>
      <c r="O3" s="261" t="s">
        <v>36</v>
      </c>
      <c r="P3" s="262"/>
      <c r="Q3" s="263"/>
      <c r="R3" s="261" t="s">
        <v>37</v>
      </c>
      <c r="S3" s="262"/>
      <c r="T3" s="263"/>
      <c r="U3" s="154" t="str">
        <f>IF(O4&gt;=22,"Corect","Trebuie alocate cel puțin 22 de ore pe săptămână")</f>
        <v>Corect</v>
      </c>
      <c r="V3" s="155"/>
      <c r="W3" s="155"/>
      <c r="X3" s="155"/>
      <c r="Y3" s="26"/>
      <c r="Z3" s="26"/>
      <c r="AA3" s="22"/>
    </row>
    <row r="4" spans="1:28" ht="15" customHeight="1" x14ac:dyDescent="0.25">
      <c r="A4" s="254" t="s">
        <v>111</v>
      </c>
      <c r="B4" s="254"/>
      <c r="C4" s="254"/>
      <c r="D4" s="254"/>
      <c r="E4" s="254"/>
      <c r="F4" s="254"/>
      <c r="G4" s="254"/>
      <c r="H4" s="254"/>
      <c r="I4" s="254"/>
      <c r="J4" s="254"/>
      <c r="K4" s="254"/>
      <c r="M4" s="156" t="s">
        <v>15</v>
      </c>
      <c r="N4" s="158"/>
      <c r="O4" s="264">
        <f>N49</f>
        <v>24</v>
      </c>
      <c r="P4" s="265"/>
      <c r="Q4" s="266"/>
      <c r="R4" s="264">
        <f>N64</f>
        <v>24</v>
      </c>
      <c r="S4" s="265"/>
      <c r="T4" s="266"/>
      <c r="U4" s="154" t="str">
        <f>IF(R4&gt;=22,"Corect","Trebuie alocate cel puțin 22 de ore pe săptămână")</f>
        <v>Corect</v>
      </c>
      <c r="V4" s="155"/>
      <c r="W4" s="155"/>
      <c r="X4" s="155"/>
      <c r="Y4" s="26"/>
      <c r="Z4" s="26"/>
      <c r="AA4" s="22"/>
      <c r="AB4" s="22"/>
    </row>
    <row r="5" spans="1:28" ht="15" x14ac:dyDescent="0.25">
      <c r="A5" s="180" t="s">
        <v>114</v>
      </c>
      <c r="B5" s="180"/>
      <c r="C5" s="180"/>
      <c r="D5" s="180"/>
      <c r="E5" s="180"/>
      <c r="F5" s="180"/>
      <c r="G5" s="180"/>
      <c r="H5" s="180"/>
      <c r="I5" s="180"/>
      <c r="J5" s="180"/>
      <c r="K5" s="180"/>
      <c r="M5" s="156" t="s">
        <v>16</v>
      </c>
      <c r="N5" s="158"/>
      <c r="O5" s="264">
        <f>N82</f>
        <v>24</v>
      </c>
      <c r="P5" s="265"/>
      <c r="Q5" s="266"/>
      <c r="R5" s="264">
        <f>N98</f>
        <v>24</v>
      </c>
      <c r="S5" s="265"/>
      <c r="T5" s="266"/>
      <c r="U5" s="154" t="str">
        <f>IF(O5&gt;=22,"Corect","Trebuie alocate cel puțin 22 de ore pe săptămână")</f>
        <v>Corect</v>
      </c>
      <c r="V5" s="155"/>
      <c r="W5" s="155"/>
      <c r="X5" s="155"/>
      <c r="Y5" s="26"/>
      <c r="Z5" s="26"/>
      <c r="AA5" s="22"/>
    </row>
    <row r="6" spans="1:28" ht="15" customHeight="1" x14ac:dyDescent="0.25">
      <c r="A6" s="180" t="s">
        <v>286</v>
      </c>
      <c r="B6" s="180"/>
      <c r="C6" s="180"/>
      <c r="D6" s="180"/>
      <c r="E6" s="180"/>
      <c r="F6" s="180"/>
      <c r="G6" s="180"/>
      <c r="H6" s="180"/>
      <c r="I6" s="180"/>
      <c r="J6" s="180"/>
      <c r="K6" s="180"/>
      <c r="M6" s="156" t="s">
        <v>17</v>
      </c>
      <c r="N6" s="158"/>
      <c r="O6" s="264">
        <f>N120</f>
        <v>24</v>
      </c>
      <c r="P6" s="265"/>
      <c r="Q6" s="266"/>
      <c r="R6" s="264">
        <f>N137</f>
        <v>24</v>
      </c>
      <c r="S6" s="265"/>
      <c r="T6" s="266"/>
      <c r="U6" s="154" t="str">
        <f>IF(R5&gt;=22,"Corect","Trebuie alocate cel puțin 22 de ore pe săptămână")</f>
        <v>Corect</v>
      </c>
      <c r="V6" s="155"/>
      <c r="W6" s="155"/>
      <c r="X6" s="155"/>
      <c r="Y6" s="26"/>
      <c r="Z6" s="26"/>
      <c r="AA6" s="22"/>
    </row>
    <row r="7" spans="1:28" ht="39.950000000000003" customHeight="1" x14ac:dyDescent="0.25">
      <c r="A7" s="180"/>
      <c r="B7" s="180"/>
      <c r="C7" s="180"/>
      <c r="D7" s="180"/>
      <c r="E7" s="180"/>
      <c r="F7" s="180"/>
      <c r="G7" s="180"/>
      <c r="H7" s="180"/>
      <c r="I7" s="180"/>
      <c r="J7" s="180"/>
      <c r="K7" s="180"/>
      <c r="M7" s="371" t="s">
        <v>174</v>
      </c>
      <c r="N7" s="372"/>
      <c r="O7" s="372"/>
      <c r="P7" s="372"/>
      <c r="Q7" s="372"/>
      <c r="R7" s="372"/>
      <c r="S7" s="372"/>
      <c r="T7" s="372"/>
      <c r="U7" s="154" t="str">
        <f>IF(O6&gt;=22,"Corect","Trebuie alocate cel puțin 22 de ore pe săptămână")</f>
        <v>Corect</v>
      </c>
      <c r="V7" s="155"/>
      <c r="W7" s="155"/>
      <c r="X7" s="155"/>
      <c r="Y7" s="26"/>
      <c r="Z7" s="26"/>
      <c r="AA7" s="22"/>
    </row>
    <row r="8" spans="1:28" s="50" customFormat="1" ht="24.95" customHeight="1" x14ac:dyDescent="0.25">
      <c r="A8" s="180"/>
      <c r="B8" s="180"/>
      <c r="C8" s="180"/>
      <c r="D8" s="180"/>
      <c r="E8" s="180"/>
      <c r="F8" s="180"/>
      <c r="G8" s="180"/>
      <c r="H8" s="180"/>
      <c r="I8" s="180"/>
      <c r="J8" s="180"/>
      <c r="K8" s="180"/>
      <c r="M8" s="373"/>
      <c r="N8" s="373"/>
      <c r="O8" s="373"/>
      <c r="P8" s="373"/>
      <c r="Q8" s="373"/>
      <c r="R8" s="373"/>
      <c r="S8" s="373"/>
      <c r="T8" s="373"/>
      <c r="U8" s="154" t="str">
        <f>IF(R6&gt;=22,"Corect","Trebuie alocate cel puțin 22 de ore pe săptămână")</f>
        <v>Corect</v>
      </c>
      <c r="V8" s="155"/>
      <c r="W8" s="155"/>
      <c r="X8" s="155"/>
      <c r="Y8" s="26"/>
      <c r="Z8" s="26"/>
      <c r="AA8" s="49"/>
    </row>
    <row r="9" spans="1:28" ht="14.1" customHeight="1" x14ac:dyDescent="0.25">
      <c r="A9" s="132" t="s">
        <v>284</v>
      </c>
      <c r="B9" s="132"/>
      <c r="C9" s="132"/>
      <c r="D9" s="132"/>
      <c r="E9" s="132"/>
      <c r="F9" s="132"/>
      <c r="G9" s="132"/>
      <c r="H9" s="132"/>
      <c r="I9" s="132"/>
      <c r="J9" s="132"/>
      <c r="K9" s="132"/>
      <c r="M9" s="283" t="s">
        <v>175</v>
      </c>
      <c r="N9" s="283"/>
      <c r="O9" s="283"/>
      <c r="P9" s="283"/>
      <c r="Q9" s="283"/>
      <c r="R9" s="283"/>
      <c r="S9" s="283"/>
      <c r="T9" s="283"/>
      <c r="U9" s="110" t="s">
        <v>285</v>
      </c>
      <c r="V9" s="110"/>
      <c r="W9" s="50"/>
      <c r="X9" s="50"/>
      <c r="Y9" s="26"/>
      <c r="Z9" s="26"/>
      <c r="AA9" s="22"/>
    </row>
    <row r="10" spans="1:28" ht="15" customHeight="1" x14ac:dyDescent="0.25">
      <c r="A10" s="132" t="s">
        <v>115</v>
      </c>
      <c r="B10" s="132"/>
      <c r="C10" s="132"/>
      <c r="D10" s="132"/>
      <c r="E10" s="132"/>
      <c r="F10" s="132"/>
      <c r="G10" s="132"/>
      <c r="H10" s="132"/>
      <c r="I10" s="132"/>
      <c r="J10" s="132"/>
      <c r="K10" s="132"/>
      <c r="M10" s="283" t="s">
        <v>268</v>
      </c>
      <c r="N10" s="283"/>
      <c r="O10" s="283"/>
      <c r="P10" s="283"/>
      <c r="Q10" s="283"/>
      <c r="R10" s="283"/>
      <c r="S10" s="283"/>
      <c r="T10" s="283"/>
      <c r="Y10" s="26"/>
      <c r="Z10" s="26"/>
    </row>
    <row r="11" spans="1:28" ht="16.5" customHeight="1" x14ac:dyDescent="0.25">
      <c r="A11" s="132" t="s">
        <v>19</v>
      </c>
      <c r="B11" s="132"/>
      <c r="C11" s="132"/>
      <c r="D11" s="132"/>
      <c r="E11" s="132"/>
      <c r="F11" s="132"/>
      <c r="G11" s="132"/>
      <c r="H11" s="132"/>
      <c r="I11" s="132"/>
      <c r="J11" s="132"/>
      <c r="K11" s="132"/>
      <c r="M11" s="283" t="s">
        <v>269</v>
      </c>
      <c r="N11" s="283"/>
      <c r="O11" s="283"/>
      <c r="P11" s="283"/>
      <c r="Q11" s="283"/>
      <c r="R11" s="283"/>
      <c r="S11" s="283"/>
      <c r="T11" s="283"/>
      <c r="U11" s="181" t="s">
        <v>102</v>
      </c>
      <c r="V11" s="181"/>
      <c r="W11" s="181"/>
      <c r="X11" s="181"/>
      <c r="Y11" s="26"/>
      <c r="Z11" s="26"/>
    </row>
    <row r="12" spans="1:28" ht="15" x14ac:dyDescent="0.25">
      <c r="A12" s="132" t="s">
        <v>20</v>
      </c>
      <c r="B12" s="132"/>
      <c r="C12" s="132"/>
      <c r="D12" s="132"/>
      <c r="E12" s="132"/>
      <c r="F12" s="132"/>
      <c r="G12" s="132"/>
      <c r="H12" s="132"/>
      <c r="I12" s="132"/>
      <c r="J12" s="132"/>
      <c r="K12" s="132"/>
      <c r="M12" s="283" t="s">
        <v>270</v>
      </c>
      <c r="N12" s="283"/>
      <c r="O12" s="283"/>
      <c r="P12" s="283"/>
      <c r="Q12" s="283"/>
      <c r="R12" s="283"/>
      <c r="S12" s="283"/>
      <c r="T12" s="283"/>
      <c r="U12" s="181"/>
      <c r="V12" s="181"/>
      <c r="W12" s="181"/>
      <c r="X12" s="181"/>
      <c r="Y12" s="26"/>
      <c r="Z12" s="26"/>
    </row>
    <row r="13" spans="1:28" ht="9.9499999999999993" hidden="1" customHeight="1" x14ac:dyDescent="0.25">
      <c r="A13" s="132"/>
      <c r="B13" s="132"/>
      <c r="C13" s="132"/>
      <c r="D13" s="132"/>
      <c r="E13" s="132"/>
      <c r="F13" s="132"/>
      <c r="G13" s="132"/>
      <c r="H13" s="132"/>
      <c r="I13" s="132"/>
      <c r="J13" s="132"/>
      <c r="K13" s="132"/>
      <c r="M13" s="2"/>
      <c r="N13" s="2"/>
      <c r="O13" s="2"/>
      <c r="P13" s="2"/>
      <c r="Q13" s="2"/>
      <c r="R13" s="2"/>
      <c r="U13" s="181"/>
      <c r="V13" s="181"/>
      <c r="W13" s="181"/>
      <c r="X13" s="181"/>
      <c r="Y13" s="26"/>
      <c r="Z13" s="26"/>
    </row>
    <row r="14" spans="1:28" ht="15" x14ac:dyDescent="0.25">
      <c r="A14" s="282" t="s">
        <v>0</v>
      </c>
      <c r="B14" s="282"/>
      <c r="C14" s="282"/>
      <c r="D14" s="282"/>
      <c r="E14" s="282"/>
      <c r="F14" s="282"/>
      <c r="G14" s="282"/>
      <c r="H14" s="282"/>
      <c r="I14" s="282"/>
      <c r="J14" s="282"/>
      <c r="K14" s="282"/>
      <c r="M14" s="134" t="s">
        <v>271</v>
      </c>
      <c r="N14" s="135"/>
      <c r="O14" s="135"/>
      <c r="P14" s="135"/>
      <c r="Q14" s="135"/>
      <c r="R14" s="135"/>
      <c r="S14" s="135"/>
      <c r="T14" s="135"/>
      <c r="U14" s="181"/>
      <c r="V14" s="181"/>
      <c r="W14" s="181"/>
      <c r="X14" s="181"/>
      <c r="Y14" s="26"/>
      <c r="Z14" s="26"/>
    </row>
    <row r="15" spans="1:28" ht="12.75" customHeight="1" x14ac:dyDescent="0.25">
      <c r="A15" s="282" t="s">
        <v>1</v>
      </c>
      <c r="B15" s="282"/>
      <c r="C15" s="282"/>
      <c r="D15" s="282"/>
      <c r="E15" s="282"/>
      <c r="F15" s="282"/>
      <c r="G15" s="282"/>
      <c r="H15" s="282"/>
      <c r="I15" s="282"/>
      <c r="J15" s="282"/>
      <c r="K15" s="282"/>
      <c r="M15" s="134" t="s">
        <v>272</v>
      </c>
      <c r="N15" s="135"/>
      <c r="O15" s="135"/>
      <c r="P15" s="135"/>
      <c r="Q15" s="135"/>
      <c r="R15" s="135"/>
      <c r="S15" s="135"/>
      <c r="T15" s="135"/>
      <c r="U15" s="181"/>
      <c r="V15" s="181"/>
      <c r="W15" s="181"/>
      <c r="X15" s="181"/>
      <c r="Y15" s="26"/>
      <c r="Z15" s="26"/>
    </row>
    <row r="16" spans="1:28" ht="15" customHeight="1" x14ac:dyDescent="0.2">
      <c r="A16" s="132" t="s">
        <v>116</v>
      </c>
      <c r="B16" s="132"/>
      <c r="C16" s="132"/>
      <c r="D16" s="132"/>
      <c r="E16" s="132"/>
      <c r="F16" s="132"/>
      <c r="G16" s="132"/>
      <c r="H16" s="132"/>
      <c r="I16" s="132"/>
      <c r="J16" s="132"/>
      <c r="K16" s="132"/>
      <c r="M16" s="134" t="s">
        <v>273</v>
      </c>
      <c r="N16" s="134"/>
      <c r="O16" s="134"/>
      <c r="P16" s="134"/>
      <c r="Q16" s="134"/>
      <c r="R16" s="134"/>
      <c r="S16" s="134"/>
      <c r="T16" s="134"/>
      <c r="U16" s="181"/>
      <c r="V16" s="181"/>
      <c r="W16" s="181"/>
      <c r="X16" s="181"/>
      <c r="Y16" s="23"/>
      <c r="Z16" s="23"/>
    </row>
    <row r="17" spans="1:26" ht="15" customHeight="1" x14ac:dyDescent="0.2">
      <c r="A17" s="282" t="s">
        <v>117</v>
      </c>
      <c r="B17" s="282"/>
      <c r="C17" s="282"/>
      <c r="D17" s="282"/>
      <c r="E17" s="282"/>
      <c r="F17" s="282"/>
      <c r="G17" s="282"/>
      <c r="H17" s="282"/>
      <c r="I17" s="282"/>
      <c r="J17" s="282"/>
      <c r="K17" s="282"/>
      <c r="M17" s="134" t="s">
        <v>274</v>
      </c>
      <c r="N17" s="134"/>
      <c r="O17" s="134"/>
      <c r="P17" s="134"/>
      <c r="Q17" s="134"/>
      <c r="R17" s="134"/>
      <c r="S17" s="134"/>
      <c r="T17" s="134"/>
      <c r="U17" s="23"/>
      <c r="V17" s="23"/>
      <c r="W17" s="23"/>
      <c r="X17" s="23"/>
      <c r="Y17" s="23"/>
      <c r="Z17" s="23"/>
    </row>
    <row r="18" spans="1:26" ht="15" customHeight="1" x14ac:dyDescent="0.2">
      <c r="A18" s="132" t="s">
        <v>118</v>
      </c>
      <c r="B18" s="132"/>
      <c r="C18" s="132"/>
      <c r="D18" s="132"/>
      <c r="E18" s="132"/>
      <c r="F18" s="132"/>
      <c r="G18" s="132"/>
      <c r="H18" s="132"/>
      <c r="I18" s="132"/>
      <c r="J18" s="132"/>
      <c r="K18" s="132"/>
      <c r="M18" s="133" t="s">
        <v>275</v>
      </c>
      <c r="N18" s="133"/>
      <c r="O18" s="133"/>
      <c r="P18" s="133"/>
      <c r="Q18" s="133"/>
      <c r="R18" s="133"/>
      <c r="S18" s="133"/>
      <c r="T18" s="133"/>
      <c r="U18" s="23"/>
      <c r="V18" s="23"/>
      <c r="W18" s="23"/>
      <c r="X18" s="23"/>
      <c r="Y18" s="23"/>
      <c r="Z18" s="23"/>
    </row>
    <row r="19" spans="1:26" ht="14.25" customHeight="1" x14ac:dyDescent="0.2">
      <c r="A19" s="258" t="s">
        <v>217</v>
      </c>
      <c r="B19" s="132"/>
      <c r="C19" s="132"/>
      <c r="D19" s="132"/>
      <c r="E19" s="132"/>
      <c r="F19" s="132"/>
      <c r="G19" s="132"/>
      <c r="H19" s="132"/>
      <c r="I19" s="132"/>
      <c r="J19" s="132"/>
      <c r="K19" s="132"/>
      <c r="M19" s="133" t="s">
        <v>276</v>
      </c>
      <c r="N19" s="133"/>
      <c r="O19" s="133"/>
      <c r="P19" s="133"/>
      <c r="Q19" s="133"/>
      <c r="R19" s="133"/>
      <c r="S19" s="133"/>
      <c r="T19" s="133"/>
      <c r="U19" s="23"/>
      <c r="V19" s="23"/>
      <c r="W19" s="23"/>
      <c r="X19" s="23"/>
      <c r="Y19" s="23"/>
      <c r="Z19" s="23"/>
    </row>
    <row r="20" spans="1:26" ht="15" customHeight="1" x14ac:dyDescent="0.2">
      <c r="A20" s="258" t="s">
        <v>218</v>
      </c>
      <c r="B20" s="132"/>
      <c r="C20" s="132"/>
      <c r="D20" s="132"/>
      <c r="E20" s="132"/>
      <c r="F20" s="132"/>
      <c r="G20" s="132"/>
      <c r="H20" s="132"/>
      <c r="I20" s="132"/>
      <c r="J20" s="132"/>
      <c r="K20" s="132"/>
      <c r="M20" s="133"/>
      <c r="N20" s="133"/>
      <c r="O20" s="133"/>
      <c r="P20" s="133"/>
      <c r="Q20" s="133"/>
      <c r="R20" s="133"/>
      <c r="S20" s="133"/>
      <c r="T20" s="133"/>
      <c r="U20" s="23"/>
      <c r="V20" s="23"/>
      <c r="W20" s="23"/>
      <c r="X20" s="23"/>
      <c r="Y20" s="23"/>
      <c r="Z20" s="23"/>
    </row>
    <row r="21" spans="1:26" s="17" customFormat="1" ht="15" customHeight="1" x14ac:dyDescent="0.2">
      <c r="A21" s="132" t="s">
        <v>2</v>
      </c>
      <c r="B21" s="132"/>
      <c r="C21" s="132"/>
      <c r="D21" s="132"/>
      <c r="E21" s="132"/>
      <c r="F21" s="132"/>
      <c r="G21" s="132"/>
      <c r="H21" s="132"/>
      <c r="I21" s="132"/>
      <c r="J21" s="132"/>
      <c r="K21" s="132"/>
      <c r="M21" s="133"/>
      <c r="N21" s="133"/>
      <c r="O21" s="133"/>
      <c r="P21" s="133"/>
      <c r="Q21" s="133"/>
      <c r="R21" s="133"/>
      <c r="S21" s="133"/>
      <c r="T21" s="133"/>
      <c r="U21" s="23"/>
      <c r="V21" s="23"/>
      <c r="W21" s="23"/>
      <c r="X21" s="23"/>
      <c r="Y21" s="23"/>
      <c r="Z21" s="23"/>
    </row>
    <row r="22" spans="1:26" s="15" customFormat="1" ht="6" hidden="1" customHeight="1" x14ac:dyDescent="0.2">
      <c r="A22" s="14"/>
      <c r="B22" s="14"/>
      <c r="C22" s="14"/>
      <c r="D22" s="14"/>
      <c r="E22" s="14"/>
      <c r="F22" s="14"/>
      <c r="G22" s="14"/>
      <c r="H22" s="14"/>
      <c r="I22" s="14"/>
      <c r="J22" s="14"/>
      <c r="K22" s="14"/>
      <c r="M22" s="180" t="s">
        <v>112</v>
      </c>
      <c r="N22" s="180"/>
      <c r="O22" s="180"/>
      <c r="P22" s="180"/>
      <c r="Q22" s="180"/>
      <c r="R22" s="180"/>
      <c r="S22" s="180"/>
      <c r="T22" s="180"/>
      <c r="U22" s="23"/>
      <c r="V22" s="23"/>
      <c r="W22" s="23"/>
      <c r="X22" s="23"/>
      <c r="Y22" s="23"/>
      <c r="Z22" s="23"/>
    </row>
    <row r="23" spans="1:26" ht="7.5" customHeight="1" x14ac:dyDescent="0.2">
      <c r="A23" s="284" t="s">
        <v>76</v>
      </c>
      <c r="B23" s="284"/>
      <c r="C23" s="284"/>
      <c r="D23" s="284"/>
      <c r="E23" s="284"/>
      <c r="F23" s="284"/>
      <c r="G23" s="284"/>
      <c r="H23" s="284"/>
      <c r="I23" s="284"/>
      <c r="J23" s="284"/>
      <c r="K23" s="284"/>
      <c r="M23" s="180"/>
      <c r="N23" s="180"/>
      <c r="O23" s="180"/>
      <c r="P23" s="180"/>
      <c r="Q23" s="180"/>
      <c r="R23" s="180"/>
      <c r="S23" s="180"/>
      <c r="T23" s="180"/>
      <c r="U23" s="23"/>
      <c r="V23" s="23"/>
      <c r="W23" s="23"/>
      <c r="X23" s="23"/>
      <c r="Y23" s="23"/>
      <c r="Z23" s="23"/>
    </row>
    <row r="24" spans="1:26" ht="15" customHeight="1" x14ac:dyDescent="0.2">
      <c r="A24" s="284"/>
      <c r="B24" s="284"/>
      <c r="C24" s="284"/>
      <c r="D24" s="284"/>
      <c r="E24" s="284"/>
      <c r="F24" s="284"/>
      <c r="G24" s="284"/>
      <c r="H24" s="284"/>
      <c r="I24" s="284"/>
      <c r="J24" s="284"/>
      <c r="K24" s="284"/>
      <c r="M24" s="180"/>
      <c r="N24" s="180"/>
      <c r="O24" s="180"/>
      <c r="P24" s="180"/>
      <c r="Q24" s="180"/>
      <c r="R24" s="180"/>
      <c r="S24" s="180"/>
      <c r="T24" s="180"/>
      <c r="U24" s="23"/>
      <c r="V24" s="23"/>
      <c r="W24" s="23"/>
      <c r="X24" s="23"/>
      <c r="Y24" s="23"/>
      <c r="Z24" s="23"/>
    </row>
    <row r="25" spans="1:26" ht="15" customHeight="1" x14ac:dyDescent="0.2">
      <c r="A25" s="284"/>
      <c r="B25" s="284"/>
      <c r="C25" s="284"/>
      <c r="D25" s="284"/>
      <c r="E25" s="284"/>
      <c r="F25" s="284"/>
      <c r="G25" s="284"/>
      <c r="H25" s="284"/>
      <c r="I25" s="284"/>
      <c r="J25" s="284"/>
      <c r="K25" s="284"/>
      <c r="M25" s="180"/>
      <c r="N25" s="180"/>
      <c r="O25" s="180"/>
      <c r="P25" s="180"/>
      <c r="Q25" s="180"/>
      <c r="R25" s="180"/>
      <c r="S25" s="180"/>
      <c r="T25" s="180"/>
      <c r="U25" s="23"/>
      <c r="V25" s="23"/>
      <c r="W25" s="23"/>
      <c r="X25" s="23"/>
      <c r="Y25" s="23"/>
      <c r="Z25" s="23"/>
    </row>
    <row r="26" spans="1:26" ht="17.25" customHeight="1" x14ac:dyDescent="0.2">
      <c r="A26" s="284"/>
      <c r="B26" s="284"/>
      <c r="C26" s="284"/>
      <c r="D26" s="284"/>
      <c r="E26" s="284"/>
      <c r="F26" s="284"/>
      <c r="G26" s="284"/>
      <c r="H26" s="284"/>
      <c r="I26" s="284"/>
      <c r="J26" s="284"/>
      <c r="K26" s="284"/>
      <c r="M26" s="180"/>
      <c r="N26" s="180"/>
      <c r="O26" s="180"/>
      <c r="P26" s="180"/>
      <c r="Q26" s="180"/>
      <c r="R26" s="180"/>
      <c r="S26" s="180"/>
      <c r="T26" s="180"/>
      <c r="U26" s="23"/>
      <c r="V26" s="23"/>
      <c r="W26" s="23"/>
      <c r="X26" s="23"/>
      <c r="Y26" s="23"/>
      <c r="Z26" s="23"/>
    </row>
    <row r="27" spans="1:26" ht="6" hidden="1" customHeight="1" x14ac:dyDescent="0.2">
      <c r="A27" s="2"/>
      <c r="B27" s="2"/>
      <c r="C27" s="2"/>
      <c r="D27" s="2"/>
      <c r="E27" s="2"/>
      <c r="F27" s="2"/>
      <c r="G27" s="2"/>
      <c r="H27" s="2"/>
      <c r="I27" s="2"/>
      <c r="J27" s="2"/>
      <c r="K27" s="2"/>
      <c r="M27" s="3"/>
      <c r="N27" s="3"/>
      <c r="O27" s="3"/>
      <c r="P27" s="3"/>
      <c r="Q27" s="3"/>
      <c r="R27" s="3"/>
      <c r="U27" s="23"/>
      <c r="V27" s="23"/>
      <c r="W27" s="23"/>
      <c r="X27" s="23"/>
      <c r="Y27" s="23"/>
      <c r="Z27" s="23"/>
    </row>
    <row r="28" spans="1:26" ht="12.75" customHeight="1" x14ac:dyDescent="0.2">
      <c r="A28" s="138" t="s">
        <v>18</v>
      </c>
      <c r="B28" s="138"/>
      <c r="C28" s="138"/>
      <c r="D28" s="138"/>
      <c r="E28" s="138"/>
      <c r="F28" s="138"/>
      <c r="G28" s="138"/>
      <c r="M28" s="118"/>
      <c r="N28" s="118"/>
      <c r="O28" s="118"/>
      <c r="P28" s="118"/>
      <c r="Q28" s="118"/>
      <c r="R28" s="118"/>
      <c r="S28" s="118"/>
      <c r="T28" s="118"/>
      <c r="U28" s="23"/>
      <c r="V28" s="23"/>
      <c r="W28" s="23"/>
      <c r="X28" s="23"/>
      <c r="Y28" s="23"/>
      <c r="Z28" s="23"/>
    </row>
    <row r="29" spans="1:26" ht="26.25" customHeight="1" x14ac:dyDescent="0.2">
      <c r="A29" s="4"/>
      <c r="B29" s="261" t="s">
        <v>3</v>
      </c>
      <c r="C29" s="263"/>
      <c r="D29" s="261" t="s">
        <v>4</v>
      </c>
      <c r="E29" s="262"/>
      <c r="F29" s="263"/>
      <c r="G29" s="136" t="s">
        <v>21</v>
      </c>
      <c r="H29" s="136" t="s">
        <v>11</v>
      </c>
      <c r="I29" s="261" t="s">
        <v>5</v>
      </c>
      <c r="J29" s="262"/>
      <c r="K29" s="263"/>
      <c r="M29" s="180" t="s">
        <v>221</v>
      </c>
      <c r="N29" s="180"/>
      <c r="O29" s="180"/>
      <c r="P29" s="180"/>
      <c r="Q29" s="180"/>
      <c r="R29" s="180"/>
      <c r="S29" s="180"/>
      <c r="T29" s="180"/>
    </row>
    <row r="30" spans="1:26" ht="14.25" customHeight="1" x14ac:dyDescent="0.2">
      <c r="A30" s="4"/>
      <c r="B30" s="16" t="s">
        <v>6</v>
      </c>
      <c r="C30" s="16" t="s">
        <v>7</v>
      </c>
      <c r="D30" s="16" t="s">
        <v>8</v>
      </c>
      <c r="E30" s="16" t="s">
        <v>9</v>
      </c>
      <c r="F30" s="16" t="s">
        <v>10</v>
      </c>
      <c r="G30" s="137"/>
      <c r="H30" s="137"/>
      <c r="I30" s="16" t="s">
        <v>12</v>
      </c>
      <c r="J30" s="16" t="s">
        <v>13</v>
      </c>
      <c r="K30" s="16" t="s">
        <v>14</v>
      </c>
      <c r="M30" s="180"/>
      <c r="N30" s="180"/>
      <c r="O30" s="180"/>
      <c r="P30" s="180"/>
      <c r="Q30" s="180"/>
      <c r="R30" s="180"/>
      <c r="S30" s="180"/>
      <c r="T30" s="180"/>
    </row>
    <row r="31" spans="1:26" s="27" customFormat="1" ht="17.25" customHeight="1" x14ac:dyDescent="0.2">
      <c r="A31" s="64" t="s">
        <v>15</v>
      </c>
      <c r="B31" s="65">
        <v>14</v>
      </c>
      <c r="C31" s="65">
        <v>14</v>
      </c>
      <c r="D31" s="65">
        <v>3</v>
      </c>
      <c r="E31" s="65">
        <v>2</v>
      </c>
      <c r="F31" s="65">
        <v>3</v>
      </c>
      <c r="G31" s="65"/>
      <c r="H31" s="66"/>
      <c r="I31" s="65">
        <v>3</v>
      </c>
      <c r="J31" s="65">
        <v>1</v>
      </c>
      <c r="K31" s="65">
        <v>12</v>
      </c>
      <c r="L31" s="67"/>
      <c r="M31" s="180"/>
      <c r="N31" s="180"/>
      <c r="O31" s="180"/>
      <c r="P31" s="180"/>
      <c r="Q31" s="180"/>
      <c r="R31" s="180"/>
      <c r="S31" s="180"/>
      <c r="T31" s="180"/>
      <c r="U31" s="176" t="str">
        <f t="shared" ref="U31" si="0">IF(SUM(B31:K31)=52,"Corect","Suma trebuie să fie 52")</f>
        <v>Corect</v>
      </c>
      <c r="V31" s="176"/>
    </row>
    <row r="32" spans="1:26" s="27" customFormat="1" ht="15" customHeight="1" x14ac:dyDescent="0.2">
      <c r="A32" s="64" t="s">
        <v>16</v>
      </c>
      <c r="B32" s="65">
        <v>14</v>
      </c>
      <c r="C32" s="65">
        <v>14</v>
      </c>
      <c r="D32" s="65">
        <v>3</v>
      </c>
      <c r="E32" s="65">
        <v>2</v>
      </c>
      <c r="F32" s="65">
        <v>3</v>
      </c>
      <c r="G32" s="65"/>
      <c r="H32" s="66"/>
      <c r="I32" s="65">
        <v>3</v>
      </c>
      <c r="J32" s="65">
        <v>1</v>
      </c>
      <c r="K32" s="65">
        <v>12</v>
      </c>
      <c r="M32" s="180"/>
      <c r="N32" s="180"/>
      <c r="O32" s="180"/>
      <c r="P32" s="180"/>
      <c r="Q32" s="180"/>
      <c r="R32" s="180"/>
      <c r="S32" s="180"/>
      <c r="T32" s="180"/>
      <c r="U32" s="176" t="str">
        <f t="shared" ref="U32:U33" si="1">IF(SUM(B32:K32)=52,"Corect","Suma trebuie să fie 52")</f>
        <v>Corect</v>
      </c>
      <c r="V32" s="176"/>
    </row>
    <row r="33" spans="1:22" s="27" customFormat="1" ht="15.75" customHeight="1" x14ac:dyDescent="0.2">
      <c r="A33" s="68" t="s">
        <v>17</v>
      </c>
      <c r="B33" s="65">
        <v>14</v>
      </c>
      <c r="C33" s="65">
        <v>12</v>
      </c>
      <c r="D33" s="65">
        <v>3</v>
      </c>
      <c r="E33" s="65">
        <v>2</v>
      </c>
      <c r="F33" s="65">
        <v>3</v>
      </c>
      <c r="G33" s="65"/>
      <c r="H33" s="66"/>
      <c r="I33" s="65">
        <v>3</v>
      </c>
      <c r="J33" s="65">
        <v>1</v>
      </c>
      <c r="K33" s="65">
        <v>14</v>
      </c>
      <c r="M33" s="180"/>
      <c r="N33" s="180"/>
      <c r="O33" s="180"/>
      <c r="P33" s="180"/>
      <c r="Q33" s="180"/>
      <c r="R33" s="180"/>
      <c r="S33" s="180"/>
      <c r="T33" s="180"/>
      <c r="U33" s="176" t="str">
        <f t="shared" si="1"/>
        <v>Corect</v>
      </c>
      <c r="V33" s="176"/>
    </row>
    <row r="34" spans="1:22" x14ac:dyDescent="0.2">
      <c r="A34" s="6"/>
      <c r="B34" s="6"/>
      <c r="C34" s="6"/>
      <c r="D34" s="6"/>
      <c r="E34" s="6"/>
      <c r="F34" s="6"/>
      <c r="G34" s="6"/>
      <c r="M34" s="103"/>
      <c r="N34" s="103"/>
      <c r="O34" s="103"/>
      <c r="P34" s="103"/>
      <c r="Q34" s="103"/>
      <c r="R34" s="103"/>
      <c r="S34" s="103"/>
      <c r="T34" s="103"/>
    </row>
    <row r="35" spans="1:22" ht="16.5" customHeight="1" x14ac:dyDescent="0.2">
      <c r="A35" s="256" t="s">
        <v>22</v>
      </c>
      <c r="B35" s="257"/>
      <c r="C35" s="257"/>
      <c r="D35" s="257"/>
      <c r="E35" s="257"/>
      <c r="F35" s="257"/>
      <c r="G35" s="257"/>
      <c r="H35" s="257"/>
      <c r="I35" s="257"/>
      <c r="J35" s="257"/>
      <c r="K35" s="257"/>
      <c r="L35" s="257"/>
      <c r="M35" s="257"/>
      <c r="N35" s="257"/>
      <c r="O35" s="257"/>
      <c r="P35" s="257"/>
      <c r="Q35" s="257"/>
      <c r="R35" s="257"/>
      <c r="S35" s="257"/>
      <c r="T35" s="257"/>
    </row>
    <row r="36" spans="1:22" hidden="1" x14ac:dyDescent="0.2">
      <c r="N36" s="7"/>
      <c r="O36" s="8" t="s">
        <v>38</v>
      </c>
      <c r="P36" s="8" t="s">
        <v>40</v>
      </c>
      <c r="Q36" s="8" t="s">
        <v>39</v>
      </c>
      <c r="R36" s="8"/>
      <c r="S36" s="8"/>
      <c r="T36" s="8"/>
    </row>
    <row r="37" spans="1:22" ht="17.25" customHeight="1" x14ac:dyDescent="0.2">
      <c r="A37" s="274" t="s">
        <v>43</v>
      </c>
      <c r="B37" s="274"/>
      <c r="C37" s="274"/>
      <c r="D37" s="274"/>
      <c r="E37" s="274"/>
      <c r="F37" s="274"/>
      <c r="G37" s="274"/>
      <c r="H37" s="274"/>
      <c r="I37" s="274"/>
      <c r="J37" s="274"/>
      <c r="K37" s="274"/>
      <c r="L37" s="274"/>
      <c r="M37" s="274"/>
      <c r="N37" s="274"/>
      <c r="O37" s="274"/>
      <c r="P37" s="274"/>
      <c r="Q37" s="274"/>
      <c r="R37" s="274"/>
      <c r="S37" s="274"/>
      <c r="T37" s="274"/>
    </row>
    <row r="38" spans="1:22" ht="25.5" customHeight="1" x14ac:dyDescent="0.2">
      <c r="A38" s="267" t="s">
        <v>28</v>
      </c>
      <c r="B38" s="275" t="s">
        <v>27</v>
      </c>
      <c r="C38" s="276"/>
      <c r="D38" s="276"/>
      <c r="E38" s="276"/>
      <c r="F38" s="276"/>
      <c r="G38" s="276"/>
      <c r="H38" s="276"/>
      <c r="I38" s="277"/>
      <c r="J38" s="136" t="s">
        <v>41</v>
      </c>
      <c r="K38" s="269" t="s">
        <v>25</v>
      </c>
      <c r="L38" s="272"/>
      <c r="M38" s="273"/>
      <c r="N38" s="269" t="s">
        <v>42</v>
      </c>
      <c r="O38" s="270"/>
      <c r="P38" s="271"/>
      <c r="Q38" s="269" t="s">
        <v>24</v>
      </c>
      <c r="R38" s="272"/>
      <c r="S38" s="273"/>
      <c r="T38" s="281" t="s">
        <v>23</v>
      </c>
    </row>
    <row r="39" spans="1:22" ht="13.5" customHeight="1" x14ac:dyDescent="0.2">
      <c r="A39" s="268"/>
      <c r="B39" s="278"/>
      <c r="C39" s="279"/>
      <c r="D39" s="279"/>
      <c r="E39" s="279"/>
      <c r="F39" s="279"/>
      <c r="G39" s="279"/>
      <c r="H39" s="279"/>
      <c r="I39" s="280"/>
      <c r="J39" s="137"/>
      <c r="K39" s="5" t="s">
        <v>29</v>
      </c>
      <c r="L39" s="5" t="s">
        <v>30</v>
      </c>
      <c r="M39" s="5" t="s">
        <v>31</v>
      </c>
      <c r="N39" s="5" t="s">
        <v>35</v>
      </c>
      <c r="O39" s="5" t="s">
        <v>8</v>
      </c>
      <c r="P39" s="5" t="s">
        <v>32</v>
      </c>
      <c r="Q39" s="5" t="s">
        <v>33</v>
      </c>
      <c r="R39" s="5" t="s">
        <v>29</v>
      </c>
      <c r="S39" s="5" t="s">
        <v>34</v>
      </c>
      <c r="T39" s="137"/>
    </row>
    <row r="40" spans="1:22" s="46" customFormat="1" ht="13.5" customHeight="1" x14ac:dyDescent="0.2">
      <c r="A40" s="242" t="s">
        <v>264</v>
      </c>
      <c r="B40" s="243"/>
      <c r="C40" s="243"/>
      <c r="D40" s="243"/>
      <c r="E40" s="243"/>
      <c r="F40" s="243"/>
      <c r="G40" s="243"/>
      <c r="H40" s="243"/>
      <c r="I40" s="243"/>
      <c r="J40" s="243"/>
      <c r="K40" s="243"/>
      <c r="L40" s="243"/>
      <c r="M40" s="243"/>
      <c r="N40" s="243"/>
      <c r="O40" s="243"/>
      <c r="P40" s="243"/>
      <c r="Q40" s="243"/>
      <c r="R40" s="243"/>
      <c r="S40" s="243"/>
      <c r="T40" s="244"/>
    </row>
    <row r="41" spans="1:22" s="27" customFormat="1" ht="26.1" customHeight="1" x14ac:dyDescent="0.2">
      <c r="A41" s="69" t="s">
        <v>222</v>
      </c>
      <c r="B41" s="285" t="s">
        <v>223</v>
      </c>
      <c r="C41" s="286"/>
      <c r="D41" s="286"/>
      <c r="E41" s="286"/>
      <c r="F41" s="286"/>
      <c r="G41" s="286"/>
      <c r="H41" s="286"/>
      <c r="I41" s="287"/>
      <c r="J41" s="70">
        <v>6</v>
      </c>
      <c r="K41" s="70">
        <v>0</v>
      </c>
      <c r="L41" s="70">
        <v>0</v>
      </c>
      <c r="M41" s="70">
        <v>6</v>
      </c>
      <c r="N41" s="18">
        <f>K41+L41+M41</f>
        <v>6</v>
      </c>
      <c r="O41" s="19">
        <f>P41-N41</f>
        <v>5</v>
      </c>
      <c r="P41" s="19">
        <f>ROUND(PRODUCT(J41,25)/14,0)</f>
        <v>11</v>
      </c>
      <c r="Q41" s="71" t="s">
        <v>33</v>
      </c>
      <c r="R41" s="70"/>
      <c r="S41" s="65"/>
      <c r="T41" s="70" t="s">
        <v>39</v>
      </c>
    </row>
    <row r="42" spans="1:22" s="27" customFormat="1" x14ac:dyDescent="0.2">
      <c r="A42" s="69" t="s">
        <v>224</v>
      </c>
      <c r="B42" s="225" t="s">
        <v>225</v>
      </c>
      <c r="C42" s="226"/>
      <c r="D42" s="226"/>
      <c r="E42" s="226"/>
      <c r="F42" s="226"/>
      <c r="G42" s="226"/>
      <c r="H42" s="226"/>
      <c r="I42" s="227"/>
      <c r="J42" s="70">
        <v>6</v>
      </c>
      <c r="K42" s="70">
        <v>2</v>
      </c>
      <c r="L42" s="70">
        <v>0</v>
      </c>
      <c r="M42" s="70">
        <v>2</v>
      </c>
      <c r="N42" s="18">
        <f t="shared" ref="N42:N44" si="2">K42+L42+M42</f>
        <v>4</v>
      </c>
      <c r="O42" s="19">
        <f t="shared" ref="O42:O44" si="3">P42-N42</f>
        <v>7</v>
      </c>
      <c r="P42" s="19">
        <f t="shared" ref="P42:P45" si="4">ROUND(PRODUCT(J42,25)/14,0)</f>
        <v>11</v>
      </c>
      <c r="Q42" s="71" t="s">
        <v>33</v>
      </c>
      <c r="R42" s="70"/>
      <c r="S42" s="65"/>
      <c r="T42" s="70" t="s">
        <v>39</v>
      </c>
    </row>
    <row r="43" spans="1:22" s="27" customFormat="1" x14ac:dyDescent="0.2">
      <c r="A43" s="69" t="s">
        <v>119</v>
      </c>
      <c r="B43" s="225" t="s">
        <v>120</v>
      </c>
      <c r="C43" s="226"/>
      <c r="D43" s="226"/>
      <c r="E43" s="226"/>
      <c r="F43" s="226"/>
      <c r="G43" s="226"/>
      <c r="H43" s="226"/>
      <c r="I43" s="227"/>
      <c r="J43" s="70">
        <v>4</v>
      </c>
      <c r="K43" s="70">
        <v>2</v>
      </c>
      <c r="L43" s="70">
        <v>1</v>
      </c>
      <c r="M43" s="70">
        <v>0</v>
      </c>
      <c r="N43" s="18">
        <f t="shared" si="2"/>
        <v>3</v>
      </c>
      <c r="O43" s="19">
        <f t="shared" si="3"/>
        <v>4</v>
      </c>
      <c r="P43" s="19">
        <f t="shared" si="4"/>
        <v>7</v>
      </c>
      <c r="Q43" s="71" t="s">
        <v>33</v>
      </c>
      <c r="R43" s="70"/>
      <c r="S43" s="65"/>
      <c r="T43" s="70" t="s">
        <v>38</v>
      </c>
    </row>
    <row r="44" spans="1:22" s="27" customFormat="1" x14ac:dyDescent="0.2">
      <c r="A44" s="69" t="s">
        <v>121</v>
      </c>
      <c r="B44" s="225" t="s">
        <v>94</v>
      </c>
      <c r="C44" s="226"/>
      <c r="D44" s="226"/>
      <c r="E44" s="226"/>
      <c r="F44" s="226"/>
      <c r="G44" s="226"/>
      <c r="H44" s="226"/>
      <c r="I44" s="227"/>
      <c r="J44" s="70">
        <v>3</v>
      </c>
      <c r="K44" s="70">
        <v>0</v>
      </c>
      <c r="L44" s="70">
        <v>0</v>
      </c>
      <c r="M44" s="70">
        <v>2</v>
      </c>
      <c r="N44" s="18">
        <f t="shared" si="2"/>
        <v>2</v>
      </c>
      <c r="O44" s="19">
        <f t="shared" si="3"/>
        <v>3</v>
      </c>
      <c r="P44" s="19">
        <f t="shared" si="4"/>
        <v>5</v>
      </c>
      <c r="Q44" s="71"/>
      <c r="R44" s="70"/>
      <c r="S44" s="65" t="s">
        <v>34</v>
      </c>
      <c r="T44" s="70" t="s">
        <v>40</v>
      </c>
    </row>
    <row r="45" spans="1:22" s="27" customFormat="1" x14ac:dyDescent="0.2">
      <c r="A45" s="89" t="s">
        <v>92</v>
      </c>
      <c r="B45" s="288" t="s">
        <v>74</v>
      </c>
      <c r="C45" s="289"/>
      <c r="D45" s="289"/>
      <c r="E45" s="289"/>
      <c r="F45" s="289"/>
      <c r="G45" s="289"/>
      <c r="H45" s="289"/>
      <c r="I45" s="290"/>
      <c r="J45" s="18">
        <v>2</v>
      </c>
      <c r="K45" s="18">
        <v>0</v>
      </c>
      <c r="L45" s="18">
        <v>2</v>
      </c>
      <c r="M45" s="18">
        <v>0</v>
      </c>
      <c r="N45" s="18">
        <f t="shared" ref="N45" si="5">K45+L45+M45</f>
        <v>2</v>
      </c>
      <c r="O45" s="19">
        <f t="shared" ref="O45" si="6">P45-N45</f>
        <v>2</v>
      </c>
      <c r="P45" s="19">
        <f t="shared" si="4"/>
        <v>4</v>
      </c>
      <c r="Q45" s="20"/>
      <c r="R45" s="18"/>
      <c r="S45" s="21" t="s">
        <v>34</v>
      </c>
      <c r="T45" s="18" t="s">
        <v>40</v>
      </c>
    </row>
    <row r="46" spans="1:22" s="27" customFormat="1" x14ac:dyDescent="0.2">
      <c r="A46" s="177" t="s">
        <v>177</v>
      </c>
      <c r="B46" s="202"/>
      <c r="C46" s="202"/>
      <c r="D46" s="202"/>
      <c r="E46" s="202"/>
      <c r="F46" s="202"/>
      <c r="G46" s="202"/>
      <c r="H46" s="202"/>
      <c r="I46" s="202"/>
      <c r="J46" s="202"/>
      <c r="K46" s="202"/>
      <c r="L46" s="202"/>
      <c r="M46" s="202"/>
      <c r="N46" s="202"/>
      <c r="O46" s="202"/>
      <c r="P46" s="202"/>
      <c r="Q46" s="202"/>
      <c r="R46" s="202"/>
      <c r="S46" s="202"/>
      <c r="T46" s="203"/>
    </row>
    <row r="47" spans="1:22" s="27" customFormat="1" x14ac:dyDescent="0.2">
      <c r="A47" s="69" t="s">
        <v>178</v>
      </c>
      <c r="B47" s="225" t="s">
        <v>226</v>
      </c>
      <c r="C47" s="226"/>
      <c r="D47" s="226"/>
      <c r="E47" s="226"/>
      <c r="F47" s="226"/>
      <c r="G47" s="226"/>
      <c r="H47" s="226"/>
      <c r="I47" s="227"/>
      <c r="J47" s="70">
        <v>6</v>
      </c>
      <c r="K47" s="70">
        <v>0</v>
      </c>
      <c r="L47" s="70">
        <v>0</v>
      </c>
      <c r="M47" s="70">
        <v>5</v>
      </c>
      <c r="N47" s="18">
        <f>K47+L47+M47</f>
        <v>5</v>
      </c>
      <c r="O47" s="19">
        <f>P47-N47</f>
        <v>6</v>
      </c>
      <c r="P47" s="19">
        <f>ROUND(PRODUCT(J47,25)/14,0)</f>
        <v>11</v>
      </c>
      <c r="Q47" s="71" t="s">
        <v>33</v>
      </c>
      <c r="R47" s="70"/>
      <c r="S47" s="65"/>
      <c r="T47" s="70" t="s">
        <v>39</v>
      </c>
    </row>
    <row r="48" spans="1:22" s="27" customFormat="1" x14ac:dyDescent="0.2">
      <c r="A48" s="69" t="s">
        <v>179</v>
      </c>
      <c r="B48" s="225" t="s">
        <v>227</v>
      </c>
      <c r="C48" s="226"/>
      <c r="D48" s="226"/>
      <c r="E48" s="226"/>
      <c r="F48" s="226"/>
      <c r="G48" s="226"/>
      <c r="H48" s="226"/>
      <c r="I48" s="227"/>
      <c r="J48" s="70">
        <v>5</v>
      </c>
      <c r="K48" s="70">
        <v>1</v>
      </c>
      <c r="L48" s="70">
        <v>0</v>
      </c>
      <c r="M48" s="70">
        <v>1</v>
      </c>
      <c r="N48" s="18">
        <f>K48+L48+M48</f>
        <v>2</v>
      </c>
      <c r="O48" s="19">
        <f>P48-N48</f>
        <v>7</v>
      </c>
      <c r="P48" s="19">
        <f>ROUND(PRODUCT(J48,25)/14,0)</f>
        <v>9</v>
      </c>
      <c r="Q48" s="71" t="s">
        <v>33</v>
      </c>
      <c r="R48" s="70"/>
      <c r="S48" s="65"/>
      <c r="T48" s="70" t="s">
        <v>39</v>
      </c>
    </row>
    <row r="49" spans="1:23" s="27" customFormat="1" x14ac:dyDescent="0.2">
      <c r="A49" s="72" t="s">
        <v>26</v>
      </c>
      <c r="B49" s="204"/>
      <c r="C49" s="205"/>
      <c r="D49" s="205"/>
      <c r="E49" s="205"/>
      <c r="F49" s="205"/>
      <c r="G49" s="205"/>
      <c r="H49" s="205"/>
      <c r="I49" s="206"/>
      <c r="J49" s="72">
        <f t="shared" ref="J49:P49" si="7">SUM(J41:J48)</f>
        <v>32</v>
      </c>
      <c r="K49" s="72">
        <f t="shared" si="7"/>
        <v>5</v>
      </c>
      <c r="L49" s="72">
        <f t="shared" si="7"/>
        <v>3</v>
      </c>
      <c r="M49" s="72">
        <f t="shared" si="7"/>
        <v>16</v>
      </c>
      <c r="N49" s="72">
        <f t="shared" si="7"/>
        <v>24</v>
      </c>
      <c r="O49" s="72">
        <f t="shared" si="7"/>
        <v>34</v>
      </c>
      <c r="P49" s="72">
        <f t="shared" si="7"/>
        <v>58</v>
      </c>
      <c r="Q49" s="72">
        <f>COUNTIF(Q41:Q48,"E")</f>
        <v>5</v>
      </c>
      <c r="R49" s="72">
        <f>COUNTIF(R41:R48,"C")</f>
        <v>0</v>
      </c>
      <c r="S49" s="72">
        <f>COUNTIF(S41:S48,"VP")</f>
        <v>2</v>
      </c>
      <c r="T49" s="18">
        <f>COUNTA(T41:T48)</f>
        <v>7</v>
      </c>
      <c r="U49" s="311" t="str">
        <f>IF(Q49&gt;=SUM(R49:S49),"Corect","E trebuie să fie cel puțin egal cu C+VP")</f>
        <v>Corect</v>
      </c>
      <c r="V49" s="312"/>
      <c r="W49" s="312"/>
    </row>
    <row r="50" spans="1:23" s="117" customFormat="1" x14ac:dyDescent="0.2">
      <c r="A50" s="73"/>
      <c r="B50" s="73"/>
      <c r="C50" s="73"/>
      <c r="D50" s="73"/>
      <c r="E50" s="73"/>
      <c r="F50" s="73"/>
      <c r="G50" s="73"/>
      <c r="H50" s="73"/>
      <c r="I50" s="73"/>
      <c r="J50" s="73"/>
      <c r="K50" s="73"/>
      <c r="L50" s="73"/>
      <c r="M50" s="73"/>
      <c r="N50" s="73"/>
      <c r="O50" s="73"/>
      <c r="P50" s="73"/>
      <c r="Q50" s="73"/>
      <c r="R50" s="73"/>
      <c r="S50" s="73"/>
      <c r="T50" s="74"/>
      <c r="U50" s="116"/>
    </row>
    <row r="51" spans="1:23" s="27" customFormat="1" x14ac:dyDescent="0.2">
      <c r="A51" s="73"/>
      <c r="B51" s="73"/>
      <c r="C51" s="73"/>
      <c r="D51" s="73"/>
      <c r="E51" s="73"/>
      <c r="F51" s="73"/>
      <c r="G51" s="73"/>
      <c r="H51" s="73"/>
      <c r="I51" s="73"/>
      <c r="J51" s="73"/>
      <c r="K51" s="73"/>
      <c r="L51" s="73"/>
      <c r="M51" s="73"/>
      <c r="N51" s="73"/>
      <c r="O51" s="73"/>
      <c r="P51" s="73"/>
      <c r="Q51" s="73"/>
      <c r="R51" s="73"/>
      <c r="S51" s="73"/>
      <c r="T51" s="74"/>
      <c r="U51" s="31"/>
    </row>
    <row r="52" spans="1:23" s="27" customFormat="1" ht="16.5" customHeight="1" x14ac:dyDescent="0.2">
      <c r="A52" s="124" t="s">
        <v>44</v>
      </c>
      <c r="B52" s="124"/>
      <c r="C52" s="124"/>
      <c r="D52" s="124"/>
      <c r="E52" s="124"/>
      <c r="F52" s="124"/>
      <c r="G52" s="124"/>
      <c r="H52" s="124"/>
      <c r="I52" s="124"/>
      <c r="J52" s="124"/>
      <c r="K52" s="124"/>
      <c r="L52" s="124"/>
      <c r="M52" s="124"/>
      <c r="N52" s="124"/>
      <c r="O52" s="124"/>
      <c r="P52" s="124"/>
      <c r="Q52" s="124"/>
      <c r="R52" s="124"/>
      <c r="S52" s="124"/>
      <c r="T52" s="124"/>
    </row>
    <row r="53" spans="1:23" s="27" customFormat="1" ht="26.25" customHeight="1" x14ac:dyDescent="0.2">
      <c r="A53" s="231" t="s">
        <v>28</v>
      </c>
      <c r="B53" s="125" t="s">
        <v>27</v>
      </c>
      <c r="C53" s="126"/>
      <c r="D53" s="126"/>
      <c r="E53" s="126"/>
      <c r="F53" s="126"/>
      <c r="G53" s="126"/>
      <c r="H53" s="126"/>
      <c r="I53" s="127"/>
      <c r="J53" s="241" t="s">
        <v>41</v>
      </c>
      <c r="K53" s="245" t="s">
        <v>25</v>
      </c>
      <c r="L53" s="246"/>
      <c r="M53" s="247"/>
      <c r="N53" s="245" t="s">
        <v>42</v>
      </c>
      <c r="O53" s="250"/>
      <c r="P53" s="251"/>
      <c r="Q53" s="245" t="s">
        <v>24</v>
      </c>
      <c r="R53" s="246"/>
      <c r="S53" s="247"/>
      <c r="T53" s="233" t="s">
        <v>23</v>
      </c>
    </row>
    <row r="54" spans="1:23" s="27" customFormat="1" x14ac:dyDescent="0.2">
      <c r="A54" s="232"/>
      <c r="B54" s="128"/>
      <c r="C54" s="129"/>
      <c r="D54" s="129"/>
      <c r="E54" s="129"/>
      <c r="F54" s="129"/>
      <c r="G54" s="129"/>
      <c r="H54" s="129"/>
      <c r="I54" s="130"/>
      <c r="J54" s="234"/>
      <c r="K54" s="75" t="s">
        <v>29</v>
      </c>
      <c r="L54" s="75" t="s">
        <v>30</v>
      </c>
      <c r="M54" s="75" t="s">
        <v>31</v>
      </c>
      <c r="N54" s="75" t="s">
        <v>35</v>
      </c>
      <c r="O54" s="75" t="s">
        <v>8</v>
      </c>
      <c r="P54" s="75" t="s">
        <v>32</v>
      </c>
      <c r="Q54" s="75" t="s">
        <v>33</v>
      </c>
      <c r="R54" s="75" t="s">
        <v>29</v>
      </c>
      <c r="S54" s="75" t="s">
        <v>34</v>
      </c>
      <c r="T54" s="234"/>
    </row>
    <row r="55" spans="1:23" s="27" customFormat="1" ht="12.75" customHeight="1" x14ac:dyDescent="0.2">
      <c r="A55" s="177" t="s">
        <v>264</v>
      </c>
      <c r="B55" s="178"/>
      <c r="C55" s="178"/>
      <c r="D55" s="178"/>
      <c r="E55" s="178"/>
      <c r="F55" s="178"/>
      <c r="G55" s="178"/>
      <c r="H55" s="178"/>
      <c r="I55" s="178"/>
      <c r="J55" s="178"/>
      <c r="K55" s="178"/>
      <c r="L55" s="178"/>
      <c r="M55" s="178"/>
      <c r="N55" s="178"/>
      <c r="O55" s="178"/>
      <c r="P55" s="178"/>
      <c r="Q55" s="178"/>
      <c r="R55" s="178"/>
      <c r="S55" s="178"/>
      <c r="T55" s="179"/>
    </row>
    <row r="56" spans="1:23" s="27" customFormat="1" x14ac:dyDescent="0.2">
      <c r="A56" s="69" t="s">
        <v>228</v>
      </c>
      <c r="B56" s="225" t="s">
        <v>229</v>
      </c>
      <c r="C56" s="226"/>
      <c r="D56" s="226"/>
      <c r="E56" s="226"/>
      <c r="F56" s="226"/>
      <c r="G56" s="226"/>
      <c r="H56" s="226"/>
      <c r="I56" s="227"/>
      <c r="J56" s="70">
        <v>6</v>
      </c>
      <c r="K56" s="70">
        <v>2</v>
      </c>
      <c r="L56" s="70">
        <v>1</v>
      </c>
      <c r="M56" s="70">
        <v>2</v>
      </c>
      <c r="N56" s="18">
        <f>K56+L56+M56</f>
        <v>5</v>
      </c>
      <c r="O56" s="19">
        <f>P56-N56</f>
        <v>6</v>
      </c>
      <c r="P56" s="19">
        <f>ROUND(PRODUCT(J56,25)/14,0)</f>
        <v>11</v>
      </c>
      <c r="Q56" s="71" t="s">
        <v>33</v>
      </c>
      <c r="R56" s="70"/>
      <c r="S56" s="65"/>
      <c r="T56" s="70" t="s">
        <v>39</v>
      </c>
    </row>
    <row r="57" spans="1:23" s="27" customFormat="1" x14ac:dyDescent="0.2">
      <c r="A57" s="69" t="s">
        <v>230</v>
      </c>
      <c r="B57" s="225" t="s">
        <v>231</v>
      </c>
      <c r="C57" s="226"/>
      <c r="D57" s="226"/>
      <c r="E57" s="226"/>
      <c r="F57" s="226"/>
      <c r="G57" s="226"/>
      <c r="H57" s="226"/>
      <c r="I57" s="227"/>
      <c r="J57" s="70">
        <v>6</v>
      </c>
      <c r="K57" s="70">
        <v>3</v>
      </c>
      <c r="L57" s="70">
        <v>2</v>
      </c>
      <c r="M57" s="70">
        <v>0</v>
      </c>
      <c r="N57" s="18">
        <f t="shared" ref="N57" si="8">K57+L57+M57</f>
        <v>5</v>
      </c>
      <c r="O57" s="19">
        <f t="shared" ref="O57" si="9">P57-N57</f>
        <v>6</v>
      </c>
      <c r="P57" s="19">
        <f t="shared" ref="P57" si="10">ROUND(PRODUCT(J57,25)/14,0)</f>
        <v>11</v>
      </c>
      <c r="Q57" s="71" t="s">
        <v>33</v>
      </c>
      <c r="R57" s="70"/>
      <c r="S57" s="65"/>
      <c r="T57" s="70" t="s">
        <v>39</v>
      </c>
    </row>
    <row r="58" spans="1:23" s="27" customFormat="1" x14ac:dyDescent="0.2">
      <c r="A58" s="69" t="s">
        <v>122</v>
      </c>
      <c r="B58" s="225" t="s">
        <v>123</v>
      </c>
      <c r="C58" s="226"/>
      <c r="D58" s="226"/>
      <c r="E58" s="226"/>
      <c r="F58" s="226"/>
      <c r="G58" s="226"/>
      <c r="H58" s="226"/>
      <c r="I58" s="227"/>
      <c r="J58" s="70">
        <v>4</v>
      </c>
      <c r="K58" s="70">
        <v>2</v>
      </c>
      <c r="L58" s="70">
        <v>1</v>
      </c>
      <c r="M58" s="70">
        <v>0</v>
      </c>
      <c r="N58" s="18">
        <f t="shared" ref="N58:N59" si="11">K58+L58+M58</f>
        <v>3</v>
      </c>
      <c r="O58" s="19">
        <f t="shared" ref="O58:O59" si="12">P58-N58</f>
        <v>4</v>
      </c>
      <c r="P58" s="19">
        <f t="shared" ref="P58:P59" si="13">ROUND(PRODUCT(J58,25)/14,0)</f>
        <v>7</v>
      </c>
      <c r="Q58" s="71" t="s">
        <v>33</v>
      </c>
      <c r="R58" s="70"/>
      <c r="S58" s="65"/>
      <c r="T58" s="70" t="s">
        <v>38</v>
      </c>
    </row>
    <row r="59" spans="1:23" s="27" customFormat="1" ht="15.95" customHeight="1" x14ac:dyDescent="0.2">
      <c r="A59" s="69" t="s">
        <v>124</v>
      </c>
      <c r="B59" s="225" t="s">
        <v>125</v>
      </c>
      <c r="C59" s="226"/>
      <c r="D59" s="226"/>
      <c r="E59" s="226"/>
      <c r="F59" s="226"/>
      <c r="G59" s="226"/>
      <c r="H59" s="226"/>
      <c r="I59" s="227"/>
      <c r="J59" s="70">
        <v>3</v>
      </c>
      <c r="K59" s="70">
        <v>1</v>
      </c>
      <c r="L59" s="70">
        <v>0</v>
      </c>
      <c r="M59" s="70">
        <v>0</v>
      </c>
      <c r="N59" s="18">
        <f t="shared" si="11"/>
        <v>1</v>
      </c>
      <c r="O59" s="19">
        <f t="shared" si="12"/>
        <v>4</v>
      </c>
      <c r="P59" s="19">
        <f t="shared" si="13"/>
        <v>5</v>
      </c>
      <c r="Q59" s="71"/>
      <c r="R59" s="70" t="s">
        <v>29</v>
      </c>
      <c r="S59" s="65"/>
      <c r="T59" s="70" t="s">
        <v>40</v>
      </c>
    </row>
    <row r="60" spans="1:23" s="27" customFormat="1" x14ac:dyDescent="0.2">
      <c r="A60" s="89" t="s">
        <v>93</v>
      </c>
      <c r="B60" s="288" t="s">
        <v>75</v>
      </c>
      <c r="C60" s="289"/>
      <c r="D60" s="289"/>
      <c r="E60" s="289"/>
      <c r="F60" s="289"/>
      <c r="G60" s="289"/>
      <c r="H60" s="289"/>
      <c r="I60" s="290"/>
      <c r="J60" s="18">
        <v>2</v>
      </c>
      <c r="K60" s="18">
        <v>0</v>
      </c>
      <c r="L60" s="18">
        <v>2</v>
      </c>
      <c r="M60" s="18">
        <v>0</v>
      </c>
      <c r="N60" s="18">
        <f t="shared" ref="N60" si="14">K60+L60+M60</f>
        <v>2</v>
      </c>
      <c r="O60" s="19">
        <f t="shared" ref="O60" si="15">P60-N60</f>
        <v>2</v>
      </c>
      <c r="P60" s="19">
        <f t="shared" ref="P60" si="16">ROUND(PRODUCT(J60,25)/14,0)</f>
        <v>4</v>
      </c>
      <c r="Q60" s="20"/>
      <c r="R60" s="18"/>
      <c r="S60" s="21" t="s">
        <v>34</v>
      </c>
      <c r="T60" s="18" t="s">
        <v>40</v>
      </c>
    </row>
    <row r="61" spans="1:23" s="27" customFormat="1" x14ac:dyDescent="0.2">
      <c r="A61" s="177" t="s">
        <v>177</v>
      </c>
      <c r="B61" s="202"/>
      <c r="C61" s="202"/>
      <c r="D61" s="202"/>
      <c r="E61" s="202"/>
      <c r="F61" s="202"/>
      <c r="G61" s="202"/>
      <c r="H61" s="202"/>
      <c r="I61" s="202"/>
      <c r="J61" s="202"/>
      <c r="K61" s="202"/>
      <c r="L61" s="202"/>
      <c r="M61" s="202"/>
      <c r="N61" s="202"/>
      <c r="O61" s="202"/>
      <c r="P61" s="202"/>
      <c r="Q61" s="202"/>
      <c r="R61" s="202"/>
      <c r="S61" s="202"/>
      <c r="T61" s="203"/>
    </row>
    <row r="62" spans="1:23" s="27" customFormat="1" x14ac:dyDescent="0.2">
      <c r="A62" s="69" t="s">
        <v>180</v>
      </c>
      <c r="B62" s="225" t="s">
        <v>181</v>
      </c>
      <c r="C62" s="226"/>
      <c r="D62" s="226"/>
      <c r="E62" s="226"/>
      <c r="F62" s="226"/>
      <c r="G62" s="226"/>
      <c r="H62" s="226"/>
      <c r="I62" s="227"/>
      <c r="J62" s="70">
        <v>5</v>
      </c>
      <c r="K62" s="70">
        <v>1</v>
      </c>
      <c r="L62" s="70">
        <v>1</v>
      </c>
      <c r="M62" s="70">
        <v>2</v>
      </c>
      <c r="N62" s="18">
        <f>K62+L62+M62</f>
        <v>4</v>
      </c>
      <c r="O62" s="19">
        <f>P62-N62</f>
        <v>5</v>
      </c>
      <c r="P62" s="19">
        <f>ROUND(PRODUCT(J62,25)/14,0)</f>
        <v>9</v>
      </c>
      <c r="Q62" s="71" t="s">
        <v>33</v>
      </c>
      <c r="R62" s="70"/>
      <c r="S62" s="65"/>
      <c r="T62" s="70" t="s">
        <v>39</v>
      </c>
    </row>
    <row r="63" spans="1:23" s="27" customFormat="1" x14ac:dyDescent="0.2">
      <c r="A63" s="69" t="s">
        <v>182</v>
      </c>
      <c r="B63" s="225" t="s">
        <v>183</v>
      </c>
      <c r="C63" s="226"/>
      <c r="D63" s="226"/>
      <c r="E63" s="226"/>
      <c r="F63" s="226"/>
      <c r="G63" s="226"/>
      <c r="H63" s="226"/>
      <c r="I63" s="227"/>
      <c r="J63" s="70">
        <v>6</v>
      </c>
      <c r="K63" s="70">
        <v>2</v>
      </c>
      <c r="L63" s="70">
        <v>2</v>
      </c>
      <c r="M63" s="70">
        <v>0</v>
      </c>
      <c r="N63" s="18">
        <f>K63+L63+M63</f>
        <v>4</v>
      </c>
      <c r="O63" s="19">
        <f>P63-N63</f>
        <v>7</v>
      </c>
      <c r="P63" s="19">
        <f>ROUND(PRODUCT(J63,25)/14,0)</f>
        <v>11</v>
      </c>
      <c r="Q63" s="71" t="s">
        <v>33</v>
      </c>
      <c r="R63" s="70"/>
      <c r="S63" s="65"/>
      <c r="T63" s="70" t="s">
        <v>39</v>
      </c>
    </row>
    <row r="64" spans="1:23" s="27" customFormat="1" x14ac:dyDescent="0.2">
      <c r="A64" s="72" t="s">
        <v>26</v>
      </c>
      <c r="B64" s="204"/>
      <c r="C64" s="205"/>
      <c r="D64" s="205"/>
      <c r="E64" s="205"/>
      <c r="F64" s="205"/>
      <c r="G64" s="205"/>
      <c r="H64" s="205"/>
      <c r="I64" s="206"/>
      <c r="J64" s="72">
        <f t="shared" ref="J64:P64" si="17">SUM(J56:J63)</f>
        <v>32</v>
      </c>
      <c r="K64" s="72">
        <f t="shared" si="17"/>
        <v>11</v>
      </c>
      <c r="L64" s="72">
        <f t="shared" si="17"/>
        <v>9</v>
      </c>
      <c r="M64" s="72">
        <f t="shared" si="17"/>
        <v>4</v>
      </c>
      <c r="N64" s="72">
        <f t="shared" si="17"/>
        <v>24</v>
      </c>
      <c r="O64" s="72">
        <f t="shared" si="17"/>
        <v>34</v>
      </c>
      <c r="P64" s="72">
        <f t="shared" si="17"/>
        <v>58</v>
      </c>
      <c r="Q64" s="72">
        <f>COUNTIF(Q56:Q63,"E")</f>
        <v>5</v>
      </c>
      <c r="R64" s="72">
        <f>COUNTIF(R56:R63,"C")</f>
        <v>1</v>
      </c>
      <c r="S64" s="72">
        <f>COUNTIF(S56:S63,"VP")</f>
        <v>1</v>
      </c>
      <c r="T64" s="18">
        <f>COUNTA(T56:T63)</f>
        <v>7</v>
      </c>
      <c r="U64" s="313" t="str">
        <f>IF(Q64&gt;=SUM(R64:S64),"Corect","E trebuie să fie cel puțin egal cu C+VP")</f>
        <v>Corect</v>
      </c>
      <c r="V64" s="312"/>
      <c r="W64" s="312"/>
    </row>
    <row r="65" spans="1:21" s="117" customFormat="1" x14ac:dyDescent="0.2">
      <c r="A65" s="73"/>
      <c r="B65" s="73"/>
      <c r="C65" s="73"/>
      <c r="D65" s="73"/>
      <c r="E65" s="73"/>
      <c r="F65" s="73"/>
      <c r="G65" s="73"/>
      <c r="H65" s="73"/>
      <c r="I65" s="73"/>
      <c r="J65" s="73"/>
      <c r="K65" s="73"/>
      <c r="L65" s="73"/>
      <c r="M65" s="73"/>
      <c r="N65" s="73"/>
      <c r="O65" s="73"/>
      <c r="P65" s="73"/>
      <c r="Q65" s="73"/>
      <c r="R65" s="73"/>
      <c r="S65" s="73"/>
      <c r="T65" s="74"/>
      <c r="U65" s="116"/>
    </row>
    <row r="66" spans="1:21" s="117" customFormat="1" x14ac:dyDescent="0.2">
      <c r="A66" s="73"/>
      <c r="B66" s="73"/>
      <c r="C66" s="73"/>
      <c r="D66" s="73"/>
      <c r="E66" s="73"/>
      <c r="F66" s="73"/>
      <c r="G66" s="73"/>
      <c r="H66" s="73"/>
      <c r="I66" s="73"/>
      <c r="J66" s="73"/>
      <c r="K66" s="73"/>
      <c r="L66" s="73"/>
      <c r="M66" s="73"/>
      <c r="N66" s="73"/>
      <c r="O66" s="73"/>
      <c r="P66" s="73"/>
      <c r="Q66" s="73"/>
      <c r="R66" s="73"/>
      <c r="S66" s="73"/>
      <c r="T66" s="74"/>
      <c r="U66" s="116"/>
    </row>
    <row r="67" spans="1:21" s="117" customFormat="1" x14ac:dyDescent="0.2">
      <c r="A67" s="73"/>
      <c r="B67" s="73"/>
      <c r="C67" s="73"/>
      <c r="D67" s="73"/>
      <c r="E67" s="73"/>
      <c r="F67" s="73"/>
      <c r="G67" s="73"/>
      <c r="H67" s="73"/>
      <c r="I67" s="73"/>
      <c r="J67" s="73"/>
      <c r="K67" s="73"/>
      <c r="L67" s="73"/>
      <c r="M67" s="73"/>
      <c r="N67" s="73"/>
      <c r="O67" s="73"/>
      <c r="P67" s="73"/>
      <c r="Q67" s="73"/>
      <c r="R67" s="73"/>
      <c r="S67" s="73"/>
      <c r="T67" s="74"/>
      <c r="U67" s="116"/>
    </row>
    <row r="68" spans="1:21" s="107" customFormat="1" x14ac:dyDescent="0.2">
      <c r="A68" s="73"/>
      <c r="B68" s="73"/>
      <c r="C68" s="73"/>
      <c r="D68" s="73"/>
      <c r="E68" s="73"/>
      <c r="F68" s="73"/>
      <c r="G68" s="73"/>
      <c r="H68" s="73"/>
      <c r="I68" s="73"/>
      <c r="J68" s="73"/>
      <c r="K68" s="73"/>
      <c r="L68" s="73"/>
      <c r="M68" s="73"/>
      <c r="N68" s="73"/>
      <c r="O68" s="73"/>
      <c r="P68" s="73"/>
      <c r="Q68" s="73"/>
      <c r="R68" s="73"/>
      <c r="S68" s="73"/>
      <c r="T68" s="74"/>
      <c r="U68" s="106"/>
    </row>
    <row r="69" spans="1:21" s="107" customFormat="1" x14ac:dyDescent="0.2">
      <c r="A69" s="73"/>
      <c r="B69" s="73"/>
      <c r="C69" s="73"/>
      <c r="D69" s="73"/>
      <c r="E69" s="73"/>
      <c r="F69" s="73"/>
      <c r="G69" s="73"/>
      <c r="H69" s="73"/>
      <c r="I69" s="73"/>
      <c r="J69" s="73"/>
      <c r="K69" s="73"/>
      <c r="L69" s="73"/>
      <c r="M69" s="73"/>
      <c r="N69" s="73"/>
      <c r="O69" s="73"/>
      <c r="P69" s="73"/>
      <c r="Q69" s="73"/>
      <c r="R69" s="73"/>
      <c r="S69" s="73"/>
      <c r="T69" s="74"/>
      <c r="U69" s="106"/>
    </row>
    <row r="70" spans="1:21" s="27" customFormat="1" x14ac:dyDescent="0.2">
      <c r="A70" s="73"/>
    </row>
    <row r="71" spans="1:21" s="27" customFormat="1" ht="18" customHeight="1" x14ac:dyDescent="0.2">
      <c r="A71" s="124" t="s">
        <v>45</v>
      </c>
      <c r="B71" s="124"/>
      <c r="C71" s="124"/>
      <c r="D71" s="124"/>
      <c r="E71" s="124"/>
      <c r="F71" s="124"/>
      <c r="G71" s="124"/>
      <c r="H71" s="124"/>
      <c r="I71" s="124"/>
      <c r="J71" s="124"/>
      <c r="K71" s="124"/>
      <c r="L71" s="124"/>
      <c r="M71" s="124"/>
      <c r="N71" s="124"/>
      <c r="O71" s="124"/>
      <c r="P71" s="124"/>
      <c r="Q71" s="124"/>
      <c r="R71" s="124"/>
      <c r="S71" s="124"/>
      <c r="T71" s="124"/>
    </row>
    <row r="72" spans="1:21" s="27" customFormat="1" ht="25.5" customHeight="1" x14ac:dyDescent="0.2">
      <c r="A72" s="231" t="s">
        <v>28</v>
      </c>
      <c r="B72" s="125" t="s">
        <v>27</v>
      </c>
      <c r="C72" s="126"/>
      <c r="D72" s="126"/>
      <c r="E72" s="126"/>
      <c r="F72" s="126"/>
      <c r="G72" s="126"/>
      <c r="H72" s="126"/>
      <c r="I72" s="127"/>
      <c r="J72" s="241" t="s">
        <v>41</v>
      </c>
      <c r="K72" s="245" t="s">
        <v>25</v>
      </c>
      <c r="L72" s="246"/>
      <c r="M72" s="247"/>
      <c r="N72" s="245" t="s">
        <v>42</v>
      </c>
      <c r="O72" s="250"/>
      <c r="P72" s="251"/>
      <c r="Q72" s="245" t="s">
        <v>24</v>
      </c>
      <c r="R72" s="246"/>
      <c r="S72" s="247"/>
      <c r="T72" s="233" t="s">
        <v>23</v>
      </c>
    </row>
    <row r="73" spans="1:21" s="27" customFormat="1" ht="16.5" customHeight="1" x14ac:dyDescent="0.2">
      <c r="A73" s="232"/>
      <c r="B73" s="128"/>
      <c r="C73" s="129"/>
      <c r="D73" s="129"/>
      <c r="E73" s="129"/>
      <c r="F73" s="129"/>
      <c r="G73" s="129"/>
      <c r="H73" s="129"/>
      <c r="I73" s="130"/>
      <c r="J73" s="234"/>
      <c r="K73" s="75" t="s">
        <v>29</v>
      </c>
      <c r="L73" s="75" t="s">
        <v>30</v>
      </c>
      <c r="M73" s="75" t="s">
        <v>31</v>
      </c>
      <c r="N73" s="75" t="s">
        <v>35</v>
      </c>
      <c r="O73" s="75" t="s">
        <v>8</v>
      </c>
      <c r="P73" s="75" t="s">
        <v>32</v>
      </c>
      <c r="Q73" s="75" t="s">
        <v>33</v>
      </c>
      <c r="R73" s="75" t="s">
        <v>29</v>
      </c>
      <c r="S73" s="75" t="s">
        <v>34</v>
      </c>
      <c r="T73" s="234"/>
    </row>
    <row r="74" spans="1:21" s="27" customFormat="1" x14ac:dyDescent="0.2">
      <c r="A74" s="177" t="s">
        <v>264</v>
      </c>
      <c r="B74" s="178"/>
      <c r="C74" s="178"/>
      <c r="D74" s="178"/>
      <c r="E74" s="178"/>
      <c r="F74" s="178"/>
      <c r="G74" s="178"/>
      <c r="H74" s="178"/>
      <c r="I74" s="178"/>
      <c r="J74" s="178"/>
      <c r="K74" s="178"/>
      <c r="L74" s="178"/>
      <c r="M74" s="178"/>
      <c r="N74" s="178"/>
      <c r="O74" s="178"/>
      <c r="P74" s="178"/>
      <c r="Q74" s="178"/>
      <c r="R74" s="178"/>
      <c r="S74" s="178"/>
      <c r="T74" s="179"/>
    </row>
    <row r="75" spans="1:21" s="27" customFormat="1" x14ac:dyDescent="0.2">
      <c r="A75" s="69" t="s">
        <v>233</v>
      </c>
      <c r="B75" s="225" t="s">
        <v>232</v>
      </c>
      <c r="C75" s="226"/>
      <c r="D75" s="226"/>
      <c r="E75" s="226"/>
      <c r="F75" s="226"/>
      <c r="G75" s="226"/>
      <c r="H75" s="226"/>
      <c r="I75" s="227"/>
      <c r="J75" s="70">
        <v>8</v>
      </c>
      <c r="K75" s="70">
        <v>3</v>
      </c>
      <c r="L75" s="70">
        <v>1</v>
      </c>
      <c r="M75" s="70">
        <v>2</v>
      </c>
      <c r="N75" s="18">
        <f>K75+L75+M75</f>
        <v>6</v>
      </c>
      <c r="O75" s="19">
        <f>P75-N75</f>
        <v>8</v>
      </c>
      <c r="P75" s="19">
        <f>ROUND(PRODUCT(J75,25)/14,0)</f>
        <v>14</v>
      </c>
      <c r="Q75" s="71" t="s">
        <v>33</v>
      </c>
      <c r="R75" s="70"/>
      <c r="S75" s="65"/>
      <c r="T75" s="70" t="s">
        <v>39</v>
      </c>
    </row>
    <row r="76" spans="1:21" s="27" customFormat="1" x14ac:dyDescent="0.2">
      <c r="A76" s="69" t="s">
        <v>265</v>
      </c>
      <c r="B76" s="225" t="s">
        <v>278</v>
      </c>
      <c r="C76" s="226"/>
      <c r="D76" s="226"/>
      <c r="E76" s="226"/>
      <c r="F76" s="226"/>
      <c r="G76" s="226"/>
      <c r="H76" s="226"/>
      <c r="I76" s="227"/>
      <c r="J76" s="70">
        <v>7</v>
      </c>
      <c r="K76" s="70">
        <v>2</v>
      </c>
      <c r="L76" s="70">
        <v>2</v>
      </c>
      <c r="M76" s="70">
        <v>0</v>
      </c>
      <c r="N76" s="18">
        <f t="shared" ref="N76:N78" si="18">K76+L76+M76</f>
        <v>4</v>
      </c>
      <c r="O76" s="19">
        <f t="shared" ref="O76:O78" si="19">P76-N76</f>
        <v>9</v>
      </c>
      <c r="P76" s="19">
        <f t="shared" ref="P76:P78" si="20">ROUND(PRODUCT(J76,25)/14,0)</f>
        <v>13</v>
      </c>
      <c r="Q76" s="71" t="s">
        <v>33</v>
      </c>
      <c r="R76" s="70"/>
      <c r="S76" s="65"/>
      <c r="T76" s="70" t="s">
        <v>39</v>
      </c>
    </row>
    <row r="77" spans="1:21" s="27" customFormat="1" ht="15" customHeight="1" x14ac:dyDescent="0.2">
      <c r="A77" s="69" t="s">
        <v>126</v>
      </c>
      <c r="B77" s="225" t="s">
        <v>127</v>
      </c>
      <c r="C77" s="226"/>
      <c r="D77" s="226"/>
      <c r="E77" s="226"/>
      <c r="F77" s="226"/>
      <c r="G77" s="226"/>
      <c r="H77" s="226"/>
      <c r="I77" s="227"/>
      <c r="J77" s="70">
        <v>3</v>
      </c>
      <c r="K77" s="70">
        <v>0</v>
      </c>
      <c r="L77" s="70">
        <v>0</v>
      </c>
      <c r="M77" s="70">
        <v>2</v>
      </c>
      <c r="N77" s="18">
        <f t="shared" si="18"/>
        <v>2</v>
      </c>
      <c r="O77" s="19">
        <f t="shared" si="19"/>
        <v>3</v>
      </c>
      <c r="P77" s="19">
        <f t="shared" si="20"/>
        <v>5</v>
      </c>
      <c r="Q77" s="71"/>
      <c r="R77" s="70" t="s">
        <v>29</v>
      </c>
      <c r="S77" s="65"/>
      <c r="T77" s="70" t="s">
        <v>39</v>
      </c>
    </row>
    <row r="78" spans="1:21" s="27" customFormat="1" x14ac:dyDescent="0.2">
      <c r="A78" s="69" t="s">
        <v>128</v>
      </c>
      <c r="B78" s="235" t="s">
        <v>129</v>
      </c>
      <c r="C78" s="236"/>
      <c r="D78" s="236"/>
      <c r="E78" s="236"/>
      <c r="F78" s="236"/>
      <c r="G78" s="236"/>
      <c r="H78" s="236"/>
      <c r="I78" s="237"/>
      <c r="J78" s="70">
        <v>4</v>
      </c>
      <c r="K78" s="70">
        <v>2</v>
      </c>
      <c r="L78" s="70">
        <v>2</v>
      </c>
      <c r="M78" s="70">
        <v>0</v>
      </c>
      <c r="N78" s="18">
        <f t="shared" si="18"/>
        <v>4</v>
      </c>
      <c r="O78" s="19">
        <f t="shared" si="19"/>
        <v>3</v>
      </c>
      <c r="P78" s="19">
        <f t="shared" si="20"/>
        <v>7</v>
      </c>
      <c r="Q78" s="71" t="s">
        <v>33</v>
      </c>
      <c r="R78" s="70"/>
      <c r="S78" s="65"/>
      <c r="T78" s="70" t="s">
        <v>38</v>
      </c>
    </row>
    <row r="79" spans="1:21" s="27" customFormat="1" x14ac:dyDescent="0.2">
      <c r="A79" s="177" t="s">
        <v>184</v>
      </c>
      <c r="B79" s="202"/>
      <c r="C79" s="202"/>
      <c r="D79" s="202"/>
      <c r="E79" s="202"/>
      <c r="F79" s="202"/>
      <c r="G79" s="202"/>
      <c r="H79" s="202"/>
      <c r="I79" s="202"/>
      <c r="J79" s="202"/>
      <c r="K79" s="202"/>
      <c r="L79" s="202"/>
      <c r="M79" s="202"/>
      <c r="N79" s="202"/>
      <c r="O79" s="202"/>
      <c r="P79" s="202"/>
      <c r="Q79" s="202"/>
      <c r="R79" s="202"/>
      <c r="S79" s="202"/>
      <c r="T79" s="203"/>
    </row>
    <row r="80" spans="1:21" s="27" customFormat="1" x14ac:dyDescent="0.2">
      <c r="A80" s="69" t="s">
        <v>185</v>
      </c>
      <c r="B80" s="225" t="s">
        <v>186</v>
      </c>
      <c r="C80" s="226"/>
      <c r="D80" s="226"/>
      <c r="E80" s="226"/>
      <c r="F80" s="226"/>
      <c r="G80" s="226"/>
      <c r="H80" s="226"/>
      <c r="I80" s="227"/>
      <c r="J80" s="70">
        <v>6</v>
      </c>
      <c r="K80" s="70">
        <v>2</v>
      </c>
      <c r="L80" s="70">
        <v>1</v>
      </c>
      <c r="M80" s="70">
        <v>2</v>
      </c>
      <c r="N80" s="18">
        <f>K80+L80+M80</f>
        <v>5</v>
      </c>
      <c r="O80" s="19">
        <f>P80-N80</f>
        <v>6</v>
      </c>
      <c r="P80" s="19">
        <f>ROUND(PRODUCT(J80,25)/14,0)</f>
        <v>11</v>
      </c>
      <c r="Q80" s="71" t="s">
        <v>33</v>
      </c>
      <c r="R80" s="70"/>
      <c r="S80" s="65"/>
      <c r="T80" s="70" t="s">
        <v>39</v>
      </c>
    </row>
    <row r="81" spans="1:23" s="27" customFormat="1" x14ac:dyDescent="0.2">
      <c r="A81" s="69" t="s">
        <v>187</v>
      </c>
      <c r="B81" s="225" t="s">
        <v>188</v>
      </c>
      <c r="C81" s="226"/>
      <c r="D81" s="226"/>
      <c r="E81" s="226"/>
      <c r="F81" s="226"/>
      <c r="G81" s="226"/>
      <c r="H81" s="226"/>
      <c r="I81" s="227"/>
      <c r="J81" s="70">
        <v>5</v>
      </c>
      <c r="K81" s="70">
        <v>1</v>
      </c>
      <c r="L81" s="70">
        <v>2</v>
      </c>
      <c r="M81" s="70">
        <v>0</v>
      </c>
      <c r="N81" s="18">
        <f>K81+L81+M81</f>
        <v>3</v>
      </c>
      <c r="O81" s="19">
        <f>P81-N81</f>
        <v>6</v>
      </c>
      <c r="P81" s="19">
        <f>ROUND(PRODUCT(J81,25)/14,0)</f>
        <v>9</v>
      </c>
      <c r="Q81" s="71" t="s">
        <v>33</v>
      </c>
      <c r="R81" s="70"/>
      <c r="S81" s="65"/>
      <c r="T81" s="70" t="s">
        <v>39</v>
      </c>
    </row>
    <row r="82" spans="1:23" s="27" customFormat="1" x14ac:dyDescent="0.2">
      <c r="A82" s="72" t="s">
        <v>26</v>
      </c>
      <c r="B82" s="204"/>
      <c r="C82" s="205"/>
      <c r="D82" s="205"/>
      <c r="E82" s="205"/>
      <c r="F82" s="205"/>
      <c r="G82" s="205"/>
      <c r="H82" s="205"/>
      <c r="I82" s="206"/>
      <c r="J82" s="72">
        <f t="shared" ref="J82:P82" si="21">SUM(J75:J81)</f>
        <v>33</v>
      </c>
      <c r="K82" s="72">
        <f t="shared" si="21"/>
        <v>10</v>
      </c>
      <c r="L82" s="72">
        <f t="shared" si="21"/>
        <v>8</v>
      </c>
      <c r="M82" s="72">
        <f t="shared" si="21"/>
        <v>6</v>
      </c>
      <c r="N82" s="72">
        <f t="shared" si="21"/>
        <v>24</v>
      </c>
      <c r="O82" s="72">
        <f t="shared" si="21"/>
        <v>35</v>
      </c>
      <c r="P82" s="72">
        <f t="shared" si="21"/>
        <v>59</v>
      </c>
      <c r="Q82" s="72">
        <f>COUNTIF(Q75:Q81,"E")</f>
        <v>5</v>
      </c>
      <c r="R82" s="72">
        <f>COUNTIF(R75:R81,"C")</f>
        <v>1</v>
      </c>
      <c r="S82" s="72">
        <f>COUNTIF(S75:S81,"VP")</f>
        <v>0</v>
      </c>
      <c r="T82" s="18">
        <f>COUNTA(T75:T81)</f>
        <v>6</v>
      </c>
      <c r="U82" s="313" t="str">
        <f>IF(Q82&gt;=SUM(R82:S82),"Corect","E trebuie să fie cel puțin egal cu C+VP")</f>
        <v>Corect</v>
      </c>
      <c r="V82" s="312"/>
      <c r="W82" s="312"/>
    </row>
    <row r="83" spans="1:23" s="117" customFormat="1" x14ac:dyDescent="0.2">
      <c r="A83" s="73"/>
      <c r="B83" s="73"/>
      <c r="C83" s="73"/>
      <c r="D83" s="73"/>
      <c r="E83" s="73"/>
      <c r="F83" s="73"/>
      <c r="G83" s="73"/>
      <c r="H83" s="73"/>
      <c r="I83" s="73"/>
      <c r="J83" s="73"/>
      <c r="K83" s="73"/>
      <c r="L83" s="73"/>
      <c r="M83" s="73"/>
      <c r="N83" s="73"/>
      <c r="O83" s="73"/>
      <c r="P83" s="73"/>
      <c r="Q83" s="73"/>
      <c r="R83" s="73"/>
      <c r="S83" s="73"/>
      <c r="T83" s="74"/>
      <c r="U83" s="116"/>
    </row>
    <row r="84" spans="1:23" s="117" customFormat="1" x14ac:dyDescent="0.2">
      <c r="A84" s="73"/>
      <c r="B84" s="73"/>
      <c r="C84" s="73"/>
      <c r="D84" s="73"/>
      <c r="E84" s="73"/>
      <c r="F84" s="73"/>
      <c r="G84" s="73"/>
      <c r="H84" s="73"/>
      <c r="I84" s="73"/>
      <c r="J84" s="73"/>
      <c r="K84" s="73"/>
      <c r="L84" s="73"/>
      <c r="M84" s="73"/>
      <c r="N84" s="73"/>
      <c r="O84" s="73"/>
      <c r="P84" s="73"/>
      <c r="Q84" s="73"/>
      <c r="R84" s="73"/>
      <c r="S84" s="73"/>
      <c r="T84" s="74"/>
      <c r="U84" s="116"/>
    </row>
    <row r="85" spans="1:23" s="27" customFormat="1" x14ac:dyDescent="0.2"/>
    <row r="86" spans="1:23" s="27" customFormat="1" ht="18.75" customHeight="1" x14ac:dyDescent="0.2">
      <c r="A86" s="124" t="s">
        <v>46</v>
      </c>
      <c r="B86" s="124"/>
      <c r="C86" s="124"/>
      <c r="D86" s="124"/>
      <c r="E86" s="124"/>
      <c r="F86" s="124"/>
      <c r="G86" s="124"/>
      <c r="H86" s="124"/>
      <c r="I86" s="124"/>
      <c r="J86" s="124"/>
      <c r="K86" s="124"/>
      <c r="L86" s="124"/>
      <c r="M86" s="124"/>
      <c r="N86" s="124"/>
      <c r="O86" s="124"/>
      <c r="P86" s="124"/>
      <c r="Q86" s="124"/>
      <c r="R86" s="124"/>
      <c r="S86" s="124"/>
      <c r="T86" s="124"/>
    </row>
    <row r="87" spans="1:23" s="27" customFormat="1" ht="24.75" customHeight="1" x14ac:dyDescent="0.2">
      <c r="A87" s="231" t="s">
        <v>28</v>
      </c>
      <c r="B87" s="125" t="s">
        <v>27</v>
      </c>
      <c r="C87" s="126"/>
      <c r="D87" s="126"/>
      <c r="E87" s="126"/>
      <c r="F87" s="126"/>
      <c r="G87" s="126"/>
      <c r="H87" s="126"/>
      <c r="I87" s="127"/>
      <c r="J87" s="241" t="s">
        <v>41</v>
      </c>
      <c r="K87" s="245" t="s">
        <v>25</v>
      </c>
      <c r="L87" s="246"/>
      <c r="M87" s="247"/>
      <c r="N87" s="245" t="s">
        <v>42</v>
      </c>
      <c r="O87" s="250"/>
      <c r="P87" s="251"/>
      <c r="Q87" s="245" t="s">
        <v>24</v>
      </c>
      <c r="R87" s="246"/>
      <c r="S87" s="247"/>
      <c r="T87" s="233" t="s">
        <v>23</v>
      </c>
    </row>
    <row r="88" spans="1:23" s="27" customFormat="1" x14ac:dyDescent="0.2">
      <c r="A88" s="232"/>
      <c r="B88" s="128"/>
      <c r="C88" s="129"/>
      <c r="D88" s="129"/>
      <c r="E88" s="129"/>
      <c r="F88" s="129"/>
      <c r="G88" s="129"/>
      <c r="H88" s="129"/>
      <c r="I88" s="130"/>
      <c r="J88" s="234"/>
      <c r="K88" s="75" t="s">
        <v>29</v>
      </c>
      <c r="L88" s="75" t="s">
        <v>30</v>
      </c>
      <c r="M88" s="75" t="s">
        <v>31</v>
      </c>
      <c r="N88" s="75" t="s">
        <v>35</v>
      </c>
      <c r="O88" s="75" t="s">
        <v>8</v>
      </c>
      <c r="P88" s="75" t="s">
        <v>32</v>
      </c>
      <c r="Q88" s="75" t="s">
        <v>33</v>
      </c>
      <c r="R88" s="75" t="s">
        <v>29</v>
      </c>
      <c r="S88" s="75" t="s">
        <v>34</v>
      </c>
      <c r="T88" s="234"/>
    </row>
    <row r="89" spans="1:23" s="27" customFormat="1" x14ac:dyDescent="0.2">
      <c r="A89" s="177" t="s">
        <v>264</v>
      </c>
      <c r="B89" s="178"/>
      <c r="C89" s="178"/>
      <c r="D89" s="178"/>
      <c r="E89" s="178"/>
      <c r="F89" s="178"/>
      <c r="G89" s="178"/>
      <c r="H89" s="178"/>
      <c r="I89" s="178"/>
      <c r="J89" s="178"/>
      <c r="K89" s="178"/>
      <c r="L89" s="178"/>
      <c r="M89" s="178"/>
      <c r="N89" s="178"/>
      <c r="O89" s="178"/>
      <c r="P89" s="178"/>
      <c r="Q89" s="178"/>
      <c r="R89" s="178"/>
      <c r="S89" s="178"/>
      <c r="T89" s="179"/>
    </row>
    <row r="90" spans="1:23" s="27" customFormat="1" x14ac:dyDescent="0.2">
      <c r="A90" s="69" t="s">
        <v>234</v>
      </c>
      <c r="B90" s="225" t="s">
        <v>235</v>
      </c>
      <c r="C90" s="226"/>
      <c r="D90" s="226"/>
      <c r="E90" s="226"/>
      <c r="F90" s="226"/>
      <c r="G90" s="226"/>
      <c r="H90" s="226"/>
      <c r="I90" s="227"/>
      <c r="J90" s="70">
        <v>5</v>
      </c>
      <c r="K90" s="70">
        <v>1</v>
      </c>
      <c r="L90" s="70">
        <v>1</v>
      </c>
      <c r="M90" s="70">
        <v>2</v>
      </c>
      <c r="N90" s="18">
        <f>K90+L90+M90</f>
        <v>4</v>
      </c>
      <c r="O90" s="19">
        <f>P90-N90</f>
        <v>5</v>
      </c>
      <c r="P90" s="19">
        <f>ROUND(PRODUCT(J90,25)/14,0)</f>
        <v>9</v>
      </c>
      <c r="Q90" s="71" t="s">
        <v>33</v>
      </c>
      <c r="R90" s="70"/>
      <c r="S90" s="65"/>
      <c r="T90" s="70" t="s">
        <v>39</v>
      </c>
    </row>
    <row r="91" spans="1:23" s="27" customFormat="1" x14ac:dyDescent="0.2">
      <c r="A91" s="69" t="s">
        <v>236</v>
      </c>
      <c r="B91" s="225" t="s">
        <v>237</v>
      </c>
      <c r="C91" s="226"/>
      <c r="D91" s="226"/>
      <c r="E91" s="226"/>
      <c r="F91" s="226"/>
      <c r="G91" s="226"/>
      <c r="H91" s="226"/>
      <c r="I91" s="227"/>
      <c r="J91" s="70">
        <v>6</v>
      </c>
      <c r="K91" s="70">
        <v>2</v>
      </c>
      <c r="L91" s="70">
        <v>2</v>
      </c>
      <c r="M91" s="70">
        <v>0</v>
      </c>
      <c r="N91" s="18">
        <f t="shared" ref="N91:N94" si="22">K91+L91+M91</f>
        <v>4</v>
      </c>
      <c r="O91" s="19">
        <f t="shared" ref="O91:O94" si="23">P91-N91</f>
        <v>7</v>
      </c>
      <c r="P91" s="19">
        <f t="shared" ref="P91:P94" si="24">ROUND(PRODUCT(J91,25)/14,0)</f>
        <v>11</v>
      </c>
      <c r="Q91" s="71" t="s">
        <v>33</v>
      </c>
      <c r="R91" s="70"/>
      <c r="S91" s="65"/>
      <c r="T91" s="70" t="s">
        <v>39</v>
      </c>
    </row>
    <row r="92" spans="1:23" s="27" customFormat="1" x14ac:dyDescent="0.2">
      <c r="A92" s="69" t="s">
        <v>130</v>
      </c>
      <c r="B92" s="225" t="s">
        <v>238</v>
      </c>
      <c r="C92" s="226"/>
      <c r="D92" s="226"/>
      <c r="E92" s="226"/>
      <c r="F92" s="226"/>
      <c r="G92" s="226"/>
      <c r="H92" s="226"/>
      <c r="I92" s="227"/>
      <c r="J92" s="70">
        <v>4</v>
      </c>
      <c r="K92" s="70">
        <v>2</v>
      </c>
      <c r="L92" s="70">
        <v>0</v>
      </c>
      <c r="M92" s="70">
        <v>0</v>
      </c>
      <c r="N92" s="18">
        <f t="shared" si="22"/>
        <v>2</v>
      </c>
      <c r="O92" s="19">
        <f t="shared" si="23"/>
        <v>5</v>
      </c>
      <c r="P92" s="19">
        <f t="shared" si="24"/>
        <v>7</v>
      </c>
      <c r="Q92" s="71"/>
      <c r="R92" s="70" t="s">
        <v>29</v>
      </c>
      <c r="S92" s="65"/>
      <c r="T92" s="70" t="s">
        <v>39</v>
      </c>
    </row>
    <row r="93" spans="1:23" s="27" customFormat="1" x14ac:dyDescent="0.2">
      <c r="A93" s="69" t="s">
        <v>131</v>
      </c>
      <c r="B93" s="225" t="s">
        <v>132</v>
      </c>
      <c r="C93" s="226"/>
      <c r="D93" s="226"/>
      <c r="E93" s="226"/>
      <c r="F93" s="226"/>
      <c r="G93" s="226"/>
      <c r="H93" s="226"/>
      <c r="I93" s="227"/>
      <c r="J93" s="70">
        <v>3</v>
      </c>
      <c r="K93" s="70">
        <v>0</v>
      </c>
      <c r="L93" s="70">
        <v>0</v>
      </c>
      <c r="M93" s="70">
        <v>2</v>
      </c>
      <c r="N93" s="18">
        <f t="shared" si="22"/>
        <v>2</v>
      </c>
      <c r="O93" s="19">
        <f t="shared" si="23"/>
        <v>3</v>
      </c>
      <c r="P93" s="19">
        <f t="shared" si="24"/>
        <v>5</v>
      </c>
      <c r="Q93" s="71"/>
      <c r="R93" s="70" t="s">
        <v>29</v>
      </c>
      <c r="S93" s="65"/>
      <c r="T93" s="70" t="s">
        <v>39</v>
      </c>
    </row>
    <row r="94" spans="1:23" s="27" customFormat="1" x14ac:dyDescent="0.2">
      <c r="A94" s="69" t="s">
        <v>133</v>
      </c>
      <c r="B94" s="235" t="s">
        <v>134</v>
      </c>
      <c r="C94" s="236"/>
      <c r="D94" s="236"/>
      <c r="E94" s="236"/>
      <c r="F94" s="236"/>
      <c r="G94" s="236"/>
      <c r="H94" s="236"/>
      <c r="I94" s="237"/>
      <c r="J94" s="70">
        <v>4</v>
      </c>
      <c r="K94" s="70">
        <v>2</v>
      </c>
      <c r="L94" s="70">
        <v>2</v>
      </c>
      <c r="M94" s="70">
        <v>0</v>
      </c>
      <c r="N94" s="18">
        <f t="shared" si="22"/>
        <v>4</v>
      </c>
      <c r="O94" s="19">
        <f t="shared" si="23"/>
        <v>3</v>
      </c>
      <c r="P94" s="19">
        <f t="shared" si="24"/>
        <v>7</v>
      </c>
      <c r="Q94" s="71" t="s">
        <v>33</v>
      </c>
      <c r="R94" s="70"/>
      <c r="S94" s="65"/>
      <c r="T94" s="70" t="s">
        <v>38</v>
      </c>
    </row>
    <row r="95" spans="1:23" s="27" customFormat="1" x14ac:dyDescent="0.2">
      <c r="A95" s="177" t="s">
        <v>184</v>
      </c>
      <c r="B95" s="202"/>
      <c r="C95" s="202"/>
      <c r="D95" s="202"/>
      <c r="E95" s="202"/>
      <c r="F95" s="202"/>
      <c r="G95" s="202"/>
      <c r="H95" s="202"/>
      <c r="I95" s="202"/>
      <c r="J95" s="202"/>
      <c r="K95" s="202"/>
      <c r="L95" s="202"/>
      <c r="M95" s="202"/>
      <c r="N95" s="202"/>
      <c r="O95" s="202"/>
      <c r="P95" s="202"/>
      <c r="Q95" s="202"/>
      <c r="R95" s="202"/>
      <c r="S95" s="202"/>
      <c r="T95" s="203"/>
    </row>
    <row r="96" spans="1:23" s="27" customFormat="1" x14ac:dyDescent="0.2">
      <c r="A96" s="69" t="s">
        <v>189</v>
      </c>
      <c r="B96" s="225" t="s">
        <v>190</v>
      </c>
      <c r="C96" s="226"/>
      <c r="D96" s="226"/>
      <c r="E96" s="226"/>
      <c r="F96" s="226"/>
      <c r="G96" s="226"/>
      <c r="H96" s="226"/>
      <c r="I96" s="227"/>
      <c r="J96" s="70">
        <v>5</v>
      </c>
      <c r="K96" s="70">
        <v>1</v>
      </c>
      <c r="L96" s="70">
        <v>1</v>
      </c>
      <c r="M96" s="70">
        <v>2</v>
      </c>
      <c r="N96" s="18">
        <f>K96+L96+M96</f>
        <v>4</v>
      </c>
      <c r="O96" s="19">
        <f>P96-N96</f>
        <v>5</v>
      </c>
      <c r="P96" s="19">
        <f>ROUND(PRODUCT(J96,25)/14,0)</f>
        <v>9</v>
      </c>
      <c r="Q96" s="71" t="s">
        <v>33</v>
      </c>
      <c r="R96" s="70"/>
      <c r="S96" s="65"/>
      <c r="T96" s="70" t="s">
        <v>39</v>
      </c>
    </row>
    <row r="97" spans="1:23" s="27" customFormat="1" x14ac:dyDescent="0.2">
      <c r="A97" s="69" t="s">
        <v>191</v>
      </c>
      <c r="B97" s="225" t="s">
        <v>192</v>
      </c>
      <c r="C97" s="226"/>
      <c r="D97" s="226"/>
      <c r="E97" s="226"/>
      <c r="F97" s="226"/>
      <c r="G97" s="226"/>
      <c r="H97" s="226"/>
      <c r="I97" s="227"/>
      <c r="J97" s="70">
        <v>6</v>
      </c>
      <c r="K97" s="70">
        <v>2</v>
      </c>
      <c r="L97" s="70">
        <v>2</v>
      </c>
      <c r="M97" s="70">
        <v>0</v>
      </c>
      <c r="N97" s="18">
        <f>K97+L97+M97</f>
        <v>4</v>
      </c>
      <c r="O97" s="19">
        <f>P97-N97</f>
        <v>7</v>
      </c>
      <c r="P97" s="19">
        <f>ROUND(PRODUCT(J97,25)/14,0)</f>
        <v>11</v>
      </c>
      <c r="Q97" s="71" t="s">
        <v>33</v>
      </c>
      <c r="R97" s="70"/>
      <c r="S97" s="65"/>
      <c r="T97" s="70" t="s">
        <v>39</v>
      </c>
    </row>
    <row r="98" spans="1:23" s="27" customFormat="1" x14ac:dyDescent="0.2">
      <c r="A98" s="72" t="s">
        <v>26</v>
      </c>
      <c r="B98" s="204"/>
      <c r="C98" s="205"/>
      <c r="D98" s="205"/>
      <c r="E98" s="205"/>
      <c r="F98" s="205"/>
      <c r="G98" s="205"/>
      <c r="H98" s="205"/>
      <c r="I98" s="206"/>
      <c r="J98" s="72">
        <f t="shared" ref="J98:P98" si="25">SUM(J90:J97)</f>
        <v>33</v>
      </c>
      <c r="K98" s="72">
        <f t="shared" si="25"/>
        <v>10</v>
      </c>
      <c r="L98" s="72">
        <f t="shared" si="25"/>
        <v>8</v>
      </c>
      <c r="M98" s="72">
        <f t="shared" si="25"/>
        <v>6</v>
      </c>
      <c r="N98" s="72">
        <f t="shared" si="25"/>
        <v>24</v>
      </c>
      <c r="O98" s="72">
        <f t="shared" si="25"/>
        <v>35</v>
      </c>
      <c r="P98" s="72">
        <f t="shared" si="25"/>
        <v>59</v>
      </c>
      <c r="Q98" s="72">
        <f>COUNTIF(Q90:Q97,"E")</f>
        <v>5</v>
      </c>
      <c r="R98" s="72">
        <f>COUNTIF(R90:R97,"C")</f>
        <v>2</v>
      </c>
      <c r="S98" s="72">
        <f>COUNTIF(S90:S97,"VP")</f>
        <v>0</v>
      </c>
      <c r="T98" s="18">
        <f>COUNTA(T90:T97)</f>
        <v>7</v>
      </c>
      <c r="U98" s="313" t="str">
        <f>IF(Q98&gt;=SUM(R98:S98),"Corect","E trebuie să fie cel puțin egal cu C+VP")</f>
        <v>Corect</v>
      </c>
      <c r="V98" s="312"/>
      <c r="W98" s="312"/>
    </row>
    <row r="99" spans="1:23" s="117" customFormat="1" x14ac:dyDescent="0.2">
      <c r="A99" s="73"/>
      <c r="B99" s="73"/>
      <c r="C99" s="73"/>
      <c r="D99" s="73"/>
      <c r="E99" s="73"/>
      <c r="F99" s="73"/>
      <c r="G99" s="73"/>
      <c r="H99" s="73"/>
      <c r="I99" s="73"/>
      <c r="J99" s="73"/>
      <c r="K99" s="73"/>
      <c r="L99" s="73"/>
      <c r="M99" s="73"/>
      <c r="N99" s="73"/>
      <c r="O99" s="73"/>
      <c r="P99" s="73"/>
      <c r="Q99" s="73"/>
      <c r="R99" s="73"/>
      <c r="S99" s="73"/>
      <c r="T99" s="74"/>
      <c r="U99" s="116"/>
    </row>
    <row r="100" spans="1:23" s="117" customFormat="1" x14ac:dyDescent="0.2">
      <c r="A100" s="73"/>
      <c r="B100" s="73"/>
      <c r="C100" s="73"/>
      <c r="D100" s="73"/>
      <c r="E100" s="73"/>
      <c r="F100" s="73"/>
      <c r="G100" s="73"/>
      <c r="H100" s="73"/>
      <c r="I100" s="73"/>
      <c r="J100" s="73"/>
      <c r="K100" s="73"/>
      <c r="L100" s="73"/>
      <c r="M100" s="73"/>
      <c r="N100" s="73"/>
      <c r="O100" s="73"/>
      <c r="P100" s="73"/>
      <c r="Q100" s="73"/>
      <c r="R100" s="73"/>
      <c r="S100" s="73"/>
      <c r="T100" s="74"/>
      <c r="U100" s="116"/>
    </row>
    <row r="101" spans="1:23" s="117" customFormat="1" x14ac:dyDescent="0.2">
      <c r="A101" s="73"/>
      <c r="B101" s="73"/>
      <c r="C101" s="73"/>
      <c r="D101" s="73"/>
      <c r="E101" s="73"/>
      <c r="F101" s="73"/>
      <c r="G101" s="73"/>
      <c r="H101" s="73"/>
      <c r="I101" s="73"/>
      <c r="J101" s="73"/>
      <c r="K101" s="73"/>
      <c r="L101" s="73"/>
      <c r="M101" s="73"/>
      <c r="N101" s="73"/>
      <c r="O101" s="73"/>
      <c r="P101" s="73"/>
      <c r="Q101" s="73"/>
      <c r="R101" s="73"/>
      <c r="S101" s="73"/>
      <c r="T101" s="74"/>
      <c r="U101" s="116"/>
    </row>
    <row r="102" spans="1:23" s="117" customFormat="1" x14ac:dyDescent="0.2">
      <c r="A102" s="73"/>
      <c r="B102" s="73"/>
      <c r="C102" s="73"/>
      <c r="D102" s="73"/>
      <c r="E102" s="73"/>
      <c r="F102" s="73"/>
      <c r="G102" s="73"/>
      <c r="H102" s="73"/>
      <c r="I102" s="73"/>
      <c r="J102" s="73"/>
      <c r="K102" s="73"/>
      <c r="L102" s="73"/>
      <c r="M102" s="73"/>
      <c r="N102" s="73"/>
      <c r="O102" s="73"/>
      <c r="P102" s="73"/>
      <c r="Q102" s="73"/>
      <c r="R102" s="73"/>
      <c r="S102" s="73"/>
      <c r="T102" s="74"/>
      <c r="U102" s="116"/>
    </row>
    <row r="103" spans="1:23" s="27" customFormat="1" x14ac:dyDescent="0.2"/>
    <row r="104" spans="1:23" s="27" customFormat="1" x14ac:dyDescent="0.2">
      <c r="B104" s="76"/>
      <c r="C104" s="76"/>
      <c r="D104" s="76"/>
      <c r="E104" s="76"/>
      <c r="F104" s="76"/>
      <c r="G104" s="76"/>
      <c r="M104" s="77"/>
      <c r="N104" s="77"/>
      <c r="O104" s="77"/>
      <c r="P104" s="77"/>
      <c r="Q104" s="77"/>
      <c r="R104" s="77"/>
      <c r="S104" s="77"/>
    </row>
    <row r="105" spans="1:23" s="27" customFormat="1" x14ac:dyDescent="0.2"/>
    <row r="106" spans="1:23" s="27" customFormat="1" x14ac:dyDescent="0.2"/>
    <row r="107" spans="1:23" s="27" customFormat="1" ht="18" customHeight="1" x14ac:dyDescent="0.2">
      <c r="A107" s="177" t="s">
        <v>47</v>
      </c>
      <c r="B107" s="178"/>
      <c r="C107" s="178"/>
      <c r="D107" s="178"/>
      <c r="E107" s="178"/>
      <c r="F107" s="178"/>
      <c r="G107" s="178"/>
      <c r="H107" s="178"/>
      <c r="I107" s="178"/>
      <c r="J107" s="178"/>
      <c r="K107" s="178"/>
      <c r="L107" s="178"/>
      <c r="M107" s="178"/>
      <c r="N107" s="178"/>
      <c r="O107" s="178"/>
      <c r="P107" s="178"/>
      <c r="Q107" s="178"/>
      <c r="R107" s="178"/>
      <c r="S107" s="178"/>
      <c r="T107" s="179"/>
    </row>
    <row r="108" spans="1:23" s="27" customFormat="1" ht="25.5" customHeight="1" x14ac:dyDescent="0.2">
      <c r="A108" s="231" t="s">
        <v>28</v>
      </c>
      <c r="B108" s="125" t="s">
        <v>27</v>
      </c>
      <c r="C108" s="126"/>
      <c r="D108" s="126"/>
      <c r="E108" s="126"/>
      <c r="F108" s="126"/>
      <c r="G108" s="126"/>
      <c r="H108" s="126"/>
      <c r="I108" s="127"/>
      <c r="J108" s="241" t="s">
        <v>41</v>
      </c>
      <c r="K108" s="314" t="s">
        <v>25</v>
      </c>
      <c r="L108" s="315"/>
      <c r="M108" s="316"/>
      <c r="N108" s="245" t="s">
        <v>42</v>
      </c>
      <c r="O108" s="250"/>
      <c r="P108" s="251"/>
      <c r="Q108" s="245" t="s">
        <v>24</v>
      </c>
      <c r="R108" s="246"/>
      <c r="S108" s="247"/>
      <c r="T108" s="233" t="s">
        <v>23</v>
      </c>
    </row>
    <row r="109" spans="1:23" s="27" customFormat="1" x14ac:dyDescent="0.2">
      <c r="A109" s="232"/>
      <c r="B109" s="128"/>
      <c r="C109" s="129"/>
      <c r="D109" s="129"/>
      <c r="E109" s="129"/>
      <c r="F109" s="129"/>
      <c r="G109" s="129"/>
      <c r="H109" s="129"/>
      <c r="I109" s="130"/>
      <c r="J109" s="234"/>
      <c r="K109" s="75" t="s">
        <v>29</v>
      </c>
      <c r="L109" s="75" t="s">
        <v>30</v>
      </c>
      <c r="M109" s="75" t="s">
        <v>31</v>
      </c>
      <c r="N109" s="75" t="s">
        <v>35</v>
      </c>
      <c r="O109" s="75" t="s">
        <v>8</v>
      </c>
      <c r="P109" s="75" t="s">
        <v>32</v>
      </c>
      <c r="Q109" s="75" t="s">
        <v>33</v>
      </c>
      <c r="R109" s="75" t="s">
        <v>29</v>
      </c>
      <c r="S109" s="75" t="s">
        <v>34</v>
      </c>
      <c r="T109" s="234"/>
    </row>
    <row r="110" spans="1:23" s="27" customFormat="1" x14ac:dyDescent="0.2">
      <c r="A110" s="177" t="s">
        <v>264</v>
      </c>
      <c r="B110" s="178"/>
      <c r="C110" s="178"/>
      <c r="D110" s="178"/>
      <c r="E110" s="178"/>
      <c r="F110" s="178"/>
      <c r="G110" s="178"/>
      <c r="H110" s="178"/>
      <c r="I110" s="178"/>
      <c r="J110" s="178"/>
      <c r="K110" s="178"/>
      <c r="L110" s="178"/>
      <c r="M110" s="178"/>
      <c r="N110" s="178"/>
      <c r="O110" s="178"/>
      <c r="P110" s="178"/>
      <c r="Q110" s="178"/>
      <c r="R110" s="178"/>
      <c r="S110" s="178"/>
      <c r="T110" s="179"/>
    </row>
    <row r="111" spans="1:23" s="27" customFormat="1" x14ac:dyDescent="0.2">
      <c r="A111" s="69" t="s">
        <v>239</v>
      </c>
      <c r="B111" s="225" t="s">
        <v>240</v>
      </c>
      <c r="C111" s="226"/>
      <c r="D111" s="226"/>
      <c r="E111" s="226"/>
      <c r="F111" s="226"/>
      <c r="G111" s="226"/>
      <c r="H111" s="226"/>
      <c r="I111" s="227"/>
      <c r="J111" s="70">
        <v>4</v>
      </c>
      <c r="K111" s="70">
        <v>1</v>
      </c>
      <c r="L111" s="70">
        <v>1</v>
      </c>
      <c r="M111" s="70">
        <v>1</v>
      </c>
      <c r="N111" s="18">
        <f>K111+L111+M111</f>
        <v>3</v>
      </c>
      <c r="O111" s="19">
        <f>P111-N111</f>
        <v>4</v>
      </c>
      <c r="P111" s="19">
        <f>ROUND(PRODUCT(J111,25)/14,0)</f>
        <v>7</v>
      </c>
      <c r="Q111" s="71" t="s">
        <v>33</v>
      </c>
      <c r="R111" s="70"/>
      <c r="S111" s="65"/>
      <c r="T111" s="70" t="s">
        <v>39</v>
      </c>
    </row>
    <row r="112" spans="1:23" s="27" customFormat="1" x14ac:dyDescent="0.2">
      <c r="A112" s="69" t="s">
        <v>241</v>
      </c>
      <c r="B112" s="225" t="s">
        <v>266</v>
      </c>
      <c r="C112" s="226"/>
      <c r="D112" s="226"/>
      <c r="E112" s="226"/>
      <c r="F112" s="226"/>
      <c r="G112" s="226"/>
      <c r="H112" s="226"/>
      <c r="I112" s="227"/>
      <c r="J112" s="70">
        <v>5</v>
      </c>
      <c r="K112" s="70">
        <v>2</v>
      </c>
      <c r="L112" s="70">
        <v>1</v>
      </c>
      <c r="M112" s="70">
        <v>0</v>
      </c>
      <c r="N112" s="18">
        <f t="shared" ref="N112:N114" si="26">K112+L112+M112</f>
        <v>3</v>
      </c>
      <c r="O112" s="19">
        <f t="shared" ref="O112:O114" si="27">P112-N112</f>
        <v>6</v>
      </c>
      <c r="P112" s="19">
        <f t="shared" ref="P112:P114" si="28">ROUND(PRODUCT(J112,25)/14,0)</f>
        <v>9</v>
      </c>
      <c r="Q112" s="71" t="s">
        <v>33</v>
      </c>
      <c r="R112" s="70"/>
      <c r="S112" s="65"/>
      <c r="T112" s="70" t="s">
        <v>39</v>
      </c>
    </row>
    <row r="113" spans="1:23" s="27" customFormat="1" x14ac:dyDescent="0.2">
      <c r="A113" s="69" t="s">
        <v>135</v>
      </c>
      <c r="B113" s="225" t="s">
        <v>242</v>
      </c>
      <c r="C113" s="226"/>
      <c r="D113" s="226"/>
      <c r="E113" s="226"/>
      <c r="F113" s="226"/>
      <c r="G113" s="226"/>
      <c r="H113" s="226"/>
      <c r="I113" s="227"/>
      <c r="J113" s="70">
        <v>6</v>
      </c>
      <c r="K113" s="70">
        <v>2</v>
      </c>
      <c r="L113" s="70">
        <v>2</v>
      </c>
      <c r="M113" s="70">
        <v>0</v>
      </c>
      <c r="N113" s="18">
        <f t="shared" si="26"/>
        <v>4</v>
      </c>
      <c r="O113" s="19">
        <f t="shared" si="27"/>
        <v>7</v>
      </c>
      <c r="P113" s="19">
        <f t="shared" si="28"/>
        <v>11</v>
      </c>
      <c r="Q113" s="71"/>
      <c r="R113" s="70" t="s">
        <v>29</v>
      </c>
      <c r="S113" s="65"/>
      <c r="T113" s="70" t="s">
        <v>39</v>
      </c>
    </row>
    <row r="114" spans="1:23" s="27" customFormat="1" ht="9.9499999999999993" customHeight="1" x14ac:dyDescent="0.2">
      <c r="A114" s="69" t="s">
        <v>136</v>
      </c>
      <c r="B114" s="238" t="s">
        <v>137</v>
      </c>
      <c r="C114" s="239"/>
      <c r="D114" s="239"/>
      <c r="E114" s="239"/>
      <c r="F114" s="239"/>
      <c r="G114" s="239"/>
      <c r="H114" s="239"/>
      <c r="I114" s="240"/>
      <c r="J114" s="70">
        <v>3</v>
      </c>
      <c r="K114" s="70">
        <v>0</v>
      </c>
      <c r="L114" s="70">
        <v>0</v>
      </c>
      <c r="M114" s="70">
        <v>2</v>
      </c>
      <c r="N114" s="18">
        <f t="shared" si="26"/>
        <v>2</v>
      </c>
      <c r="O114" s="19">
        <f t="shared" si="27"/>
        <v>3</v>
      </c>
      <c r="P114" s="19">
        <f t="shared" si="28"/>
        <v>5</v>
      </c>
      <c r="Q114" s="71"/>
      <c r="R114" s="70" t="s">
        <v>29</v>
      </c>
      <c r="S114" s="65"/>
      <c r="T114" s="70" t="s">
        <v>38</v>
      </c>
    </row>
    <row r="115" spans="1:23" s="27" customFormat="1" ht="14.1" customHeight="1" x14ac:dyDescent="0.2">
      <c r="A115" s="69" t="s">
        <v>138</v>
      </c>
      <c r="B115" s="235" t="s">
        <v>139</v>
      </c>
      <c r="C115" s="236"/>
      <c r="D115" s="236"/>
      <c r="E115" s="236"/>
      <c r="F115" s="236"/>
      <c r="G115" s="236"/>
      <c r="H115" s="236"/>
      <c r="I115" s="237"/>
      <c r="J115" s="70">
        <v>4</v>
      </c>
      <c r="K115" s="70">
        <v>2</v>
      </c>
      <c r="L115" s="70">
        <v>1</v>
      </c>
      <c r="M115" s="70">
        <v>1</v>
      </c>
      <c r="N115" s="18">
        <f t="shared" ref="N115" si="29">K115+L115+M115</f>
        <v>4</v>
      </c>
      <c r="O115" s="19">
        <f t="shared" ref="O115" si="30">P115-N115</f>
        <v>3</v>
      </c>
      <c r="P115" s="19">
        <f t="shared" ref="P115" si="31">ROUND(PRODUCT(J115,25)/14,0)</f>
        <v>7</v>
      </c>
      <c r="Q115" s="71" t="s">
        <v>33</v>
      </c>
      <c r="R115" s="70"/>
      <c r="S115" s="65"/>
      <c r="T115" s="70" t="s">
        <v>38</v>
      </c>
    </row>
    <row r="116" spans="1:23" s="27" customFormat="1" x14ac:dyDescent="0.2">
      <c r="A116" s="177" t="s">
        <v>184</v>
      </c>
      <c r="B116" s="202"/>
      <c r="C116" s="202"/>
      <c r="D116" s="202"/>
      <c r="E116" s="202"/>
      <c r="F116" s="202"/>
      <c r="G116" s="202"/>
      <c r="H116" s="202"/>
      <c r="I116" s="202"/>
      <c r="J116" s="202"/>
      <c r="K116" s="202"/>
      <c r="L116" s="202"/>
      <c r="M116" s="202"/>
      <c r="N116" s="202"/>
      <c r="O116" s="202"/>
      <c r="P116" s="202"/>
      <c r="Q116" s="202"/>
      <c r="R116" s="202"/>
      <c r="S116" s="202"/>
      <c r="T116" s="203"/>
    </row>
    <row r="117" spans="1:23" s="27" customFormat="1" x14ac:dyDescent="0.2">
      <c r="A117" s="69" t="s">
        <v>193</v>
      </c>
      <c r="B117" s="225" t="s">
        <v>194</v>
      </c>
      <c r="C117" s="226"/>
      <c r="D117" s="226"/>
      <c r="E117" s="226"/>
      <c r="F117" s="226"/>
      <c r="G117" s="226"/>
      <c r="H117" s="226"/>
      <c r="I117" s="227"/>
      <c r="J117" s="70">
        <v>4</v>
      </c>
      <c r="K117" s="70">
        <v>1</v>
      </c>
      <c r="L117" s="70">
        <v>1</v>
      </c>
      <c r="M117" s="70">
        <v>1</v>
      </c>
      <c r="N117" s="18">
        <f>K117+L117+M117</f>
        <v>3</v>
      </c>
      <c r="O117" s="19">
        <f>P117-N117</f>
        <v>4</v>
      </c>
      <c r="P117" s="19">
        <f>ROUND(PRODUCT(J117,25)/14,0)</f>
        <v>7</v>
      </c>
      <c r="Q117" s="71" t="s">
        <v>33</v>
      </c>
      <c r="R117" s="70"/>
      <c r="S117" s="65"/>
      <c r="T117" s="70" t="s">
        <v>39</v>
      </c>
    </row>
    <row r="118" spans="1:23" s="27" customFormat="1" x14ac:dyDescent="0.2">
      <c r="A118" s="69" t="s">
        <v>195</v>
      </c>
      <c r="B118" s="225" t="s">
        <v>196</v>
      </c>
      <c r="C118" s="226"/>
      <c r="D118" s="226"/>
      <c r="E118" s="226"/>
      <c r="F118" s="226"/>
      <c r="G118" s="226"/>
      <c r="H118" s="226"/>
      <c r="I118" s="227"/>
      <c r="J118" s="70">
        <v>4</v>
      </c>
      <c r="K118" s="70">
        <v>2</v>
      </c>
      <c r="L118" s="70">
        <v>1</v>
      </c>
      <c r="M118" s="70">
        <v>0</v>
      </c>
      <c r="N118" s="18">
        <f>K118+L118+M118</f>
        <v>3</v>
      </c>
      <c r="O118" s="19">
        <f>P118-N118</f>
        <v>4</v>
      </c>
      <c r="P118" s="19">
        <f>ROUND(PRODUCT(J118,25)/14,0)</f>
        <v>7</v>
      </c>
      <c r="Q118" s="71" t="s">
        <v>33</v>
      </c>
      <c r="R118" s="70"/>
      <c r="S118" s="65"/>
      <c r="T118" s="70" t="s">
        <v>39</v>
      </c>
    </row>
    <row r="119" spans="1:23" s="27" customFormat="1" x14ac:dyDescent="0.2">
      <c r="A119" s="69" t="s">
        <v>197</v>
      </c>
      <c r="B119" s="225" t="s">
        <v>198</v>
      </c>
      <c r="C119" s="226"/>
      <c r="D119" s="226"/>
      <c r="E119" s="226"/>
      <c r="F119" s="226"/>
      <c r="G119" s="226"/>
      <c r="H119" s="226"/>
      <c r="I119" s="227"/>
      <c r="J119" s="70">
        <v>3</v>
      </c>
      <c r="K119" s="70">
        <v>1</v>
      </c>
      <c r="L119" s="70">
        <v>1</v>
      </c>
      <c r="M119" s="70">
        <v>0</v>
      </c>
      <c r="N119" s="18">
        <f>K119+L119+M119</f>
        <v>2</v>
      </c>
      <c r="O119" s="19">
        <f>P119-N119</f>
        <v>3</v>
      </c>
      <c r="P119" s="19">
        <f>ROUND(PRODUCT(J119,25)/14,0)</f>
        <v>5</v>
      </c>
      <c r="Q119" s="71"/>
      <c r="R119" s="70" t="s">
        <v>29</v>
      </c>
      <c r="S119" s="65"/>
      <c r="T119" s="70" t="s">
        <v>39</v>
      </c>
    </row>
    <row r="120" spans="1:23" s="27" customFormat="1" x14ac:dyDescent="0.2">
      <c r="A120" s="72" t="s">
        <v>26</v>
      </c>
      <c r="B120" s="204"/>
      <c r="C120" s="205"/>
      <c r="D120" s="205"/>
      <c r="E120" s="205"/>
      <c r="F120" s="205"/>
      <c r="G120" s="205"/>
      <c r="H120" s="205"/>
      <c r="I120" s="206"/>
      <c r="J120" s="72">
        <f t="shared" ref="J120:P120" si="32">SUM(J111:J119)</f>
        <v>33</v>
      </c>
      <c r="K120" s="72">
        <f t="shared" si="32"/>
        <v>11</v>
      </c>
      <c r="L120" s="72">
        <f t="shared" si="32"/>
        <v>8</v>
      </c>
      <c r="M120" s="72">
        <f t="shared" si="32"/>
        <v>5</v>
      </c>
      <c r="N120" s="72">
        <f t="shared" si="32"/>
        <v>24</v>
      </c>
      <c r="O120" s="72">
        <f t="shared" si="32"/>
        <v>34</v>
      </c>
      <c r="P120" s="72">
        <f t="shared" si="32"/>
        <v>58</v>
      </c>
      <c r="Q120" s="72">
        <f>COUNTIF(Q111:Q119,"E")</f>
        <v>5</v>
      </c>
      <c r="R120" s="72">
        <f>COUNTIF(R111:R119,"C")</f>
        <v>3</v>
      </c>
      <c r="S120" s="72">
        <f>COUNTIF(S111:S119,"VP")</f>
        <v>0</v>
      </c>
      <c r="T120" s="18">
        <f>COUNTA(T111:T119)</f>
        <v>8</v>
      </c>
      <c r="U120" s="313" t="str">
        <f>IF(Q120&gt;=SUM(R120:S120),"Corect","E trebuie să fie cel puțin egal cu C+VP")</f>
        <v>Corect</v>
      </c>
      <c r="V120" s="312"/>
      <c r="W120" s="312"/>
    </row>
    <row r="121" spans="1:23" s="117" customFormat="1" x14ac:dyDescent="0.2">
      <c r="A121" s="73"/>
      <c r="B121" s="73"/>
      <c r="C121" s="73"/>
      <c r="D121" s="73"/>
      <c r="E121" s="73"/>
      <c r="F121" s="73"/>
      <c r="G121" s="73"/>
      <c r="H121" s="73"/>
      <c r="I121" s="73"/>
      <c r="J121" s="73"/>
      <c r="K121" s="73"/>
      <c r="L121" s="73"/>
      <c r="M121" s="73"/>
      <c r="N121" s="73"/>
      <c r="O121" s="73"/>
      <c r="P121" s="73"/>
      <c r="Q121" s="73"/>
      <c r="R121" s="73"/>
      <c r="S121" s="73"/>
      <c r="T121" s="74"/>
      <c r="U121" s="116"/>
    </row>
    <row r="122" spans="1:23" s="117" customFormat="1" x14ac:dyDescent="0.2">
      <c r="A122" s="73"/>
      <c r="B122" s="73"/>
      <c r="C122" s="73"/>
      <c r="D122" s="73"/>
      <c r="E122" s="73"/>
      <c r="F122" s="73"/>
      <c r="G122" s="73"/>
      <c r="H122" s="73"/>
      <c r="I122" s="73"/>
      <c r="J122" s="73"/>
      <c r="K122" s="73"/>
      <c r="L122" s="73"/>
      <c r="M122" s="73"/>
      <c r="N122" s="73"/>
      <c r="O122" s="73"/>
      <c r="P122" s="73"/>
      <c r="Q122" s="73"/>
      <c r="R122" s="73"/>
      <c r="S122" s="73"/>
      <c r="T122" s="74"/>
      <c r="U122" s="116"/>
    </row>
    <row r="123" spans="1:23" s="27" customFormat="1" x14ac:dyDescent="0.2"/>
    <row r="124" spans="1:23" s="27" customFormat="1" ht="19.5" customHeight="1" x14ac:dyDescent="0.2">
      <c r="A124" s="177" t="s">
        <v>48</v>
      </c>
      <c r="B124" s="178"/>
      <c r="C124" s="178"/>
      <c r="D124" s="178"/>
      <c r="E124" s="178"/>
      <c r="F124" s="178"/>
      <c r="G124" s="178"/>
      <c r="H124" s="178"/>
      <c r="I124" s="178"/>
      <c r="J124" s="178"/>
      <c r="K124" s="178"/>
      <c r="L124" s="178"/>
      <c r="M124" s="178"/>
      <c r="N124" s="178"/>
      <c r="O124" s="178"/>
      <c r="P124" s="178"/>
      <c r="Q124" s="178"/>
      <c r="R124" s="178"/>
      <c r="S124" s="178"/>
      <c r="T124" s="179"/>
    </row>
    <row r="125" spans="1:23" s="27" customFormat="1" ht="25.5" customHeight="1" x14ac:dyDescent="0.2">
      <c r="A125" s="231" t="s">
        <v>28</v>
      </c>
      <c r="B125" s="125" t="s">
        <v>27</v>
      </c>
      <c r="C125" s="126"/>
      <c r="D125" s="126"/>
      <c r="E125" s="126"/>
      <c r="F125" s="126"/>
      <c r="G125" s="126"/>
      <c r="H125" s="126"/>
      <c r="I125" s="127"/>
      <c r="J125" s="241" t="s">
        <v>41</v>
      </c>
      <c r="K125" s="314" t="s">
        <v>25</v>
      </c>
      <c r="L125" s="315"/>
      <c r="M125" s="316"/>
      <c r="N125" s="245" t="s">
        <v>42</v>
      </c>
      <c r="O125" s="250"/>
      <c r="P125" s="251"/>
      <c r="Q125" s="245" t="s">
        <v>24</v>
      </c>
      <c r="R125" s="246"/>
      <c r="S125" s="247"/>
      <c r="T125" s="233" t="s">
        <v>23</v>
      </c>
    </row>
    <row r="126" spans="1:23" s="27" customFormat="1" x14ac:dyDescent="0.2">
      <c r="A126" s="232"/>
      <c r="B126" s="128"/>
      <c r="C126" s="129"/>
      <c r="D126" s="129"/>
      <c r="E126" s="129"/>
      <c r="F126" s="129"/>
      <c r="G126" s="129"/>
      <c r="H126" s="129"/>
      <c r="I126" s="130"/>
      <c r="J126" s="234"/>
      <c r="K126" s="75" t="s">
        <v>29</v>
      </c>
      <c r="L126" s="75" t="s">
        <v>30</v>
      </c>
      <c r="M126" s="75" t="s">
        <v>31</v>
      </c>
      <c r="N126" s="75" t="s">
        <v>35</v>
      </c>
      <c r="O126" s="75" t="s">
        <v>8</v>
      </c>
      <c r="P126" s="75" t="s">
        <v>32</v>
      </c>
      <c r="Q126" s="75" t="s">
        <v>33</v>
      </c>
      <c r="R126" s="75" t="s">
        <v>29</v>
      </c>
      <c r="S126" s="75" t="s">
        <v>34</v>
      </c>
      <c r="T126" s="234"/>
    </row>
    <row r="127" spans="1:23" s="27" customFormat="1" x14ac:dyDescent="0.2">
      <c r="A127" s="177" t="s">
        <v>264</v>
      </c>
      <c r="B127" s="178"/>
      <c r="C127" s="178"/>
      <c r="D127" s="178"/>
      <c r="E127" s="178"/>
      <c r="F127" s="178"/>
      <c r="G127" s="178"/>
      <c r="H127" s="178"/>
      <c r="I127" s="178"/>
      <c r="J127" s="178"/>
      <c r="K127" s="178"/>
      <c r="L127" s="178"/>
      <c r="M127" s="178"/>
      <c r="N127" s="178"/>
      <c r="O127" s="178"/>
      <c r="P127" s="178"/>
      <c r="Q127" s="178"/>
      <c r="R127" s="178"/>
      <c r="S127" s="178"/>
      <c r="T127" s="179"/>
    </row>
    <row r="128" spans="1:23" s="27" customFormat="1" x14ac:dyDescent="0.2">
      <c r="A128" s="69" t="s">
        <v>243</v>
      </c>
      <c r="B128" s="225" t="s">
        <v>277</v>
      </c>
      <c r="C128" s="226"/>
      <c r="D128" s="226"/>
      <c r="E128" s="226"/>
      <c r="F128" s="226"/>
      <c r="G128" s="226"/>
      <c r="H128" s="226"/>
      <c r="I128" s="227"/>
      <c r="J128" s="70">
        <v>5</v>
      </c>
      <c r="K128" s="70">
        <v>2</v>
      </c>
      <c r="L128" s="70">
        <v>1</v>
      </c>
      <c r="M128" s="70">
        <v>0</v>
      </c>
      <c r="N128" s="18">
        <f>K128+L128+M128</f>
        <v>3</v>
      </c>
      <c r="O128" s="19">
        <f>P128-N128</f>
        <v>7</v>
      </c>
      <c r="P128" s="19">
        <f>ROUND(PRODUCT(J128,25)/12,0)</f>
        <v>10</v>
      </c>
      <c r="Q128" s="71" t="s">
        <v>33</v>
      </c>
      <c r="R128" s="70"/>
      <c r="S128" s="65"/>
      <c r="T128" s="70" t="s">
        <v>39</v>
      </c>
    </row>
    <row r="129" spans="1:25" s="27" customFormat="1" x14ac:dyDescent="0.2">
      <c r="A129" s="69" t="s">
        <v>244</v>
      </c>
      <c r="B129" s="225" t="s">
        <v>247</v>
      </c>
      <c r="C129" s="226"/>
      <c r="D129" s="226"/>
      <c r="E129" s="226"/>
      <c r="F129" s="226"/>
      <c r="G129" s="226"/>
      <c r="H129" s="226"/>
      <c r="I129" s="227"/>
      <c r="J129" s="70">
        <v>4</v>
      </c>
      <c r="K129" s="70">
        <v>2</v>
      </c>
      <c r="L129" s="70">
        <v>1</v>
      </c>
      <c r="M129" s="70">
        <v>0</v>
      </c>
      <c r="N129" s="18">
        <f t="shared" ref="N129:N132" si="33">K129+L129+M129</f>
        <v>3</v>
      </c>
      <c r="O129" s="19">
        <f t="shared" ref="O129:O132" si="34">P129-N129</f>
        <v>5</v>
      </c>
      <c r="P129" s="19">
        <f t="shared" ref="P129:P132" si="35">ROUND(PRODUCT(J129,25)/12,0)</f>
        <v>8</v>
      </c>
      <c r="Q129" s="71" t="s">
        <v>33</v>
      </c>
      <c r="R129" s="70"/>
      <c r="S129" s="65"/>
      <c r="T129" s="70" t="s">
        <v>39</v>
      </c>
    </row>
    <row r="130" spans="1:25" s="27" customFormat="1" x14ac:dyDescent="0.2">
      <c r="A130" s="69" t="s">
        <v>245</v>
      </c>
      <c r="B130" s="225" t="s">
        <v>246</v>
      </c>
      <c r="C130" s="226"/>
      <c r="D130" s="226"/>
      <c r="E130" s="226"/>
      <c r="F130" s="226"/>
      <c r="G130" s="226"/>
      <c r="H130" s="226"/>
      <c r="I130" s="227"/>
      <c r="J130" s="70">
        <v>6</v>
      </c>
      <c r="K130" s="70">
        <v>2</v>
      </c>
      <c r="L130" s="70">
        <v>2</v>
      </c>
      <c r="M130" s="70">
        <v>0</v>
      </c>
      <c r="N130" s="18">
        <f t="shared" si="33"/>
        <v>4</v>
      </c>
      <c r="O130" s="19">
        <f t="shared" si="34"/>
        <v>9</v>
      </c>
      <c r="P130" s="19">
        <f t="shared" si="35"/>
        <v>13</v>
      </c>
      <c r="Q130" s="71"/>
      <c r="R130" s="70" t="s">
        <v>29</v>
      </c>
      <c r="S130" s="65"/>
      <c r="T130" s="70" t="s">
        <v>39</v>
      </c>
    </row>
    <row r="131" spans="1:25" s="27" customFormat="1" x14ac:dyDescent="0.2">
      <c r="A131" s="69" t="s">
        <v>140</v>
      </c>
      <c r="B131" s="225" t="s">
        <v>141</v>
      </c>
      <c r="C131" s="226"/>
      <c r="D131" s="226"/>
      <c r="E131" s="226"/>
      <c r="F131" s="226"/>
      <c r="G131" s="226"/>
      <c r="H131" s="226"/>
      <c r="I131" s="227"/>
      <c r="J131" s="70">
        <v>3</v>
      </c>
      <c r="K131" s="70">
        <v>0</v>
      </c>
      <c r="L131" s="70">
        <v>0</v>
      </c>
      <c r="M131" s="70">
        <v>2</v>
      </c>
      <c r="N131" s="18">
        <f t="shared" si="33"/>
        <v>2</v>
      </c>
      <c r="O131" s="19">
        <f t="shared" si="34"/>
        <v>4</v>
      </c>
      <c r="P131" s="19">
        <f t="shared" si="35"/>
        <v>6</v>
      </c>
      <c r="Q131" s="71"/>
      <c r="R131" s="70" t="s">
        <v>29</v>
      </c>
      <c r="S131" s="65"/>
      <c r="T131" s="70" t="s">
        <v>38</v>
      </c>
    </row>
    <row r="132" spans="1:25" s="27" customFormat="1" x14ac:dyDescent="0.2">
      <c r="A132" s="69" t="s">
        <v>142</v>
      </c>
      <c r="B132" s="225" t="s">
        <v>143</v>
      </c>
      <c r="C132" s="226"/>
      <c r="D132" s="226"/>
      <c r="E132" s="226"/>
      <c r="F132" s="226"/>
      <c r="G132" s="226"/>
      <c r="H132" s="226"/>
      <c r="I132" s="227"/>
      <c r="J132" s="70">
        <v>4</v>
      </c>
      <c r="K132" s="70">
        <v>2</v>
      </c>
      <c r="L132" s="70">
        <v>2</v>
      </c>
      <c r="M132" s="70">
        <v>0</v>
      </c>
      <c r="N132" s="18">
        <f t="shared" si="33"/>
        <v>4</v>
      </c>
      <c r="O132" s="19">
        <f t="shared" si="34"/>
        <v>4</v>
      </c>
      <c r="P132" s="19">
        <f t="shared" si="35"/>
        <v>8</v>
      </c>
      <c r="Q132" s="71" t="s">
        <v>33</v>
      </c>
      <c r="R132" s="70"/>
      <c r="S132" s="65"/>
      <c r="T132" s="70" t="s">
        <v>38</v>
      </c>
    </row>
    <row r="133" spans="1:25" s="27" customFormat="1" x14ac:dyDescent="0.2">
      <c r="A133" s="177" t="s">
        <v>184</v>
      </c>
      <c r="B133" s="202"/>
      <c r="C133" s="202"/>
      <c r="D133" s="202"/>
      <c r="E133" s="202"/>
      <c r="F133" s="202"/>
      <c r="G133" s="202"/>
      <c r="H133" s="202"/>
      <c r="I133" s="202"/>
      <c r="J133" s="202"/>
      <c r="K133" s="202"/>
      <c r="L133" s="202"/>
      <c r="M133" s="202"/>
      <c r="N133" s="202"/>
      <c r="O133" s="202"/>
      <c r="P133" s="202"/>
      <c r="Q133" s="202"/>
      <c r="R133" s="202"/>
      <c r="S133" s="202"/>
      <c r="T133" s="203"/>
    </row>
    <row r="134" spans="1:25" s="27" customFormat="1" x14ac:dyDescent="0.2">
      <c r="A134" s="69" t="s">
        <v>199</v>
      </c>
      <c r="B134" s="225" t="s">
        <v>200</v>
      </c>
      <c r="C134" s="226"/>
      <c r="D134" s="226"/>
      <c r="E134" s="226"/>
      <c r="F134" s="226"/>
      <c r="G134" s="226"/>
      <c r="H134" s="226"/>
      <c r="I134" s="227"/>
      <c r="J134" s="70">
        <v>4</v>
      </c>
      <c r="K134" s="70">
        <v>2</v>
      </c>
      <c r="L134" s="70">
        <v>1</v>
      </c>
      <c r="M134" s="70">
        <v>0</v>
      </c>
      <c r="N134" s="18">
        <f>K134+L134+M134</f>
        <v>3</v>
      </c>
      <c r="O134" s="19">
        <f>P134-N134</f>
        <v>5</v>
      </c>
      <c r="P134" s="19">
        <f>ROUND(PRODUCT(J134,25)/12,0)</f>
        <v>8</v>
      </c>
      <c r="Q134" s="71" t="s">
        <v>33</v>
      </c>
      <c r="R134" s="70"/>
      <c r="S134" s="65"/>
      <c r="T134" s="70" t="s">
        <v>39</v>
      </c>
    </row>
    <row r="135" spans="1:25" s="27" customFormat="1" x14ac:dyDescent="0.2">
      <c r="A135" s="69" t="s">
        <v>201</v>
      </c>
      <c r="B135" s="225" t="s">
        <v>202</v>
      </c>
      <c r="C135" s="226"/>
      <c r="D135" s="226"/>
      <c r="E135" s="226"/>
      <c r="F135" s="226"/>
      <c r="G135" s="226"/>
      <c r="H135" s="226"/>
      <c r="I135" s="227"/>
      <c r="J135" s="70">
        <v>4</v>
      </c>
      <c r="K135" s="70">
        <v>2</v>
      </c>
      <c r="L135" s="70">
        <v>1</v>
      </c>
      <c r="M135" s="70">
        <v>0</v>
      </c>
      <c r="N135" s="18">
        <f>K135+L135+M135</f>
        <v>3</v>
      </c>
      <c r="O135" s="19">
        <f>P135-N135</f>
        <v>5</v>
      </c>
      <c r="P135" s="19">
        <f>ROUND(PRODUCT(J135,25)/12,0)</f>
        <v>8</v>
      </c>
      <c r="Q135" s="71" t="s">
        <v>33</v>
      </c>
      <c r="R135" s="70"/>
      <c r="S135" s="65"/>
      <c r="T135" s="70" t="s">
        <v>39</v>
      </c>
    </row>
    <row r="136" spans="1:25" s="27" customFormat="1" x14ac:dyDescent="0.2">
      <c r="A136" s="69" t="s">
        <v>203</v>
      </c>
      <c r="B136" s="225" t="s">
        <v>204</v>
      </c>
      <c r="C136" s="226"/>
      <c r="D136" s="226"/>
      <c r="E136" s="226"/>
      <c r="F136" s="226"/>
      <c r="G136" s="226"/>
      <c r="H136" s="226"/>
      <c r="I136" s="227"/>
      <c r="J136" s="70">
        <v>3</v>
      </c>
      <c r="K136" s="70">
        <v>1</v>
      </c>
      <c r="L136" s="70">
        <v>1</v>
      </c>
      <c r="M136" s="70">
        <v>0</v>
      </c>
      <c r="N136" s="18">
        <f>K136+L136+M136</f>
        <v>2</v>
      </c>
      <c r="O136" s="19">
        <f>P136-N136</f>
        <v>4</v>
      </c>
      <c r="P136" s="19">
        <f>ROUND(PRODUCT(J136,25)/12,0)</f>
        <v>6</v>
      </c>
      <c r="Q136" s="71"/>
      <c r="R136" s="70" t="s">
        <v>29</v>
      </c>
      <c r="S136" s="65"/>
      <c r="T136" s="70" t="s">
        <v>39</v>
      </c>
    </row>
    <row r="137" spans="1:25" s="27" customFormat="1" x14ac:dyDescent="0.2">
      <c r="A137" s="72" t="s">
        <v>26</v>
      </c>
      <c r="B137" s="204"/>
      <c r="C137" s="205"/>
      <c r="D137" s="205"/>
      <c r="E137" s="205"/>
      <c r="F137" s="205"/>
      <c r="G137" s="205"/>
      <c r="H137" s="205"/>
      <c r="I137" s="206"/>
      <c r="J137" s="72">
        <f t="shared" ref="J137:P137" si="36">SUM(J128:J136)</f>
        <v>33</v>
      </c>
      <c r="K137" s="72">
        <f t="shared" si="36"/>
        <v>13</v>
      </c>
      <c r="L137" s="72">
        <f t="shared" si="36"/>
        <v>9</v>
      </c>
      <c r="M137" s="72">
        <f t="shared" si="36"/>
        <v>2</v>
      </c>
      <c r="N137" s="72">
        <f t="shared" si="36"/>
        <v>24</v>
      </c>
      <c r="O137" s="72">
        <f t="shared" si="36"/>
        <v>43</v>
      </c>
      <c r="P137" s="72">
        <f t="shared" si="36"/>
        <v>67</v>
      </c>
      <c r="Q137" s="72">
        <f>COUNTIF(Q128:Q136,"E")</f>
        <v>5</v>
      </c>
      <c r="R137" s="72">
        <f>COUNTIF(R128:R136,"C")</f>
        <v>3</v>
      </c>
      <c r="S137" s="72">
        <f>COUNTIF(S128:S136,"VP")</f>
        <v>0</v>
      </c>
      <c r="T137" s="18">
        <f>COUNTA(T128:T136)</f>
        <v>8</v>
      </c>
      <c r="U137" s="313" t="str">
        <f>IF(Q137&gt;=SUM(R137:S137),"Corect","E trebuie să fie cel puțin egal cu C+VP")</f>
        <v>Corect</v>
      </c>
      <c r="V137" s="312"/>
      <c r="W137" s="312"/>
    </row>
    <row r="138" spans="1:25" s="107" customFormat="1" x14ac:dyDescent="0.2">
      <c r="A138" s="73"/>
      <c r="B138" s="73"/>
      <c r="C138" s="73"/>
      <c r="D138" s="73"/>
      <c r="E138" s="73"/>
      <c r="F138" s="73"/>
      <c r="G138" s="73"/>
      <c r="H138" s="73"/>
      <c r="I138" s="73"/>
      <c r="J138" s="73"/>
      <c r="K138" s="73"/>
      <c r="L138" s="73"/>
      <c r="M138" s="73"/>
      <c r="N138" s="73"/>
      <c r="O138" s="73"/>
      <c r="P138" s="73"/>
      <c r="Q138" s="73"/>
      <c r="R138" s="73"/>
      <c r="S138" s="73"/>
      <c r="T138" s="74"/>
      <c r="U138" s="106"/>
    </row>
    <row r="139" spans="1:25" s="107" customFormat="1" x14ac:dyDescent="0.2">
      <c r="A139" s="73"/>
      <c r="B139" s="73"/>
      <c r="C139" s="73"/>
      <c r="D139" s="73"/>
      <c r="E139" s="73"/>
      <c r="F139" s="73"/>
      <c r="G139" s="73"/>
      <c r="H139" s="73"/>
      <c r="I139" s="73"/>
      <c r="J139" s="73"/>
      <c r="K139" s="73"/>
      <c r="L139" s="73"/>
      <c r="M139" s="73"/>
      <c r="N139" s="73"/>
      <c r="O139" s="73"/>
      <c r="P139" s="73"/>
      <c r="Q139" s="73"/>
      <c r="R139" s="73"/>
      <c r="S139" s="73"/>
      <c r="T139" s="74"/>
      <c r="U139" s="106"/>
    </row>
    <row r="140" spans="1:25" s="107" customFormat="1" x14ac:dyDescent="0.2">
      <c r="A140" s="73"/>
      <c r="B140" s="73"/>
      <c r="C140" s="73"/>
      <c r="D140" s="73"/>
      <c r="E140" s="73"/>
      <c r="F140" s="73"/>
      <c r="G140" s="73"/>
      <c r="H140" s="73"/>
      <c r="I140" s="73"/>
      <c r="J140" s="73"/>
      <c r="K140" s="73"/>
      <c r="L140" s="73"/>
      <c r="M140" s="73"/>
      <c r="N140" s="73"/>
      <c r="O140" s="73"/>
      <c r="P140" s="73"/>
      <c r="Q140" s="73"/>
      <c r="R140" s="73"/>
      <c r="S140" s="73"/>
      <c r="T140" s="74"/>
      <c r="U140" s="106"/>
    </row>
    <row r="141" spans="1:25" s="107" customFormat="1" x14ac:dyDescent="0.2">
      <c r="A141" s="73"/>
      <c r="B141" s="73"/>
      <c r="C141" s="73"/>
      <c r="D141" s="73"/>
      <c r="E141" s="73"/>
      <c r="F141" s="73"/>
      <c r="G141" s="73"/>
      <c r="H141" s="73"/>
      <c r="I141" s="73"/>
      <c r="J141" s="73"/>
      <c r="K141" s="73"/>
      <c r="L141" s="73"/>
      <c r="M141" s="73"/>
      <c r="N141" s="73"/>
      <c r="O141" s="73"/>
      <c r="P141" s="73"/>
      <c r="Q141" s="73"/>
      <c r="R141" s="73"/>
      <c r="S141" s="73"/>
      <c r="T141" s="74"/>
      <c r="U141" s="106"/>
    </row>
    <row r="142" spans="1:25" s="27" customFormat="1" x14ac:dyDescent="0.2"/>
    <row r="143" spans="1:25" s="27" customFormat="1" ht="18" customHeight="1" x14ac:dyDescent="0.2">
      <c r="A143" s="124" t="s">
        <v>49</v>
      </c>
      <c r="B143" s="124"/>
      <c r="C143" s="124"/>
      <c r="D143" s="124"/>
      <c r="E143" s="124"/>
      <c r="F143" s="124"/>
      <c r="G143" s="124"/>
      <c r="H143" s="124"/>
      <c r="I143" s="124"/>
      <c r="J143" s="124"/>
      <c r="K143" s="124"/>
      <c r="L143" s="124"/>
      <c r="M143" s="124"/>
      <c r="N143" s="124"/>
      <c r="O143" s="124"/>
      <c r="P143" s="124"/>
      <c r="Q143" s="124"/>
      <c r="R143" s="124"/>
      <c r="S143" s="124"/>
      <c r="T143" s="124"/>
      <c r="U143" s="63"/>
      <c r="V143" s="63"/>
      <c r="W143" s="63"/>
      <c r="X143" s="63"/>
      <c r="Y143" s="63"/>
    </row>
    <row r="144" spans="1:25" s="27" customFormat="1" ht="27.75" customHeight="1" x14ac:dyDescent="0.2">
      <c r="A144" s="124" t="s">
        <v>28</v>
      </c>
      <c r="B144" s="124" t="s">
        <v>27</v>
      </c>
      <c r="C144" s="124"/>
      <c r="D144" s="124"/>
      <c r="E144" s="124"/>
      <c r="F144" s="124"/>
      <c r="G144" s="124"/>
      <c r="H144" s="124"/>
      <c r="I144" s="124"/>
      <c r="J144" s="228" t="s">
        <v>41</v>
      </c>
      <c r="K144" s="228" t="s">
        <v>25</v>
      </c>
      <c r="L144" s="228"/>
      <c r="M144" s="228"/>
      <c r="N144" s="228" t="s">
        <v>42</v>
      </c>
      <c r="O144" s="229"/>
      <c r="P144" s="229"/>
      <c r="Q144" s="228" t="s">
        <v>24</v>
      </c>
      <c r="R144" s="228"/>
      <c r="S144" s="228"/>
      <c r="T144" s="228" t="s">
        <v>23</v>
      </c>
      <c r="U144" s="63"/>
      <c r="V144" s="63"/>
      <c r="W144" s="63"/>
      <c r="X144" s="63"/>
      <c r="Y144" s="63"/>
    </row>
    <row r="145" spans="1:26" s="27" customFormat="1" ht="12.75" customHeight="1" x14ac:dyDescent="0.2">
      <c r="A145" s="124"/>
      <c r="B145" s="124"/>
      <c r="C145" s="124"/>
      <c r="D145" s="124"/>
      <c r="E145" s="124"/>
      <c r="F145" s="124"/>
      <c r="G145" s="124"/>
      <c r="H145" s="124"/>
      <c r="I145" s="124"/>
      <c r="J145" s="228"/>
      <c r="K145" s="101" t="s">
        <v>29</v>
      </c>
      <c r="L145" s="101" t="s">
        <v>30</v>
      </c>
      <c r="M145" s="101" t="s">
        <v>31</v>
      </c>
      <c r="N145" s="101" t="s">
        <v>35</v>
      </c>
      <c r="O145" s="101" t="s">
        <v>8</v>
      </c>
      <c r="P145" s="101" t="s">
        <v>32</v>
      </c>
      <c r="Q145" s="101" t="s">
        <v>33</v>
      </c>
      <c r="R145" s="101" t="s">
        <v>29</v>
      </c>
      <c r="S145" s="101" t="s">
        <v>34</v>
      </c>
      <c r="T145" s="228"/>
      <c r="U145" s="63"/>
      <c r="V145" s="63"/>
      <c r="W145" s="63"/>
      <c r="X145" s="63"/>
      <c r="Y145" s="63"/>
    </row>
    <row r="146" spans="1:26" s="27" customFormat="1" x14ac:dyDescent="0.2">
      <c r="A146" s="78" t="s">
        <v>121</v>
      </c>
      <c r="B146" s="230" t="s">
        <v>214</v>
      </c>
      <c r="C146" s="230"/>
      <c r="D146" s="230"/>
      <c r="E146" s="230"/>
      <c r="F146" s="230"/>
      <c r="G146" s="230"/>
      <c r="H146" s="230"/>
      <c r="I146" s="230"/>
      <c r="J146" s="230"/>
      <c r="K146" s="230"/>
      <c r="L146" s="230"/>
      <c r="M146" s="230"/>
      <c r="N146" s="230"/>
      <c r="O146" s="230"/>
      <c r="P146" s="230"/>
      <c r="Q146" s="230"/>
      <c r="R146" s="230"/>
      <c r="S146" s="230"/>
      <c r="T146" s="230"/>
      <c r="U146" s="63"/>
      <c r="V146" s="63"/>
      <c r="W146" s="63"/>
      <c r="X146" s="63"/>
      <c r="Y146" s="63"/>
    </row>
    <row r="147" spans="1:26" s="27" customFormat="1" x14ac:dyDescent="0.2">
      <c r="A147" s="99" t="s">
        <v>144</v>
      </c>
      <c r="B147" s="131" t="s">
        <v>145</v>
      </c>
      <c r="C147" s="131"/>
      <c r="D147" s="131"/>
      <c r="E147" s="131"/>
      <c r="F147" s="131"/>
      <c r="G147" s="131"/>
      <c r="H147" s="131"/>
      <c r="I147" s="131"/>
      <c r="J147" s="105">
        <v>3</v>
      </c>
      <c r="K147" s="105">
        <v>0</v>
      </c>
      <c r="L147" s="105">
        <v>0</v>
      </c>
      <c r="M147" s="105">
        <v>2</v>
      </c>
      <c r="N147" s="19">
        <f>K147+L147+M147</f>
        <v>2</v>
      </c>
      <c r="O147" s="19">
        <f>P147-N147</f>
        <v>3</v>
      </c>
      <c r="P147" s="19">
        <f>ROUND(PRODUCT(J147,25)/14,0)</f>
        <v>5</v>
      </c>
      <c r="Q147" s="105"/>
      <c r="R147" s="105"/>
      <c r="S147" s="81" t="s">
        <v>34</v>
      </c>
      <c r="T147" s="70" t="s">
        <v>40</v>
      </c>
      <c r="U147" s="63"/>
      <c r="V147" s="63"/>
      <c r="W147" s="63"/>
      <c r="X147" s="63"/>
      <c r="Y147" s="63"/>
    </row>
    <row r="148" spans="1:26" s="27" customFormat="1" x14ac:dyDescent="0.2">
      <c r="A148" s="99" t="s">
        <v>146</v>
      </c>
      <c r="B148" s="131" t="s">
        <v>147</v>
      </c>
      <c r="C148" s="131"/>
      <c r="D148" s="131"/>
      <c r="E148" s="131"/>
      <c r="F148" s="131"/>
      <c r="G148" s="131"/>
      <c r="H148" s="131"/>
      <c r="I148" s="131"/>
      <c r="J148" s="105">
        <v>3</v>
      </c>
      <c r="K148" s="105">
        <v>0</v>
      </c>
      <c r="L148" s="105">
        <v>0</v>
      </c>
      <c r="M148" s="105">
        <v>2</v>
      </c>
      <c r="N148" s="19">
        <f t="shared" ref="N148:N156" si="37">K148+L148+M148</f>
        <v>2</v>
      </c>
      <c r="O148" s="19">
        <f t="shared" ref="O148:O156" si="38">P148-N148</f>
        <v>3</v>
      </c>
      <c r="P148" s="19">
        <f t="shared" ref="P148:P156" si="39">ROUND(PRODUCT(J148,25)/14,0)</f>
        <v>5</v>
      </c>
      <c r="Q148" s="105"/>
      <c r="R148" s="105"/>
      <c r="S148" s="81" t="s">
        <v>34</v>
      </c>
      <c r="T148" s="70" t="s">
        <v>40</v>
      </c>
      <c r="U148" s="31"/>
      <c r="Y148" s="31"/>
      <c r="Z148" s="31"/>
    </row>
    <row r="149" spans="1:26" s="27" customFormat="1" x14ac:dyDescent="0.2">
      <c r="A149" s="102" t="s">
        <v>128</v>
      </c>
      <c r="B149" s="252" t="s">
        <v>215</v>
      </c>
      <c r="C149" s="252"/>
      <c r="D149" s="252"/>
      <c r="E149" s="252"/>
      <c r="F149" s="252"/>
      <c r="G149" s="252"/>
      <c r="H149" s="252"/>
      <c r="I149" s="252"/>
      <c r="J149" s="252"/>
      <c r="K149" s="252"/>
      <c r="L149" s="252"/>
      <c r="M149" s="252"/>
      <c r="N149" s="252"/>
      <c r="O149" s="252"/>
      <c r="P149" s="252"/>
      <c r="Q149" s="252"/>
      <c r="R149" s="252"/>
      <c r="S149" s="252"/>
      <c r="T149" s="252"/>
      <c r="U149" s="28"/>
      <c r="V149" s="28"/>
      <c r="W149" s="28"/>
      <c r="X149" s="28"/>
      <c r="Y149" s="28"/>
      <c r="Z149" s="31"/>
    </row>
    <row r="150" spans="1:26" s="27" customFormat="1" x14ac:dyDescent="0.2">
      <c r="A150" s="99" t="s">
        <v>148</v>
      </c>
      <c r="B150" s="131" t="s">
        <v>149</v>
      </c>
      <c r="C150" s="131"/>
      <c r="D150" s="131"/>
      <c r="E150" s="131"/>
      <c r="F150" s="131"/>
      <c r="G150" s="131"/>
      <c r="H150" s="131"/>
      <c r="I150" s="131"/>
      <c r="J150" s="105">
        <v>4</v>
      </c>
      <c r="K150" s="105">
        <v>2</v>
      </c>
      <c r="L150" s="105">
        <v>2</v>
      </c>
      <c r="M150" s="105">
        <v>0</v>
      </c>
      <c r="N150" s="19">
        <f t="shared" si="37"/>
        <v>4</v>
      </c>
      <c r="O150" s="19">
        <f t="shared" si="38"/>
        <v>3</v>
      </c>
      <c r="P150" s="19">
        <f t="shared" si="39"/>
        <v>7</v>
      </c>
      <c r="Q150" s="105" t="s">
        <v>33</v>
      </c>
      <c r="R150" s="105"/>
      <c r="S150" s="81"/>
      <c r="T150" s="70" t="s">
        <v>38</v>
      </c>
      <c r="U150" s="28"/>
      <c r="V150" s="28"/>
      <c r="W150" s="28"/>
      <c r="X150" s="28"/>
      <c r="Y150" s="28"/>
      <c r="Z150" s="31"/>
    </row>
    <row r="151" spans="1:26" s="27" customFormat="1" x14ac:dyDescent="0.2">
      <c r="A151" s="99" t="s">
        <v>150</v>
      </c>
      <c r="B151" s="131" t="s">
        <v>151</v>
      </c>
      <c r="C151" s="131"/>
      <c r="D151" s="131"/>
      <c r="E151" s="131"/>
      <c r="F151" s="131"/>
      <c r="G151" s="131"/>
      <c r="H151" s="131"/>
      <c r="I151" s="131"/>
      <c r="J151" s="105">
        <v>4</v>
      </c>
      <c r="K151" s="105">
        <v>2</v>
      </c>
      <c r="L151" s="105">
        <v>2</v>
      </c>
      <c r="M151" s="105">
        <v>0</v>
      </c>
      <c r="N151" s="19">
        <f>K151+L151+M151</f>
        <v>4</v>
      </c>
      <c r="O151" s="19">
        <f>P151-N151</f>
        <v>3</v>
      </c>
      <c r="P151" s="19">
        <f>ROUND(PRODUCT(J151,25)/14,0)</f>
        <v>7</v>
      </c>
      <c r="Q151" s="105" t="s">
        <v>33</v>
      </c>
      <c r="R151" s="105"/>
      <c r="S151" s="81"/>
      <c r="T151" s="70" t="s">
        <v>38</v>
      </c>
      <c r="U151" s="28"/>
      <c r="V151" s="28"/>
      <c r="W151" s="28"/>
      <c r="X151" s="28"/>
      <c r="Y151" s="28"/>
      <c r="Z151" s="31"/>
    </row>
    <row r="152" spans="1:26" s="27" customFormat="1" x14ac:dyDescent="0.2">
      <c r="A152" s="99" t="s">
        <v>152</v>
      </c>
      <c r="B152" s="249" t="s">
        <v>153</v>
      </c>
      <c r="C152" s="249"/>
      <c r="D152" s="249"/>
      <c r="E152" s="249"/>
      <c r="F152" s="249"/>
      <c r="G152" s="249"/>
      <c r="H152" s="249"/>
      <c r="I152" s="249"/>
      <c r="J152" s="105">
        <v>4</v>
      </c>
      <c r="K152" s="105">
        <v>2</v>
      </c>
      <c r="L152" s="105">
        <v>2</v>
      </c>
      <c r="M152" s="105">
        <v>0</v>
      </c>
      <c r="N152" s="19">
        <f>K152+L152+M152</f>
        <v>4</v>
      </c>
      <c r="O152" s="19">
        <f>P152-N152</f>
        <v>3</v>
      </c>
      <c r="P152" s="19">
        <f>ROUND(PRODUCT(J152,25)/14,0)</f>
        <v>7</v>
      </c>
      <c r="Q152" s="105" t="s">
        <v>33</v>
      </c>
      <c r="R152" s="105"/>
      <c r="S152" s="81"/>
      <c r="T152" s="70" t="s">
        <v>38</v>
      </c>
      <c r="U152" s="28"/>
      <c r="V152" s="28"/>
      <c r="W152" s="28"/>
      <c r="X152" s="28"/>
      <c r="Y152" s="28"/>
      <c r="Z152" s="31"/>
    </row>
    <row r="153" spans="1:26" s="27" customFormat="1" x14ac:dyDescent="0.2">
      <c r="A153" s="99" t="s">
        <v>154</v>
      </c>
      <c r="B153" s="249" t="s">
        <v>155</v>
      </c>
      <c r="C153" s="249"/>
      <c r="D153" s="249"/>
      <c r="E153" s="249"/>
      <c r="F153" s="249"/>
      <c r="G153" s="249"/>
      <c r="H153" s="249"/>
      <c r="I153" s="249"/>
      <c r="J153" s="105">
        <v>4</v>
      </c>
      <c r="K153" s="105">
        <v>2</v>
      </c>
      <c r="L153" s="105">
        <v>2</v>
      </c>
      <c r="M153" s="105">
        <v>0</v>
      </c>
      <c r="N153" s="19">
        <f t="shared" si="37"/>
        <v>4</v>
      </c>
      <c r="O153" s="19">
        <f t="shared" si="38"/>
        <v>3</v>
      </c>
      <c r="P153" s="19">
        <f t="shared" si="39"/>
        <v>7</v>
      </c>
      <c r="Q153" s="105" t="s">
        <v>33</v>
      </c>
      <c r="R153" s="105"/>
      <c r="S153" s="81"/>
      <c r="T153" s="70" t="s">
        <v>38</v>
      </c>
      <c r="U153" s="28"/>
      <c r="V153" s="28"/>
      <c r="W153" s="28"/>
      <c r="X153" s="28"/>
      <c r="Y153" s="28"/>
      <c r="Z153" s="31"/>
    </row>
    <row r="154" spans="1:26" s="27" customFormat="1" x14ac:dyDescent="0.2">
      <c r="A154" s="102" t="s">
        <v>130</v>
      </c>
      <c r="B154" s="252" t="s">
        <v>216</v>
      </c>
      <c r="C154" s="252"/>
      <c r="D154" s="252"/>
      <c r="E154" s="252"/>
      <c r="F154" s="252"/>
      <c r="G154" s="252"/>
      <c r="H154" s="252"/>
      <c r="I154" s="252"/>
      <c r="J154" s="252"/>
      <c r="K154" s="252"/>
      <c r="L154" s="252"/>
      <c r="M154" s="252"/>
      <c r="N154" s="252"/>
      <c r="O154" s="252"/>
      <c r="P154" s="252"/>
      <c r="Q154" s="252"/>
      <c r="R154" s="252"/>
      <c r="S154" s="252"/>
      <c r="T154" s="252"/>
      <c r="U154" s="28"/>
      <c r="V154" s="28"/>
      <c r="W154" s="28"/>
      <c r="X154" s="28"/>
      <c r="Y154" s="28"/>
      <c r="Z154" s="31"/>
    </row>
    <row r="155" spans="1:26" s="27" customFormat="1" x14ac:dyDescent="0.2">
      <c r="A155" s="99" t="s">
        <v>248</v>
      </c>
      <c r="B155" s="131" t="s">
        <v>252</v>
      </c>
      <c r="C155" s="131"/>
      <c r="D155" s="131"/>
      <c r="E155" s="131"/>
      <c r="F155" s="131"/>
      <c r="G155" s="131"/>
      <c r="H155" s="131"/>
      <c r="I155" s="131"/>
      <c r="J155" s="105">
        <v>4</v>
      </c>
      <c r="K155" s="105">
        <v>2</v>
      </c>
      <c r="L155" s="105">
        <v>0</v>
      </c>
      <c r="M155" s="105">
        <v>0</v>
      </c>
      <c r="N155" s="19">
        <f t="shared" si="37"/>
        <v>2</v>
      </c>
      <c r="O155" s="19">
        <f t="shared" si="38"/>
        <v>5</v>
      </c>
      <c r="P155" s="19">
        <f t="shared" si="39"/>
        <v>7</v>
      </c>
      <c r="Q155" s="105"/>
      <c r="R155" s="105" t="s">
        <v>29</v>
      </c>
      <c r="S155" s="81"/>
      <c r="T155" s="70" t="s">
        <v>39</v>
      </c>
      <c r="U155" s="28"/>
      <c r="V155" s="28"/>
      <c r="W155" s="28"/>
      <c r="X155" s="28"/>
      <c r="Y155" s="28"/>
      <c r="Z155" s="31"/>
    </row>
    <row r="156" spans="1:26" s="27" customFormat="1" x14ac:dyDescent="0.2">
      <c r="A156" s="99" t="s">
        <v>249</v>
      </c>
      <c r="B156" s="131" t="s">
        <v>250</v>
      </c>
      <c r="C156" s="131"/>
      <c r="D156" s="131"/>
      <c r="E156" s="131"/>
      <c r="F156" s="131"/>
      <c r="G156" s="131"/>
      <c r="H156" s="131"/>
      <c r="I156" s="131"/>
      <c r="J156" s="105">
        <v>4</v>
      </c>
      <c r="K156" s="105">
        <v>2</v>
      </c>
      <c r="L156" s="105">
        <v>0</v>
      </c>
      <c r="M156" s="105">
        <v>0</v>
      </c>
      <c r="N156" s="19">
        <f t="shared" si="37"/>
        <v>2</v>
      </c>
      <c r="O156" s="19">
        <f t="shared" si="38"/>
        <v>5</v>
      </c>
      <c r="P156" s="19">
        <f t="shared" si="39"/>
        <v>7</v>
      </c>
      <c r="Q156" s="105"/>
      <c r="R156" s="105" t="s">
        <v>29</v>
      </c>
      <c r="S156" s="81"/>
      <c r="T156" s="70" t="s">
        <v>39</v>
      </c>
      <c r="U156" s="28"/>
      <c r="V156" s="28"/>
      <c r="W156" s="28"/>
      <c r="X156" s="28"/>
      <c r="Y156" s="28"/>
      <c r="Z156" s="31"/>
    </row>
    <row r="157" spans="1:26" s="27" customFormat="1" x14ac:dyDescent="0.2">
      <c r="A157" s="102" t="s">
        <v>133</v>
      </c>
      <c r="B157" s="252" t="s">
        <v>95</v>
      </c>
      <c r="C157" s="252"/>
      <c r="D157" s="252"/>
      <c r="E157" s="252"/>
      <c r="F157" s="252"/>
      <c r="G157" s="252"/>
      <c r="H157" s="252"/>
      <c r="I157" s="252"/>
      <c r="J157" s="252"/>
      <c r="K157" s="252"/>
      <c r="L157" s="252"/>
      <c r="M157" s="252"/>
      <c r="N157" s="252"/>
      <c r="O157" s="252"/>
      <c r="P157" s="252"/>
      <c r="Q157" s="252"/>
      <c r="R157" s="252"/>
      <c r="S157" s="252"/>
      <c r="T157" s="252"/>
      <c r="U157" s="28"/>
      <c r="V157" s="29"/>
      <c r="W157" s="29"/>
      <c r="X157" s="29"/>
      <c r="Y157" s="32"/>
      <c r="Z157" s="31"/>
    </row>
    <row r="158" spans="1:26" s="27" customFormat="1" x14ac:dyDescent="0.2">
      <c r="A158" s="99" t="s">
        <v>156</v>
      </c>
      <c r="B158" s="131" t="s">
        <v>157</v>
      </c>
      <c r="C158" s="131"/>
      <c r="D158" s="131"/>
      <c r="E158" s="131"/>
      <c r="F158" s="131"/>
      <c r="G158" s="131"/>
      <c r="H158" s="131"/>
      <c r="I158" s="131"/>
      <c r="J158" s="105">
        <v>4</v>
      </c>
      <c r="K158" s="105">
        <v>2</v>
      </c>
      <c r="L158" s="105">
        <v>2</v>
      </c>
      <c r="M158" s="105">
        <v>0</v>
      </c>
      <c r="N158" s="19">
        <f>K158+L158+M158</f>
        <v>4</v>
      </c>
      <c r="O158" s="19">
        <f>P158-N158</f>
        <v>3</v>
      </c>
      <c r="P158" s="19">
        <f>ROUND(PRODUCT(J158,25)/14,0)</f>
        <v>7</v>
      </c>
      <c r="Q158" s="105" t="s">
        <v>33</v>
      </c>
      <c r="R158" s="105"/>
      <c r="S158" s="81"/>
      <c r="T158" s="70" t="s">
        <v>38</v>
      </c>
      <c r="U158" s="32"/>
      <c r="V158" s="29"/>
      <c r="W158" s="29"/>
      <c r="X158" s="29"/>
      <c r="Y158" s="32"/>
      <c r="Z158" s="31"/>
    </row>
    <row r="159" spans="1:26" s="27" customFormat="1" x14ac:dyDescent="0.2">
      <c r="A159" s="99" t="s">
        <v>158</v>
      </c>
      <c r="B159" s="131" t="s">
        <v>159</v>
      </c>
      <c r="C159" s="131"/>
      <c r="D159" s="131"/>
      <c r="E159" s="131"/>
      <c r="F159" s="131"/>
      <c r="G159" s="131"/>
      <c r="H159" s="131"/>
      <c r="I159" s="131"/>
      <c r="J159" s="105">
        <v>4</v>
      </c>
      <c r="K159" s="105">
        <v>2</v>
      </c>
      <c r="L159" s="105">
        <v>2</v>
      </c>
      <c r="M159" s="105">
        <v>0</v>
      </c>
      <c r="N159" s="19">
        <f>K159+L159+M159</f>
        <v>4</v>
      </c>
      <c r="O159" s="19">
        <f t="shared" ref="O159:O166" si="40">P159-N159</f>
        <v>3</v>
      </c>
      <c r="P159" s="19">
        <f t="shared" ref="P159:P164" si="41">ROUND(PRODUCT(J159,25)/14,0)</f>
        <v>7</v>
      </c>
      <c r="Q159" s="105" t="s">
        <v>33</v>
      </c>
      <c r="R159" s="105"/>
      <c r="S159" s="81"/>
      <c r="T159" s="70" t="s">
        <v>38</v>
      </c>
      <c r="U159" s="32"/>
      <c r="V159" s="29"/>
      <c r="W159" s="29"/>
      <c r="X159" s="29"/>
      <c r="Y159" s="32"/>
      <c r="Z159" s="31"/>
    </row>
    <row r="160" spans="1:26" s="27" customFormat="1" x14ac:dyDescent="0.2">
      <c r="A160" s="99" t="s">
        <v>160</v>
      </c>
      <c r="B160" s="131" t="s">
        <v>161</v>
      </c>
      <c r="C160" s="131"/>
      <c r="D160" s="131"/>
      <c r="E160" s="131"/>
      <c r="F160" s="131"/>
      <c r="G160" s="131"/>
      <c r="H160" s="131"/>
      <c r="I160" s="131"/>
      <c r="J160" s="105">
        <v>4</v>
      </c>
      <c r="K160" s="105">
        <v>2</v>
      </c>
      <c r="L160" s="105">
        <v>2</v>
      </c>
      <c r="M160" s="105">
        <v>0</v>
      </c>
      <c r="N160" s="19">
        <f>K160+L160+M160</f>
        <v>4</v>
      </c>
      <c r="O160" s="19">
        <f t="shared" si="40"/>
        <v>3</v>
      </c>
      <c r="P160" s="19">
        <f t="shared" si="41"/>
        <v>7</v>
      </c>
      <c r="Q160" s="105" t="s">
        <v>33</v>
      </c>
      <c r="R160" s="105"/>
      <c r="S160" s="81"/>
      <c r="T160" s="70" t="s">
        <v>38</v>
      </c>
      <c r="U160" s="31"/>
      <c r="Y160" s="31"/>
      <c r="Z160" s="31"/>
    </row>
    <row r="161" spans="1:26" s="27" customFormat="1" ht="15" customHeight="1" x14ac:dyDescent="0.2">
      <c r="A161" s="99" t="s">
        <v>162</v>
      </c>
      <c r="B161" s="131" t="s">
        <v>163</v>
      </c>
      <c r="C161" s="131"/>
      <c r="D161" s="131"/>
      <c r="E161" s="131"/>
      <c r="F161" s="131"/>
      <c r="G161" s="131"/>
      <c r="H161" s="131"/>
      <c r="I161" s="131"/>
      <c r="J161" s="105">
        <v>4</v>
      </c>
      <c r="K161" s="105">
        <v>2</v>
      </c>
      <c r="L161" s="105">
        <v>2</v>
      </c>
      <c r="M161" s="105">
        <v>0</v>
      </c>
      <c r="N161" s="19">
        <f>K161+L161+M161</f>
        <v>4</v>
      </c>
      <c r="O161" s="19">
        <f t="shared" si="40"/>
        <v>3</v>
      </c>
      <c r="P161" s="19">
        <f t="shared" si="41"/>
        <v>7</v>
      </c>
      <c r="Q161" s="105" t="s">
        <v>33</v>
      </c>
      <c r="R161" s="105"/>
      <c r="S161" s="81"/>
      <c r="T161" s="70" t="s">
        <v>38</v>
      </c>
      <c r="U161" s="30"/>
      <c r="V161" s="30"/>
      <c r="W161" s="30"/>
      <c r="X161" s="30"/>
      <c r="Y161" s="30"/>
      <c r="Z161" s="31"/>
    </row>
    <row r="162" spans="1:26" s="27" customFormat="1" x14ac:dyDescent="0.2">
      <c r="A162" s="102" t="s">
        <v>135</v>
      </c>
      <c r="B162" s="252" t="s">
        <v>96</v>
      </c>
      <c r="C162" s="252"/>
      <c r="D162" s="252"/>
      <c r="E162" s="252"/>
      <c r="F162" s="252"/>
      <c r="G162" s="252"/>
      <c r="H162" s="252"/>
      <c r="I162" s="252"/>
      <c r="J162" s="252"/>
      <c r="K162" s="252"/>
      <c r="L162" s="252"/>
      <c r="M162" s="252"/>
      <c r="N162" s="252"/>
      <c r="O162" s="252"/>
      <c r="P162" s="252"/>
      <c r="Q162" s="252"/>
      <c r="R162" s="252"/>
      <c r="S162" s="252"/>
      <c r="T162" s="252"/>
      <c r="U162" s="30"/>
      <c r="V162" s="30"/>
      <c r="W162" s="30"/>
      <c r="X162" s="30"/>
      <c r="Y162" s="30"/>
      <c r="Z162" s="31"/>
    </row>
    <row r="163" spans="1:26" s="27" customFormat="1" ht="27.75" customHeight="1" x14ac:dyDescent="0.2">
      <c r="A163" s="99" t="s">
        <v>251</v>
      </c>
      <c r="B163" s="248" t="s">
        <v>267</v>
      </c>
      <c r="C163" s="248"/>
      <c r="D163" s="248"/>
      <c r="E163" s="248"/>
      <c r="F163" s="248"/>
      <c r="G163" s="248"/>
      <c r="H163" s="248"/>
      <c r="I163" s="248"/>
      <c r="J163" s="105">
        <v>6</v>
      </c>
      <c r="K163" s="105">
        <v>2</v>
      </c>
      <c r="L163" s="105">
        <v>2</v>
      </c>
      <c r="M163" s="105">
        <v>0</v>
      </c>
      <c r="N163" s="19">
        <f>K163+L163+M163</f>
        <v>4</v>
      </c>
      <c r="O163" s="19">
        <f>P163-N163</f>
        <v>7</v>
      </c>
      <c r="P163" s="19">
        <f>ROUND(PRODUCT(J163,25)/14,0)</f>
        <v>11</v>
      </c>
      <c r="Q163" s="105"/>
      <c r="R163" s="105" t="s">
        <v>29</v>
      </c>
      <c r="S163" s="81"/>
      <c r="T163" s="70" t="s">
        <v>39</v>
      </c>
      <c r="U163" s="30"/>
      <c r="V163" s="30"/>
      <c r="W163" s="30"/>
      <c r="X163" s="30"/>
      <c r="Y163" s="30"/>
      <c r="Z163" s="31"/>
    </row>
    <row r="164" spans="1:26" s="27" customFormat="1" x14ac:dyDescent="0.2">
      <c r="A164" s="99" t="s">
        <v>253</v>
      </c>
      <c r="B164" s="306" t="s">
        <v>254</v>
      </c>
      <c r="C164" s="307"/>
      <c r="D164" s="307"/>
      <c r="E164" s="307"/>
      <c r="F164" s="307"/>
      <c r="G164" s="307"/>
      <c r="H164" s="307"/>
      <c r="I164" s="308"/>
      <c r="J164" s="105">
        <v>6</v>
      </c>
      <c r="K164" s="105">
        <v>2</v>
      </c>
      <c r="L164" s="105">
        <v>2</v>
      </c>
      <c r="M164" s="105">
        <v>0</v>
      </c>
      <c r="N164" s="19">
        <f>K164+L164+M164</f>
        <v>4</v>
      </c>
      <c r="O164" s="19">
        <f t="shared" si="40"/>
        <v>7</v>
      </c>
      <c r="P164" s="19">
        <f t="shared" si="41"/>
        <v>11</v>
      </c>
      <c r="Q164" s="105"/>
      <c r="R164" s="105" t="s">
        <v>29</v>
      </c>
      <c r="S164" s="81"/>
      <c r="T164" s="70" t="s">
        <v>39</v>
      </c>
      <c r="U164" s="30"/>
      <c r="V164" s="30"/>
      <c r="W164" s="30"/>
      <c r="X164" s="30"/>
      <c r="Y164" s="30"/>
      <c r="Z164" s="31"/>
    </row>
    <row r="165" spans="1:26" s="27" customFormat="1" x14ac:dyDescent="0.2">
      <c r="A165" s="102" t="s">
        <v>138</v>
      </c>
      <c r="B165" s="139" t="s">
        <v>169</v>
      </c>
      <c r="C165" s="140"/>
      <c r="D165" s="140"/>
      <c r="E165" s="140"/>
      <c r="F165" s="140"/>
      <c r="G165" s="140"/>
      <c r="H165" s="140"/>
      <c r="I165" s="140"/>
      <c r="J165" s="140"/>
      <c r="K165" s="140"/>
      <c r="L165" s="140"/>
      <c r="M165" s="140"/>
      <c r="N165" s="140"/>
      <c r="O165" s="140"/>
      <c r="P165" s="140"/>
      <c r="Q165" s="140"/>
      <c r="R165" s="140"/>
      <c r="S165" s="140"/>
      <c r="T165" s="141"/>
      <c r="U165" s="30"/>
      <c r="V165" s="30"/>
      <c r="W165" s="30"/>
      <c r="X165" s="30"/>
      <c r="Y165" s="30"/>
      <c r="Z165" s="31"/>
    </row>
    <row r="166" spans="1:26" s="27" customFormat="1" x14ac:dyDescent="0.2">
      <c r="A166" s="99" t="s">
        <v>164</v>
      </c>
      <c r="B166" s="131" t="s">
        <v>165</v>
      </c>
      <c r="C166" s="131"/>
      <c r="D166" s="131"/>
      <c r="E166" s="131"/>
      <c r="F166" s="131"/>
      <c r="G166" s="131"/>
      <c r="H166" s="131"/>
      <c r="I166" s="131"/>
      <c r="J166" s="105">
        <v>4</v>
      </c>
      <c r="K166" s="105">
        <v>2</v>
      </c>
      <c r="L166" s="105">
        <v>1</v>
      </c>
      <c r="M166" s="105">
        <v>1</v>
      </c>
      <c r="N166" s="19">
        <f>K166+L166+M166</f>
        <v>4</v>
      </c>
      <c r="O166" s="19">
        <f t="shared" si="40"/>
        <v>3</v>
      </c>
      <c r="P166" s="109">
        <f t="shared" ref="P166:P167" si="42">ROUND(PRODUCT(J166,25)/14,0)</f>
        <v>7</v>
      </c>
      <c r="Q166" s="105" t="s">
        <v>33</v>
      </c>
      <c r="R166" s="105"/>
      <c r="S166" s="81"/>
      <c r="T166" s="70" t="s">
        <v>38</v>
      </c>
      <c r="U166" s="30"/>
      <c r="V166" s="30"/>
      <c r="W166" s="30"/>
      <c r="X166" s="30"/>
      <c r="Y166" s="30"/>
      <c r="Z166" s="31"/>
    </row>
    <row r="167" spans="1:26" s="27" customFormat="1" x14ac:dyDescent="0.2">
      <c r="A167" s="99" t="s">
        <v>166</v>
      </c>
      <c r="B167" s="131" t="s">
        <v>167</v>
      </c>
      <c r="C167" s="131"/>
      <c r="D167" s="131"/>
      <c r="E167" s="131"/>
      <c r="F167" s="131"/>
      <c r="G167" s="131"/>
      <c r="H167" s="131"/>
      <c r="I167" s="131"/>
      <c r="J167" s="105">
        <v>4</v>
      </c>
      <c r="K167" s="105">
        <v>2</v>
      </c>
      <c r="L167" s="105">
        <v>1</v>
      </c>
      <c r="M167" s="105">
        <v>1</v>
      </c>
      <c r="N167" s="19">
        <f>K167+L167+M167</f>
        <v>4</v>
      </c>
      <c r="O167" s="19">
        <f>P167-N167</f>
        <v>3</v>
      </c>
      <c r="P167" s="109">
        <f t="shared" si="42"/>
        <v>7</v>
      </c>
      <c r="Q167" s="105" t="s">
        <v>33</v>
      </c>
      <c r="R167" s="105"/>
      <c r="S167" s="81"/>
      <c r="T167" s="70" t="s">
        <v>38</v>
      </c>
      <c r="U167" s="30"/>
      <c r="V167" s="30"/>
      <c r="W167" s="30"/>
      <c r="X167" s="30"/>
      <c r="Y167" s="30"/>
      <c r="Z167" s="31"/>
    </row>
    <row r="168" spans="1:26" s="82" customFormat="1" ht="15" x14ac:dyDescent="0.25">
      <c r="A168" s="78" t="s">
        <v>197</v>
      </c>
      <c r="B168" s="317" t="s">
        <v>168</v>
      </c>
      <c r="C168" s="318"/>
      <c r="D168" s="318"/>
      <c r="E168" s="318"/>
      <c r="F168" s="318"/>
      <c r="G168" s="318"/>
      <c r="H168" s="318"/>
      <c r="I168" s="318"/>
      <c r="J168" s="318"/>
      <c r="K168" s="318"/>
      <c r="L168" s="318"/>
      <c r="M168" s="318"/>
      <c r="N168" s="318"/>
      <c r="O168" s="318"/>
      <c r="P168" s="318"/>
      <c r="Q168" s="318"/>
      <c r="R168" s="318"/>
      <c r="S168" s="318"/>
      <c r="T168" s="318"/>
    </row>
    <row r="169" spans="1:26" s="27" customFormat="1" x14ac:dyDescent="0.2">
      <c r="A169" s="104" t="s">
        <v>205</v>
      </c>
      <c r="B169" s="142" t="s">
        <v>206</v>
      </c>
      <c r="C169" s="142"/>
      <c r="D169" s="142"/>
      <c r="E169" s="142"/>
      <c r="F169" s="142"/>
      <c r="G169" s="142"/>
      <c r="H169" s="142"/>
      <c r="I169" s="142"/>
      <c r="J169" s="83">
        <v>3</v>
      </c>
      <c r="K169" s="83">
        <v>1</v>
      </c>
      <c r="L169" s="83">
        <v>1</v>
      </c>
      <c r="M169" s="83">
        <v>0</v>
      </c>
      <c r="N169" s="84">
        <f>K169+L169+M169</f>
        <v>2</v>
      </c>
      <c r="O169" s="84">
        <f>P169-N169</f>
        <v>3</v>
      </c>
      <c r="P169" s="84">
        <f>ROUND(PRODUCT(J169,25)/14,0)</f>
        <v>5</v>
      </c>
      <c r="Q169" s="83"/>
      <c r="R169" s="83" t="s">
        <v>29</v>
      </c>
      <c r="S169" s="85"/>
      <c r="T169" s="86" t="s">
        <v>39</v>
      </c>
      <c r="U169" s="30"/>
      <c r="V169" s="30"/>
      <c r="W169" s="30"/>
      <c r="X169" s="30"/>
      <c r="Y169" s="30"/>
      <c r="Z169" s="31"/>
    </row>
    <row r="170" spans="1:26" s="27" customFormat="1" x14ac:dyDescent="0.2">
      <c r="A170" s="104" t="s">
        <v>207</v>
      </c>
      <c r="B170" s="142" t="s">
        <v>208</v>
      </c>
      <c r="C170" s="142"/>
      <c r="D170" s="142"/>
      <c r="E170" s="142"/>
      <c r="F170" s="142"/>
      <c r="G170" s="142"/>
      <c r="H170" s="142"/>
      <c r="I170" s="142"/>
      <c r="J170" s="83">
        <v>3</v>
      </c>
      <c r="K170" s="83">
        <v>1</v>
      </c>
      <c r="L170" s="83">
        <v>1</v>
      </c>
      <c r="M170" s="83">
        <v>0</v>
      </c>
      <c r="N170" s="84">
        <f>K170+L170+M170</f>
        <v>2</v>
      </c>
      <c r="O170" s="84">
        <f>P170-N170</f>
        <v>3</v>
      </c>
      <c r="P170" s="84">
        <f>ROUND(PRODUCT(J170,25)/14,0)</f>
        <v>5</v>
      </c>
      <c r="Q170" s="83"/>
      <c r="R170" s="83" t="s">
        <v>29</v>
      </c>
      <c r="S170" s="85"/>
      <c r="T170" s="86" t="s">
        <v>39</v>
      </c>
      <c r="U170" s="30"/>
      <c r="V170" s="30"/>
      <c r="W170" s="30"/>
      <c r="X170" s="30"/>
      <c r="Y170" s="30"/>
      <c r="Z170" s="31"/>
    </row>
    <row r="171" spans="1:26" s="82" customFormat="1" ht="15" x14ac:dyDescent="0.25">
      <c r="A171" s="108" t="s">
        <v>245</v>
      </c>
      <c r="B171" s="317" t="s">
        <v>170</v>
      </c>
      <c r="C171" s="318"/>
      <c r="D171" s="318"/>
      <c r="E171" s="318"/>
      <c r="F171" s="318"/>
      <c r="G171" s="318"/>
      <c r="H171" s="318"/>
      <c r="I171" s="318"/>
      <c r="J171" s="318"/>
      <c r="K171" s="318"/>
      <c r="L171" s="318"/>
      <c r="M171" s="318"/>
      <c r="N171" s="318"/>
      <c r="O171" s="318"/>
      <c r="P171" s="318"/>
      <c r="Q171" s="318"/>
      <c r="R171" s="318"/>
      <c r="S171" s="318"/>
      <c r="T171" s="318"/>
    </row>
    <row r="172" spans="1:26" s="27" customFormat="1" x14ac:dyDescent="0.2">
      <c r="A172" s="99" t="s">
        <v>255</v>
      </c>
      <c r="B172" s="249" t="s">
        <v>256</v>
      </c>
      <c r="C172" s="249"/>
      <c r="D172" s="249"/>
      <c r="E172" s="249"/>
      <c r="F172" s="249"/>
      <c r="G172" s="249"/>
      <c r="H172" s="249"/>
      <c r="I172" s="249"/>
      <c r="J172" s="105">
        <v>6</v>
      </c>
      <c r="K172" s="105">
        <v>2</v>
      </c>
      <c r="L172" s="105">
        <v>2</v>
      </c>
      <c r="M172" s="105">
        <v>0</v>
      </c>
      <c r="N172" s="19">
        <f>K172+L172+M172</f>
        <v>4</v>
      </c>
      <c r="O172" s="19">
        <f>P172-N172</f>
        <v>9</v>
      </c>
      <c r="P172" s="19">
        <f>ROUND(PRODUCT(J172,25)/12,0)</f>
        <v>13</v>
      </c>
      <c r="Q172" s="105"/>
      <c r="R172" s="105" t="s">
        <v>29</v>
      </c>
      <c r="S172" s="81"/>
      <c r="T172" s="70" t="s">
        <v>39</v>
      </c>
      <c r="U172" s="30"/>
      <c r="V172" s="30"/>
      <c r="W172" s="30"/>
      <c r="X172" s="30"/>
      <c r="Y172" s="30"/>
      <c r="Z172" s="31"/>
    </row>
    <row r="173" spans="1:26" s="27" customFormat="1" ht="29.25" customHeight="1" x14ac:dyDescent="0.2">
      <c r="A173" s="99" t="s">
        <v>257</v>
      </c>
      <c r="B173" s="374" t="s">
        <v>258</v>
      </c>
      <c r="C173" s="374"/>
      <c r="D173" s="374"/>
      <c r="E173" s="374"/>
      <c r="F173" s="374"/>
      <c r="G173" s="374"/>
      <c r="H173" s="374"/>
      <c r="I173" s="374"/>
      <c r="J173" s="105">
        <v>6</v>
      </c>
      <c r="K173" s="105">
        <v>2</v>
      </c>
      <c r="L173" s="105">
        <v>2</v>
      </c>
      <c r="M173" s="105">
        <v>0</v>
      </c>
      <c r="N173" s="19">
        <f>K173+L173+M173</f>
        <v>4</v>
      </c>
      <c r="O173" s="19">
        <f>P173-N173</f>
        <v>9</v>
      </c>
      <c r="P173" s="19">
        <f>ROUND(PRODUCT(J173,25)/12,0)</f>
        <v>13</v>
      </c>
      <c r="Q173" s="105"/>
      <c r="R173" s="105" t="s">
        <v>29</v>
      </c>
      <c r="S173" s="81"/>
      <c r="T173" s="70" t="s">
        <v>39</v>
      </c>
      <c r="U173" s="30"/>
      <c r="V173" s="30"/>
      <c r="W173" s="30"/>
      <c r="X173" s="30"/>
      <c r="Y173" s="30"/>
      <c r="Z173" s="31"/>
    </row>
    <row r="174" spans="1:26" s="82" customFormat="1" ht="15" x14ac:dyDescent="0.25">
      <c r="A174" s="78" t="s">
        <v>203</v>
      </c>
      <c r="B174" s="317" t="s">
        <v>171</v>
      </c>
      <c r="C174" s="318"/>
      <c r="D174" s="318"/>
      <c r="E174" s="318"/>
      <c r="F174" s="318"/>
      <c r="G174" s="318"/>
      <c r="H174" s="318"/>
      <c r="I174" s="318"/>
      <c r="J174" s="318"/>
      <c r="K174" s="318"/>
      <c r="L174" s="318"/>
      <c r="M174" s="318"/>
      <c r="N174" s="318"/>
      <c r="O174" s="318"/>
      <c r="P174" s="318"/>
      <c r="Q174" s="318"/>
      <c r="R174" s="318"/>
      <c r="S174" s="318"/>
      <c r="T174" s="318"/>
    </row>
    <row r="175" spans="1:26" s="27" customFormat="1" x14ac:dyDescent="0.2">
      <c r="A175" s="104" t="s">
        <v>209</v>
      </c>
      <c r="B175" s="142" t="s">
        <v>210</v>
      </c>
      <c r="C175" s="142"/>
      <c r="D175" s="142"/>
      <c r="E175" s="142"/>
      <c r="F175" s="142"/>
      <c r="G175" s="142"/>
      <c r="H175" s="142"/>
      <c r="I175" s="142"/>
      <c r="J175" s="83">
        <v>3</v>
      </c>
      <c r="K175" s="83">
        <v>1</v>
      </c>
      <c r="L175" s="83">
        <v>1</v>
      </c>
      <c r="M175" s="83">
        <v>0</v>
      </c>
      <c r="N175" s="84">
        <f>K175+L175+M175</f>
        <v>2</v>
      </c>
      <c r="O175" s="84">
        <f>P175-N175</f>
        <v>4</v>
      </c>
      <c r="P175" s="84">
        <f>ROUND(PRODUCT(J175,25)/12,0)</f>
        <v>6</v>
      </c>
      <c r="Q175" s="83"/>
      <c r="R175" s="83" t="s">
        <v>29</v>
      </c>
      <c r="S175" s="85"/>
      <c r="T175" s="86" t="s">
        <v>39</v>
      </c>
      <c r="U175" s="30"/>
      <c r="V175" s="30"/>
      <c r="W175" s="30"/>
      <c r="X175" s="30"/>
      <c r="Y175" s="30"/>
      <c r="Z175" s="31"/>
    </row>
    <row r="176" spans="1:26" s="27" customFormat="1" x14ac:dyDescent="0.2">
      <c r="A176" s="104" t="s">
        <v>211</v>
      </c>
      <c r="B176" s="142" t="s">
        <v>212</v>
      </c>
      <c r="C176" s="142"/>
      <c r="D176" s="142"/>
      <c r="E176" s="142"/>
      <c r="F176" s="142"/>
      <c r="G176" s="142"/>
      <c r="H176" s="142"/>
      <c r="I176" s="142"/>
      <c r="J176" s="83">
        <v>3</v>
      </c>
      <c r="K176" s="83">
        <v>1</v>
      </c>
      <c r="L176" s="83">
        <v>1</v>
      </c>
      <c r="M176" s="83">
        <v>0</v>
      </c>
      <c r="N176" s="84">
        <f>K176+L176+M176</f>
        <v>2</v>
      </c>
      <c r="O176" s="84">
        <f>P176-N176</f>
        <v>4</v>
      </c>
      <c r="P176" s="84">
        <f>ROUND(PRODUCT(J176,25)/12,0)</f>
        <v>6</v>
      </c>
      <c r="Q176" s="83"/>
      <c r="R176" s="83" t="s">
        <v>29</v>
      </c>
      <c r="S176" s="85"/>
      <c r="T176" s="86" t="s">
        <v>39</v>
      </c>
      <c r="U176" s="30"/>
      <c r="V176" s="30"/>
      <c r="W176" s="30"/>
      <c r="X176" s="30"/>
      <c r="Y176" s="30"/>
      <c r="Z176" s="31"/>
    </row>
    <row r="177" spans="1:26" s="27" customFormat="1" ht="28.5" customHeight="1" x14ac:dyDescent="0.2">
      <c r="A177" s="198" t="s">
        <v>99</v>
      </c>
      <c r="B177" s="198"/>
      <c r="C177" s="198"/>
      <c r="D177" s="198"/>
      <c r="E177" s="198"/>
      <c r="F177" s="198"/>
      <c r="G177" s="198"/>
      <c r="H177" s="198"/>
      <c r="I177" s="198"/>
      <c r="J177" s="100">
        <f t="shared" ref="J177:P177" si="43">SUM(J147,J150,J155,J158,J163,J166,J169,J172,J175)</f>
        <v>37</v>
      </c>
      <c r="K177" s="100">
        <f t="shared" si="43"/>
        <v>14</v>
      </c>
      <c r="L177" s="100">
        <f t="shared" si="43"/>
        <v>11</v>
      </c>
      <c r="M177" s="100">
        <f t="shared" si="43"/>
        <v>3</v>
      </c>
      <c r="N177" s="100">
        <f t="shared" si="43"/>
        <v>28</v>
      </c>
      <c r="O177" s="100">
        <f t="shared" si="43"/>
        <v>40</v>
      </c>
      <c r="P177" s="100">
        <f t="shared" si="43"/>
        <v>68</v>
      </c>
      <c r="Q177" s="100">
        <f>COUNTIF(Q147,"E")+COUNTIF(Q150,"E")+COUNTIF(Q155,"E")+COUNTIF(Q158,"E")+COUNTIF(Q163,"E")+COUNTIF(Q166,"E")+COUNTIF(Q169,"E")+COUNTIF(Q172,"E")+COUNTIF(Q175,"E")</f>
        <v>3</v>
      </c>
      <c r="R177" s="100">
        <f>COUNTIF(R147,"C")+COUNTIF(R150,"C")+COUNTIF(R155,"C")+COUNTIF(R158,"C")+COUNTIF(R163,"C")+COUNTIF(R166,"C")+COUNTIF(R169,"C")+COUNTIF(R172,"C")+COUNTIF(R175,"C")</f>
        <v>5</v>
      </c>
      <c r="S177" s="100">
        <f>COUNTIF(S147,"VP")+COUNTIF(S150,"VP")+COUNTIF(S155,"VP")+COUNTIF(S158,"VP")+COUNTIF(S163,"VP")+COUNTIF(S166,"VP")+COUNTIF(S169,"VP")+COUNTIF(S172,"VP")+COUNTIF(S175,"VP")</f>
        <v>1</v>
      </c>
      <c r="T177" s="98">
        <f>COUNTA(T147,T150,T155,T158,T163,T166,T169,T172,T175)</f>
        <v>9</v>
      </c>
      <c r="U177" s="30"/>
      <c r="V177" s="30"/>
      <c r="W177" s="30"/>
      <c r="X177" s="30"/>
      <c r="Y177" s="30"/>
      <c r="Z177" s="31"/>
    </row>
    <row r="178" spans="1:26" s="27" customFormat="1" ht="15" customHeight="1" x14ac:dyDescent="0.2">
      <c r="A178" s="198" t="s">
        <v>51</v>
      </c>
      <c r="B178" s="198"/>
      <c r="C178" s="198"/>
      <c r="D178" s="198"/>
      <c r="E178" s="198"/>
      <c r="F178" s="198"/>
      <c r="G178" s="198"/>
      <c r="H178" s="198"/>
      <c r="I178" s="198"/>
      <c r="J178" s="198"/>
      <c r="K178" s="100">
        <f t="shared" ref="K178:P178" si="44">SUM(K147,K150,K155,K158,K163,K166,K169)*14+SUM(K172,K175)*12</f>
        <v>190</v>
      </c>
      <c r="L178" s="100">
        <f t="shared" si="44"/>
        <v>148</v>
      </c>
      <c r="M178" s="100">
        <f t="shared" si="44"/>
        <v>42</v>
      </c>
      <c r="N178" s="100">
        <f t="shared" si="44"/>
        <v>380</v>
      </c>
      <c r="O178" s="100">
        <f t="shared" si="44"/>
        <v>534</v>
      </c>
      <c r="P178" s="100">
        <f t="shared" si="44"/>
        <v>914</v>
      </c>
      <c r="Q178" s="320"/>
      <c r="R178" s="320"/>
      <c r="S178" s="320"/>
      <c r="T178" s="320"/>
      <c r="Y178" s="31"/>
      <c r="Z178" s="31"/>
    </row>
    <row r="179" spans="1:26" s="27" customFormat="1" ht="12" customHeight="1" x14ac:dyDescent="0.2">
      <c r="A179" s="198"/>
      <c r="B179" s="198"/>
      <c r="C179" s="198"/>
      <c r="D179" s="198"/>
      <c r="E179" s="198"/>
      <c r="F179" s="198"/>
      <c r="G179" s="198"/>
      <c r="H179" s="198"/>
      <c r="I179" s="198"/>
      <c r="J179" s="198"/>
      <c r="K179" s="200">
        <f>SUM(K178:M178)</f>
        <v>380</v>
      </c>
      <c r="L179" s="200"/>
      <c r="M179" s="200"/>
      <c r="N179" s="200">
        <f>SUM(N178:O178)</f>
        <v>914</v>
      </c>
      <c r="O179" s="200"/>
      <c r="P179" s="200"/>
      <c r="Q179" s="320"/>
      <c r="R179" s="320"/>
      <c r="S179" s="320"/>
      <c r="T179" s="320"/>
    </row>
    <row r="180" spans="1:26" s="27" customFormat="1" ht="20.25" customHeight="1" x14ac:dyDescent="0.2">
      <c r="A180" s="174" t="s">
        <v>98</v>
      </c>
      <c r="B180" s="174"/>
      <c r="C180" s="174"/>
      <c r="D180" s="174"/>
      <c r="E180" s="174"/>
      <c r="F180" s="174"/>
      <c r="G180" s="174"/>
      <c r="H180" s="174"/>
      <c r="I180" s="174"/>
      <c r="J180" s="174"/>
      <c r="K180" s="201">
        <f>T177/SUM(T49,T64,T82,T98,T120,T137)</f>
        <v>0.20930232558139536</v>
      </c>
      <c r="L180" s="201"/>
      <c r="M180" s="201"/>
      <c r="N180" s="201"/>
      <c r="O180" s="201"/>
      <c r="P180" s="201"/>
      <c r="Q180" s="201"/>
      <c r="R180" s="201"/>
      <c r="S180" s="201"/>
      <c r="T180" s="201"/>
    </row>
    <row r="181" spans="1:26" s="27" customFormat="1" ht="19.5" customHeight="1" x14ac:dyDescent="0.2">
      <c r="A181" s="319" t="s">
        <v>101</v>
      </c>
      <c r="B181" s="319"/>
      <c r="C181" s="319"/>
      <c r="D181" s="319"/>
      <c r="E181" s="319"/>
      <c r="F181" s="319"/>
      <c r="G181" s="319"/>
      <c r="H181" s="319"/>
      <c r="I181" s="319"/>
      <c r="J181" s="319"/>
      <c r="K181" s="201">
        <f>K179/(SUM(N49,N64,N82,N98,N120)*14+N137*12)</f>
        <v>0.19308943089430894</v>
      </c>
      <c r="L181" s="201"/>
      <c r="M181" s="201"/>
      <c r="N181" s="201"/>
      <c r="O181" s="201"/>
      <c r="P181" s="201"/>
      <c r="Q181" s="201"/>
      <c r="R181" s="201"/>
      <c r="S181" s="201"/>
      <c r="T181" s="201"/>
    </row>
    <row r="182" spans="1:26" s="117" customFormat="1" ht="19.5" customHeight="1" x14ac:dyDescent="0.2">
      <c r="A182" s="375"/>
      <c r="B182" s="375"/>
      <c r="C182" s="375"/>
      <c r="D182" s="375"/>
      <c r="E182" s="375"/>
      <c r="F182" s="375"/>
      <c r="G182" s="375"/>
      <c r="H182" s="375"/>
      <c r="I182" s="375"/>
      <c r="J182" s="375"/>
      <c r="K182" s="97"/>
      <c r="L182" s="97"/>
      <c r="M182" s="97"/>
      <c r="N182" s="97"/>
      <c r="O182" s="97"/>
      <c r="P182" s="97"/>
      <c r="Q182" s="97"/>
      <c r="R182" s="97"/>
      <c r="S182" s="97"/>
      <c r="T182" s="97"/>
    </row>
    <row r="183" spans="1:26" s="27" customFormat="1" x14ac:dyDescent="0.2">
      <c r="B183" s="77"/>
      <c r="C183" s="77"/>
      <c r="D183" s="77"/>
      <c r="E183" s="77"/>
      <c r="F183" s="77"/>
      <c r="G183" s="77"/>
      <c r="M183" s="77"/>
      <c r="N183" s="77"/>
      <c r="O183" s="77"/>
      <c r="P183" s="77"/>
      <c r="Q183" s="77"/>
      <c r="R183" s="77"/>
      <c r="S183" s="77"/>
    </row>
    <row r="184" spans="1:26" s="27" customFormat="1" ht="19.5" customHeight="1" x14ac:dyDescent="0.2">
      <c r="A184" s="124" t="s">
        <v>52</v>
      </c>
      <c r="B184" s="124"/>
      <c r="C184" s="124"/>
      <c r="D184" s="124"/>
      <c r="E184" s="124"/>
      <c r="F184" s="124"/>
      <c r="G184" s="124"/>
      <c r="H184" s="124"/>
      <c r="I184" s="124"/>
      <c r="J184" s="124"/>
      <c r="K184" s="124"/>
      <c r="L184" s="124"/>
      <c r="M184" s="124"/>
      <c r="N184" s="124"/>
      <c r="O184" s="124"/>
      <c r="P184" s="124"/>
      <c r="Q184" s="124"/>
      <c r="R184" s="124"/>
      <c r="S184" s="124"/>
      <c r="T184" s="124"/>
    </row>
    <row r="185" spans="1:26" s="27" customFormat="1" ht="28.5" customHeight="1" x14ac:dyDescent="0.2">
      <c r="A185" s="124" t="s">
        <v>28</v>
      </c>
      <c r="B185" s="124" t="s">
        <v>27</v>
      </c>
      <c r="C185" s="124"/>
      <c r="D185" s="124"/>
      <c r="E185" s="124"/>
      <c r="F185" s="124"/>
      <c r="G185" s="124"/>
      <c r="H185" s="124"/>
      <c r="I185" s="124"/>
      <c r="J185" s="228" t="s">
        <v>41</v>
      </c>
      <c r="K185" s="228" t="s">
        <v>25</v>
      </c>
      <c r="L185" s="228"/>
      <c r="M185" s="228"/>
      <c r="N185" s="228" t="s">
        <v>42</v>
      </c>
      <c r="O185" s="229"/>
      <c r="P185" s="229"/>
      <c r="Q185" s="228" t="s">
        <v>24</v>
      </c>
      <c r="R185" s="228"/>
      <c r="S185" s="228"/>
      <c r="T185" s="228" t="s">
        <v>23</v>
      </c>
    </row>
    <row r="186" spans="1:26" s="27" customFormat="1" ht="16.5" customHeight="1" x14ac:dyDescent="0.2">
      <c r="A186" s="124"/>
      <c r="B186" s="124"/>
      <c r="C186" s="124"/>
      <c r="D186" s="124"/>
      <c r="E186" s="124"/>
      <c r="F186" s="124"/>
      <c r="G186" s="124"/>
      <c r="H186" s="124"/>
      <c r="I186" s="124"/>
      <c r="J186" s="228"/>
      <c r="K186" s="75" t="s">
        <v>29</v>
      </c>
      <c r="L186" s="75" t="s">
        <v>30</v>
      </c>
      <c r="M186" s="75" t="s">
        <v>31</v>
      </c>
      <c r="N186" s="75" t="s">
        <v>35</v>
      </c>
      <c r="O186" s="75" t="s">
        <v>8</v>
      </c>
      <c r="P186" s="75" t="s">
        <v>32</v>
      </c>
      <c r="Q186" s="75" t="s">
        <v>33</v>
      </c>
      <c r="R186" s="75" t="s">
        <v>29</v>
      </c>
      <c r="S186" s="75" t="s">
        <v>34</v>
      </c>
      <c r="T186" s="228"/>
    </row>
    <row r="187" spans="1:26" s="27" customFormat="1" x14ac:dyDescent="0.2">
      <c r="A187" s="230" t="s">
        <v>53</v>
      </c>
      <c r="B187" s="230"/>
      <c r="C187" s="230"/>
      <c r="D187" s="230"/>
      <c r="E187" s="230"/>
      <c r="F187" s="230"/>
      <c r="G187" s="230"/>
      <c r="H187" s="230"/>
      <c r="I187" s="230"/>
      <c r="J187" s="230"/>
      <c r="K187" s="230"/>
      <c r="L187" s="230"/>
      <c r="M187" s="230"/>
      <c r="N187" s="230"/>
      <c r="O187" s="230"/>
      <c r="P187" s="230"/>
      <c r="Q187" s="230"/>
      <c r="R187" s="230"/>
      <c r="S187" s="230"/>
      <c r="T187" s="230"/>
      <c r="U187" s="31"/>
    </row>
    <row r="188" spans="1:26" s="115" customFormat="1" x14ac:dyDescent="0.2">
      <c r="A188" s="112" t="s">
        <v>259</v>
      </c>
      <c r="B188" s="131" t="s">
        <v>260</v>
      </c>
      <c r="C188" s="131"/>
      <c r="D188" s="131"/>
      <c r="E188" s="131"/>
      <c r="F188" s="131"/>
      <c r="G188" s="131"/>
      <c r="H188" s="131"/>
      <c r="I188" s="131"/>
      <c r="J188" s="113">
        <v>3</v>
      </c>
      <c r="K188" s="113">
        <v>0</v>
      </c>
      <c r="L188" s="113">
        <v>0</v>
      </c>
      <c r="M188" s="113">
        <v>2</v>
      </c>
      <c r="N188" s="19">
        <f>K188+L188+M188</f>
        <v>2</v>
      </c>
      <c r="O188" s="19">
        <f>P188-N188</f>
        <v>3</v>
      </c>
      <c r="P188" s="19">
        <f>ROUND(PRODUCT(J188,25)/14,0)</f>
        <v>5</v>
      </c>
      <c r="Q188" s="113"/>
      <c r="R188" s="113"/>
      <c r="S188" s="81" t="s">
        <v>34</v>
      </c>
      <c r="T188" s="70" t="s">
        <v>40</v>
      </c>
      <c r="U188" s="114"/>
    </row>
    <row r="189" spans="1:26" s="27" customFormat="1" x14ac:dyDescent="0.2">
      <c r="A189" s="79" t="s">
        <v>279</v>
      </c>
      <c r="B189" s="131" t="s">
        <v>280</v>
      </c>
      <c r="C189" s="131"/>
      <c r="D189" s="131"/>
      <c r="E189" s="131"/>
      <c r="F189" s="131"/>
      <c r="G189" s="131"/>
      <c r="H189" s="131"/>
      <c r="I189" s="131"/>
      <c r="J189" s="80">
        <v>3</v>
      </c>
      <c r="K189" s="80">
        <v>0</v>
      </c>
      <c r="L189" s="80">
        <v>0</v>
      </c>
      <c r="M189" s="80">
        <v>2</v>
      </c>
      <c r="N189" s="19">
        <f>K189+L189+M189</f>
        <v>2</v>
      </c>
      <c r="O189" s="19">
        <f>P189-N189</f>
        <v>3</v>
      </c>
      <c r="P189" s="19">
        <f>ROUND(PRODUCT(J189,25)/14,0)</f>
        <v>5</v>
      </c>
      <c r="Q189" s="80"/>
      <c r="R189" s="80"/>
      <c r="S189" s="81" t="s">
        <v>34</v>
      </c>
      <c r="T189" s="70" t="s">
        <v>40</v>
      </c>
      <c r="U189" s="31"/>
    </row>
    <row r="190" spans="1:26" s="27" customFormat="1" x14ac:dyDescent="0.2">
      <c r="A190" s="252" t="s">
        <v>54</v>
      </c>
      <c r="B190" s="252"/>
      <c r="C190" s="252"/>
      <c r="D190" s="252"/>
      <c r="E190" s="252"/>
      <c r="F190" s="252"/>
      <c r="G190" s="252"/>
      <c r="H190" s="252"/>
      <c r="I190" s="252"/>
      <c r="J190" s="252"/>
      <c r="K190" s="252"/>
      <c r="L190" s="252"/>
      <c r="M190" s="252"/>
      <c r="N190" s="252"/>
      <c r="O190" s="252"/>
      <c r="P190" s="252"/>
      <c r="Q190" s="252"/>
      <c r="R190" s="252"/>
      <c r="S190" s="252"/>
      <c r="T190" s="252"/>
      <c r="U190" s="28"/>
      <c r="V190" s="33"/>
      <c r="W190" s="33"/>
      <c r="X190" s="33"/>
      <c r="Y190" s="33"/>
      <c r="Z190" s="33"/>
    </row>
    <row r="191" spans="1:26" s="115" customFormat="1" x14ac:dyDescent="0.2">
      <c r="A191" s="112" t="s">
        <v>281</v>
      </c>
      <c r="B191" s="131" t="s">
        <v>280</v>
      </c>
      <c r="C191" s="131"/>
      <c r="D191" s="131"/>
      <c r="E191" s="131"/>
      <c r="F191" s="131"/>
      <c r="G191" s="131"/>
      <c r="H191" s="131"/>
      <c r="I191" s="131"/>
      <c r="J191" s="113">
        <v>3</v>
      </c>
      <c r="K191" s="113">
        <v>0</v>
      </c>
      <c r="L191" s="113">
        <v>0</v>
      </c>
      <c r="M191" s="113">
        <v>2</v>
      </c>
      <c r="N191" s="19">
        <f>K191+L191+M191</f>
        <v>2</v>
      </c>
      <c r="O191" s="19">
        <f>P191-N191</f>
        <v>3</v>
      </c>
      <c r="P191" s="19">
        <f>ROUND(PRODUCT(J191,25)/14,0)</f>
        <v>5</v>
      </c>
      <c r="Q191" s="113"/>
      <c r="R191" s="113"/>
      <c r="S191" s="81" t="s">
        <v>34</v>
      </c>
      <c r="T191" s="70" t="s">
        <v>40</v>
      </c>
      <c r="U191" s="114"/>
    </row>
    <row r="192" spans="1:26" s="27" customFormat="1" ht="12.75" customHeight="1" x14ac:dyDescent="0.2">
      <c r="A192" s="79" t="s">
        <v>261</v>
      </c>
      <c r="B192" s="131" t="s">
        <v>260</v>
      </c>
      <c r="C192" s="131"/>
      <c r="D192" s="131"/>
      <c r="E192" s="131"/>
      <c r="F192" s="131"/>
      <c r="G192" s="131"/>
      <c r="H192" s="131"/>
      <c r="I192" s="131"/>
      <c r="J192" s="80">
        <v>3</v>
      </c>
      <c r="K192" s="80">
        <v>0</v>
      </c>
      <c r="L192" s="80">
        <v>0</v>
      </c>
      <c r="M192" s="80">
        <v>2</v>
      </c>
      <c r="N192" s="19">
        <f>K192+L192+M192</f>
        <v>2</v>
      </c>
      <c r="O192" s="19">
        <f>P192-N192</f>
        <v>3</v>
      </c>
      <c r="P192" s="19">
        <f>ROUND(PRODUCT(J192,25)/14,0)</f>
        <v>5</v>
      </c>
      <c r="Q192" s="80"/>
      <c r="R192" s="80"/>
      <c r="S192" s="81" t="s">
        <v>34</v>
      </c>
      <c r="T192" s="70" t="s">
        <v>40</v>
      </c>
      <c r="U192" s="28"/>
      <c r="V192" s="33"/>
      <c r="W192" s="33"/>
      <c r="X192" s="33"/>
      <c r="Y192" s="33"/>
      <c r="Z192" s="33"/>
    </row>
    <row r="193" spans="1:26" s="27" customFormat="1" x14ac:dyDescent="0.2">
      <c r="A193" s="252" t="s">
        <v>55</v>
      </c>
      <c r="B193" s="252"/>
      <c r="C193" s="252"/>
      <c r="D193" s="252"/>
      <c r="E193" s="252"/>
      <c r="F193" s="252"/>
      <c r="G193" s="252"/>
      <c r="H193" s="252"/>
      <c r="I193" s="252"/>
      <c r="J193" s="252"/>
      <c r="K193" s="252"/>
      <c r="L193" s="252"/>
      <c r="M193" s="252"/>
      <c r="N193" s="252"/>
      <c r="O193" s="252"/>
      <c r="P193" s="252"/>
      <c r="Q193" s="252"/>
      <c r="R193" s="252"/>
      <c r="S193" s="252"/>
      <c r="T193" s="252"/>
      <c r="U193" s="28"/>
      <c r="V193" s="33"/>
      <c r="W193" s="33"/>
      <c r="X193" s="33"/>
      <c r="Y193" s="33"/>
      <c r="Z193" s="33"/>
    </row>
    <row r="194" spans="1:26" s="115" customFormat="1" x14ac:dyDescent="0.2">
      <c r="A194" s="112" t="s">
        <v>282</v>
      </c>
      <c r="B194" s="131" t="s">
        <v>280</v>
      </c>
      <c r="C194" s="131"/>
      <c r="D194" s="131"/>
      <c r="E194" s="131"/>
      <c r="F194" s="131"/>
      <c r="G194" s="131"/>
      <c r="H194" s="131"/>
      <c r="I194" s="131"/>
      <c r="J194" s="113">
        <v>3</v>
      </c>
      <c r="K194" s="113">
        <v>0</v>
      </c>
      <c r="L194" s="113">
        <v>0</v>
      </c>
      <c r="M194" s="113">
        <v>2</v>
      </c>
      <c r="N194" s="19">
        <f>K194+L194+M194</f>
        <v>2</v>
      </c>
      <c r="O194" s="19">
        <f>P194-N194</f>
        <v>3</v>
      </c>
      <c r="P194" s="19">
        <f>ROUND(PRODUCT(J194,25)/14,0)</f>
        <v>5</v>
      </c>
      <c r="Q194" s="113"/>
      <c r="R194" s="113"/>
      <c r="S194" s="81" t="s">
        <v>34</v>
      </c>
      <c r="T194" s="70" t="s">
        <v>40</v>
      </c>
      <c r="U194" s="114"/>
    </row>
    <row r="195" spans="1:26" s="27" customFormat="1" ht="12.75" customHeight="1" x14ac:dyDescent="0.2">
      <c r="A195" s="79" t="s">
        <v>262</v>
      </c>
      <c r="B195" s="131" t="s">
        <v>260</v>
      </c>
      <c r="C195" s="131"/>
      <c r="D195" s="131"/>
      <c r="E195" s="131"/>
      <c r="F195" s="131"/>
      <c r="G195" s="131"/>
      <c r="H195" s="131"/>
      <c r="I195" s="131"/>
      <c r="J195" s="80">
        <v>3</v>
      </c>
      <c r="K195" s="80">
        <v>0</v>
      </c>
      <c r="L195" s="80">
        <v>0</v>
      </c>
      <c r="M195" s="80">
        <v>2</v>
      </c>
      <c r="N195" s="19">
        <f>K195+L195+M195</f>
        <v>2</v>
      </c>
      <c r="O195" s="19">
        <f>P195-N195</f>
        <v>3</v>
      </c>
      <c r="P195" s="19">
        <f>ROUND(PRODUCT(J195,25)/14,0)</f>
        <v>5</v>
      </c>
      <c r="Q195" s="80"/>
      <c r="R195" s="80"/>
      <c r="S195" s="81" t="s">
        <v>34</v>
      </c>
      <c r="T195" s="70" t="s">
        <v>40</v>
      </c>
      <c r="U195" s="28"/>
      <c r="V195" s="33"/>
      <c r="W195" s="33"/>
      <c r="X195" s="33"/>
      <c r="Y195" s="33"/>
      <c r="Z195" s="33"/>
    </row>
    <row r="196" spans="1:26" s="27" customFormat="1" x14ac:dyDescent="0.2">
      <c r="A196" s="252" t="s">
        <v>56</v>
      </c>
      <c r="B196" s="305"/>
      <c r="C196" s="305"/>
      <c r="D196" s="305"/>
      <c r="E196" s="305"/>
      <c r="F196" s="305"/>
      <c r="G196" s="305"/>
      <c r="H196" s="305"/>
      <c r="I196" s="305"/>
      <c r="J196" s="305"/>
      <c r="K196" s="305"/>
      <c r="L196" s="305"/>
      <c r="M196" s="305"/>
      <c r="N196" s="305"/>
      <c r="O196" s="305"/>
      <c r="P196" s="305"/>
      <c r="Q196" s="305"/>
      <c r="R196" s="305"/>
      <c r="S196" s="305"/>
      <c r="T196" s="305"/>
      <c r="U196" s="31"/>
    </row>
    <row r="197" spans="1:26" s="115" customFormat="1" x14ac:dyDescent="0.2">
      <c r="A197" s="112" t="s">
        <v>283</v>
      </c>
      <c r="B197" s="131" t="s">
        <v>280</v>
      </c>
      <c r="C197" s="131"/>
      <c r="D197" s="131"/>
      <c r="E197" s="131"/>
      <c r="F197" s="131"/>
      <c r="G197" s="131"/>
      <c r="H197" s="131"/>
      <c r="I197" s="131"/>
      <c r="J197" s="113">
        <v>3</v>
      </c>
      <c r="K197" s="113">
        <v>0</v>
      </c>
      <c r="L197" s="113">
        <v>0</v>
      </c>
      <c r="M197" s="113">
        <v>2</v>
      </c>
      <c r="N197" s="19">
        <f>K197+L197+M197</f>
        <v>2</v>
      </c>
      <c r="O197" s="19">
        <f>P197-N197</f>
        <v>3</v>
      </c>
      <c r="P197" s="19">
        <f>ROUND(PRODUCT(J197,25)/14,0)</f>
        <v>5</v>
      </c>
      <c r="Q197" s="113"/>
      <c r="R197" s="113"/>
      <c r="S197" s="81" t="s">
        <v>34</v>
      </c>
      <c r="T197" s="70" t="s">
        <v>40</v>
      </c>
      <c r="U197" s="114"/>
    </row>
    <row r="198" spans="1:26" s="27" customFormat="1" ht="12.75" customHeight="1" x14ac:dyDescent="0.2">
      <c r="A198" s="79" t="s">
        <v>263</v>
      </c>
      <c r="B198" s="131" t="s">
        <v>260</v>
      </c>
      <c r="C198" s="131"/>
      <c r="D198" s="131"/>
      <c r="E198" s="131"/>
      <c r="F198" s="131"/>
      <c r="G198" s="131"/>
      <c r="H198" s="131"/>
      <c r="I198" s="131"/>
      <c r="J198" s="80">
        <v>3</v>
      </c>
      <c r="K198" s="80">
        <v>0</v>
      </c>
      <c r="L198" s="80">
        <v>0</v>
      </c>
      <c r="M198" s="80">
        <v>2</v>
      </c>
      <c r="N198" s="19">
        <f>K198+L198+M198</f>
        <v>2</v>
      </c>
      <c r="O198" s="19">
        <f>P198-N198</f>
        <v>3</v>
      </c>
      <c r="P198" s="19">
        <f>ROUND(PRODUCT(J198,25)/14,0)</f>
        <v>5</v>
      </c>
      <c r="Q198" s="80"/>
      <c r="R198" s="80"/>
      <c r="S198" s="81" t="s">
        <v>34</v>
      </c>
      <c r="T198" s="70" t="s">
        <v>40</v>
      </c>
      <c r="U198" s="31"/>
    </row>
    <row r="199" spans="1:26" s="27" customFormat="1" hidden="1" x14ac:dyDescent="0.2">
      <c r="A199" s="252" t="s">
        <v>57</v>
      </c>
      <c r="B199" s="305"/>
      <c r="C199" s="305"/>
      <c r="D199" s="305"/>
      <c r="E199" s="305"/>
      <c r="F199" s="305"/>
      <c r="G199" s="305"/>
      <c r="H199" s="305"/>
      <c r="I199" s="305"/>
      <c r="J199" s="305"/>
      <c r="K199" s="305"/>
      <c r="L199" s="305"/>
      <c r="M199" s="305"/>
      <c r="N199" s="305"/>
      <c r="O199" s="305"/>
      <c r="P199" s="305"/>
      <c r="Q199" s="305"/>
      <c r="R199" s="305"/>
      <c r="S199" s="305"/>
      <c r="T199" s="305"/>
      <c r="U199" s="31"/>
    </row>
    <row r="200" spans="1:26" s="27" customFormat="1" hidden="1" x14ac:dyDescent="0.2">
      <c r="A200" s="79"/>
      <c r="B200" s="306"/>
      <c r="C200" s="307"/>
      <c r="D200" s="307"/>
      <c r="E200" s="307"/>
      <c r="F200" s="307"/>
      <c r="G200" s="307"/>
      <c r="H200" s="307"/>
      <c r="I200" s="308"/>
      <c r="J200" s="80">
        <v>0</v>
      </c>
      <c r="K200" s="80">
        <v>0</v>
      </c>
      <c r="L200" s="80">
        <v>0</v>
      </c>
      <c r="M200" s="80">
        <v>0</v>
      </c>
      <c r="N200" s="19">
        <f>K200+L200+M200</f>
        <v>0</v>
      </c>
      <c r="O200" s="19">
        <f>P200-N200</f>
        <v>0</v>
      </c>
      <c r="P200" s="19">
        <f>ROUND(PRODUCT(J200,25)/14,0)</f>
        <v>0</v>
      </c>
      <c r="Q200" s="80"/>
      <c r="R200" s="80"/>
      <c r="S200" s="81"/>
      <c r="T200" s="70"/>
      <c r="U200" s="31"/>
    </row>
    <row r="201" spans="1:26" s="27" customFormat="1" hidden="1" x14ac:dyDescent="0.2">
      <c r="A201" s="252" t="s">
        <v>58</v>
      </c>
      <c r="B201" s="252"/>
      <c r="C201" s="252"/>
      <c r="D201" s="252"/>
      <c r="E201" s="252"/>
      <c r="F201" s="252"/>
      <c r="G201" s="252"/>
      <c r="H201" s="252"/>
      <c r="I201" s="252"/>
      <c r="J201" s="252"/>
      <c r="K201" s="252"/>
      <c r="L201" s="252"/>
      <c r="M201" s="252"/>
      <c r="N201" s="252"/>
      <c r="O201" s="252"/>
      <c r="P201" s="252"/>
      <c r="Q201" s="252"/>
      <c r="R201" s="252"/>
      <c r="S201" s="252"/>
      <c r="T201" s="252"/>
      <c r="U201" s="31"/>
    </row>
    <row r="202" spans="1:26" s="27" customFormat="1" hidden="1" x14ac:dyDescent="0.2">
      <c r="A202" s="79"/>
      <c r="B202" s="131"/>
      <c r="C202" s="131"/>
      <c r="D202" s="131"/>
      <c r="E202" s="131"/>
      <c r="F202" s="131"/>
      <c r="G202" s="131"/>
      <c r="H202" s="131"/>
      <c r="I202" s="131"/>
      <c r="J202" s="80">
        <v>0</v>
      </c>
      <c r="K202" s="80">
        <v>0</v>
      </c>
      <c r="L202" s="80">
        <v>0</v>
      </c>
      <c r="M202" s="80">
        <v>0</v>
      </c>
      <c r="N202" s="19">
        <f>K202+L202+M202</f>
        <v>0</v>
      </c>
      <c r="O202" s="19">
        <f>P202-N202</f>
        <v>0</v>
      </c>
      <c r="P202" s="19">
        <f t="shared" ref="P202" si="45">ROUND(PRODUCT(J202,25)/12,0)</f>
        <v>0</v>
      </c>
      <c r="Q202" s="80"/>
      <c r="R202" s="80"/>
      <c r="S202" s="81"/>
      <c r="T202" s="70"/>
      <c r="U202" s="42"/>
      <c r="V202" s="34"/>
      <c r="W202" s="34"/>
      <c r="X202" s="34"/>
      <c r="Y202" s="34"/>
      <c r="Z202" s="34"/>
    </row>
    <row r="203" spans="1:26" s="27" customFormat="1" ht="31.5" customHeight="1" x14ac:dyDescent="0.2">
      <c r="A203" s="198" t="s">
        <v>100</v>
      </c>
      <c r="B203" s="198"/>
      <c r="C203" s="198"/>
      <c r="D203" s="198"/>
      <c r="E203" s="198"/>
      <c r="F203" s="198"/>
      <c r="G203" s="198"/>
      <c r="H203" s="198"/>
      <c r="I203" s="198"/>
      <c r="J203" s="87">
        <f t="shared" ref="J203:P203" si="46">SUM(J189:J189,J192:J192,J195:J195,J198:J198,J200:J200,J202:J202)</f>
        <v>12</v>
      </c>
      <c r="K203" s="87">
        <f t="shared" si="46"/>
        <v>0</v>
      </c>
      <c r="L203" s="87">
        <f t="shared" si="46"/>
        <v>0</v>
      </c>
      <c r="M203" s="87">
        <f t="shared" si="46"/>
        <v>8</v>
      </c>
      <c r="N203" s="87">
        <f t="shared" si="46"/>
        <v>8</v>
      </c>
      <c r="O203" s="87">
        <f t="shared" si="46"/>
        <v>12</v>
      </c>
      <c r="P203" s="87">
        <f t="shared" si="46"/>
        <v>20</v>
      </c>
      <c r="Q203" s="87">
        <f>COUNTIF(Q189:Q189,"E")+COUNTIF(Q192:Q192,"E")+COUNTIF(Q195:Q195,"E")+COUNTIF(Q198:Q198,"E")+COUNTIF(Q200:Q200,"E")+COUNTIF(Q202:Q202,"E")</f>
        <v>0</v>
      </c>
      <c r="R203" s="87">
        <f>COUNTIF(R189:R189,"C")+COUNTIF(R192:R192,"C")+COUNTIF(R195:R195,"C")+COUNTIF(R198:R198,"C")+COUNTIF(R200:R200,"C")+COUNTIF(R202:R202,"C")</f>
        <v>0</v>
      </c>
      <c r="S203" s="87">
        <f>COUNTIF(S189:S189,"VP")+COUNTIF(S192:S192,"VP")+COUNTIF(S195:S195,"VP")+COUNTIF(S198:S198,"VP")+COUNTIF(S200:S200,"VP")+COUNTIF(S202:S202,"VP")</f>
        <v>4</v>
      </c>
      <c r="T203" s="41">
        <f>COUNTA(T189:T189,T192:T192,T195:T195,T198:T198,T200:T200,T202:T202)</f>
        <v>4</v>
      </c>
    </row>
    <row r="204" spans="1:26" s="27" customFormat="1" x14ac:dyDescent="0.2">
      <c r="A204" s="198" t="s">
        <v>51</v>
      </c>
      <c r="B204" s="198"/>
      <c r="C204" s="198"/>
      <c r="D204" s="198"/>
      <c r="E204" s="198"/>
      <c r="F204" s="198"/>
      <c r="G204" s="198"/>
      <c r="H204" s="198"/>
      <c r="I204" s="198"/>
      <c r="J204" s="198"/>
      <c r="K204" s="87">
        <f t="shared" ref="K204:P204" si="47">SUM(K189:K189,K192:K192,K195:K195,K198:K198,K200:K200)*14+SUM(K202:K202)*12</f>
        <v>0</v>
      </c>
      <c r="L204" s="87">
        <f t="shared" si="47"/>
        <v>0</v>
      </c>
      <c r="M204" s="87">
        <f t="shared" si="47"/>
        <v>112</v>
      </c>
      <c r="N204" s="87">
        <f t="shared" si="47"/>
        <v>112</v>
      </c>
      <c r="O204" s="87">
        <f t="shared" si="47"/>
        <v>168</v>
      </c>
      <c r="P204" s="87">
        <f t="shared" si="47"/>
        <v>280</v>
      </c>
      <c r="Q204" s="199"/>
      <c r="R204" s="199"/>
      <c r="S204" s="199"/>
      <c r="T204" s="199"/>
    </row>
    <row r="205" spans="1:26" s="27" customFormat="1" x14ac:dyDescent="0.2">
      <c r="A205" s="198"/>
      <c r="B205" s="198"/>
      <c r="C205" s="198"/>
      <c r="D205" s="198"/>
      <c r="E205" s="198"/>
      <c r="F205" s="198"/>
      <c r="G205" s="198"/>
      <c r="H205" s="198"/>
      <c r="I205" s="198"/>
      <c r="J205" s="198"/>
      <c r="K205" s="200">
        <f>SUM(K204:M204)</f>
        <v>112</v>
      </c>
      <c r="L205" s="200"/>
      <c r="M205" s="200"/>
      <c r="N205" s="200">
        <f>SUM(N204:O204)</f>
        <v>280</v>
      </c>
      <c r="O205" s="200"/>
      <c r="P205" s="200"/>
      <c r="Q205" s="199"/>
      <c r="R205" s="199"/>
      <c r="S205" s="199"/>
      <c r="T205" s="199"/>
    </row>
    <row r="206" spans="1:26" s="27" customFormat="1" ht="18" customHeight="1" x14ac:dyDescent="0.2">
      <c r="A206" s="165" t="s">
        <v>98</v>
      </c>
      <c r="B206" s="166"/>
      <c r="C206" s="166"/>
      <c r="D206" s="166"/>
      <c r="E206" s="166"/>
      <c r="F206" s="166"/>
      <c r="G206" s="166"/>
      <c r="H206" s="166"/>
      <c r="I206" s="166"/>
      <c r="J206" s="167"/>
      <c r="K206" s="171">
        <f>T203/SUM(T49,T64,T82,T98,T120,T137)</f>
        <v>9.3023255813953487E-2</v>
      </c>
      <c r="L206" s="172"/>
      <c r="M206" s="172"/>
      <c r="N206" s="172"/>
      <c r="O206" s="172"/>
      <c r="P206" s="172"/>
      <c r="Q206" s="172"/>
      <c r="R206" s="172"/>
      <c r="S206" s="172"/>
      <c r="T206" s="173"/>
    </row>
    <row r="207" spans="1:26" s="27" customFormat="1" ht="18" customHeight="1" x14ac:dyDescent="0.2">
      <c r="A207" s="168" t="s">
        <v>101</v>
      </c>
      <c r="B207" s="169"/>
      <c r="C207" s="169"/>
      <c r="D207" s="169"/>
      <c r="E207" s="169"/>
      <c r="F207" s="169"/>
      <c r="G207" s="169"/>
      <c r="H207" s="169"/>
      <c r="I207" s="169"/>
      <c r="J207" s="170"/>
      <c r="K207" s="171">
        <f>K205/(SUM(N49,N64,N82,N98,N120)*14+N137*12)</f>
        <v>5.6910569105691054E-2</v>
      </c>
      <c r="L207" s="172"/>
      <c r="M207" s="172"/>
      <c r="N207" s="172"/>
      <c r="O207" s="172"/>
      <c r="P207" s="172"/>
      <c r="Q207" s="172"/>
      <c r="R207" s="172"/>
      <c r="S207" s="172"/>
      <c r="T207" s="173"/>
    </row>
    <row r="208" spans="1:26" s="117" customFormat="1" ht="18" customHeight="1" x14ac:dyDescent="0.2">
      <c r="A208" s="96"/>
      <c r="B208" s="96"/>
      <c r="C208" s="96"/>
      <c r="D208" s="96"/>
      <c r="E208" s="96"/>
      <c r="F208" s="96"/>
      <c r="G208" s="96"/>
      <c r="H208" s="96"/>
      <c r="I208" s="96"/>
      <c r="J208" s="96"/>
      <c r="K208" s="97"/>
      <c r="L208" s="97"/>
      <c r="M208" s="97"/>
      <c r="N208" s="97"/>
      <c r="O208" s="97"/>
      <c r="P208" s="97"/>
      <c r="Q208" s="97"/>
      <c r="R208" s="97"/>
      <c r="S208" s="97"/>
      <c r="T208" s="97"/>
    </row>
    <row r="209" spans="1:26" s="117" customFormat="1" ht="18" customHeight="1" x14ac:dyDescent="0.2">
      <c r="A209" s="96"/>
      <c r="B209" s="96"/>
      <c r="C209" s="96"/>
      <c r="D209" s="96"/>
      <c r="E209" s="96"/>
      <c r="F209" s="96"/>
      <c r="G209" s="96"/>
      <c r="H209" s="96"/>
      <c r="I209" s="96"/>
      <c r="J209" s="96"/>
      <c r="K209" s="97"/>
      <c r="L209" s="97"/>
      <c r="M209" s="97"/>
      <c r="N209" s="97"/>
      <c r="O209" s="97"/>
      <c r="P209" s="97"/>
      <c r="Q209" s="97"/>
      <c r="R209" s="97"/>
      <c r="S209" s="97"/>
      <c r="T209" s="97"/>
    </row>
    <row r="210" spans="1:26" s="107" customFormat="1" x14ac:dyDescent="0.2">
      <c r="A210" s="96"/>
      <c r="B210" s="96"/>
      <c r="C210" s="96"/>
      <c r="D210" s="96"/>
      <c r="E210" s="96"/>
      <c r="F210" s="96"/>
      <c r="G210" s="96"/>
      <c r="H210" s="96"/>
      <c r="I210" s="96"/>
      <c r="J210" s="96"/>
      <c r="K210" s="97"/>
      <c r="L210" s="97"/>
      <c r="M210" s="97"/>
      <c r="N210" s="97"/>
      <c r="O210" s="97"/>
      <c r="P210" s="97"/>
      <c r="Q210" s="97"/>
      <c r="R210" s="97"/>
      <c r="S210" s="97"/>
      <c r="T210" s="97"/>
    </row>
    <row r="211" spans="1:26" s="107" customFormat="1" x14ac:dyDescent="0.2">
      <c r="A211" s="96"/>
      <c r="B211" s="96"/>
      <c r="C211" s="96"/>
      <c r="D211" s="96"/>
      <c r="E211" s="96"/>
      <c r="F211" s="96"/>
      <c r="G211" s="96"/>
      <c r="H211" s="96"/>
      <c r="I211" s="96"/>
      <c r="J211" s="96"/>
      <c r="K211" s="97"/>
      <c r="L211" s="97"/>
      <c r="M211" s="97"/>
      <c r="N211" s="97"/>
      <c r="O211" s="97"/>
      <c r="P211" s="97"/>
      <c r="Q211" s="97"/>
      <c r="R211" s="97"/>
      <c r="S211" s="97"/>
      <c r="T211" s="97"/>
    </row>
    <row r="212" spans="1:26" s="27" customFormat="1" ht="21" customHeight="1" x14ac:dyDescent="0.2">
      <c r="A212" s="309" t="s">
        <v>59</v>
      </c>
      <c r="B212" s="310"/>
      <c r="C212" s="310"/>
      <c r="D212" s="310"/>
      <c r="E212" s="310"/>
      <c r="F212" s="310"/>
      <c r="G212" s="310"/>
      <c r="H212" s="310"/>
      <c r="I212" s="310"/>
      <c r="J212" s="310"/>
      <c r="K212" s="310"/>
      <c r="L212" s="310"/>
      <c r="M212" s="310"/>
      <c r="N212" s="310"/>
      <c r="O212" s="310"/>
      <c r="P212" s="310"/>
      <c r="Q212" s="310"/>
      <c r="R212" s="310"/>
      <c r="S212" s="310"/>
      <c r="T212" s="310"/>
    </row>
    <row r="213" spans="1:26" s="27" customFormat="1" ht="21" customHeight="1" x14ac:dyDescent="0.2">
      <c r="A213" s="120" t="s">
        <v>61</v>
      </c>
      <c r="B213" s="122"/>
      <c r="C213" s="122"/>
      <c r="D213" s="122"/>
      <c r="E213" s="122"/>
      <c r="F213" s="122"/>
      <c r="G213" s="122"/>
      <c r="H213" s="122"/>
      <c r="I213" s="122"/>
      <c r="J213" s="122"/>
      <c r="K213" s="122"/>
      <c r="L213" s="122"/>
      <c r="M213" s="122"/>
      <c r="N213" s="122"/>
      <c r="O213" s="122"/>
      <c r="P213" s="122"/>
      <c r="Q213" s="122"/>
      <c r="R213" s="122"/>
      <c r="S213" s="122"/>
      <c r="T213" s="122"/>
      <c r="U213" s="31"/>
    </row>
    <row r="214" spans="1:26" s="27" customFormat="1" ht="28.5" customHeight="1" x14ac:dyDescent="0.2">
      <c r="A214" s="120" t="s">
        <v>28</v>
      </c>
      <c r="B214" s="120" t="s">
        <v>27</v>
      </c>
      <c r="C214" s="120"/>
      <c r="D214" s="120"/>
      <c r="E214" s="120"/>
      <c r="F214" s="120"/>
      <c r="G214" s="120"/>
      <c r="H214" s="120"/>
      <c r="I214" s="120"/>
      <c r="J214" s="123" t="s">
        <v>41</v>
      </c>
      <c r="K214" s="123" t="s">
        <v>25</v>
      </c>
      <c r="L214" s="123"/>
      <c r="M214" s="123"/>
      <c r="N214" s="123" t="s">
        <v>42</v>
      </c>
      <c r="O214" s="123"/>
      <c r="P214" s="123"/>
      <c r="Q214" s="123" t="s">
        <v>24</v>
      </c>
      <c r="R214" s="123"/>
      <c r="S214" s="123"/>
      <c r="T214" s="123" t="s">
        <v>23</v>
      </c>
      <c r="U214" s="31"/>
    </row>
    <row r="215" spans="1:26" s="27" customFormat="1" x14ac:dyDescent="0.2">
      <c r="A215" s="120"/>
      <c r="B215" s="120"/>
      <c r="C215" s="120"/>
      <c r="D215" s="120"/>
      <c r="E215" s="120"/>
      <c r="F215" s="120"/>
      <c r="G215" s="120"/>
      <c r="H215" s="120"/>
      <c r="I215" s="120"/>
      <c r="J215" s="123"/>
      <c r="K215" s="88" t="s">
        <v>29</v>
      </c>
      <c r="L215" s="88" t="s">
        <v>30</v>
      </c>
      <c r="M215" s="88" t="s">
        <v>31</v>
      </c>
      <c r="N215" s="88" t="s">
        <v>35</v>
      </c>
      <c r="O215" s="88" t="s">
        <v>8</v>
      </c>
      <c r="P215" s="88" t="s">
        <v>32</v>
      </c>
      <c r="Q215" s="88" t="s">
        <v>33</v>
      </c>
      <c r="R215" s="88" t="s">
        <v>29</v>
      </c>
      <c r="S215" s="88" t="s">
        <v>34</v>
      </c>
      <c r="T215" s="123"/>
      <c r="U215" s="31"/>
    </row>
    <row r="216" spans="1:26" s="27" customFormat="1" x14ac:dyDescent="0.2">
      <c r="A216" s="120" t="s">
        <v>60</v>
      </c>
      <c r="B216" s="120"/>
      <c r="C216" s="120"/>
      <c r="D216" s="120"/>
      <c r="E216" s="120"/>
      <c r="F216" s="120"/>
      <c r="G216" s="120"/>
      <c r="H216" s="120"/>
      <c r="I216" s="120"/>
      <c r="J216" s="120"/>
      <c r="K216" s="120"/>
      <c r="L216" s="120"/>
      <c r="M216" s="120"/>
      <c r="N216" s="120"/>
      <c r="O216" s="120"/>
      <c r="P216" s="120"/>
      <c r="Q216" s="120"/>
      <c r="R216" s="120"/>
      <c r="S216" s="120"/>
      <c r="T216" s="120"/>
      <c r="U216" s="31"/>
    </row>
    <row r="217" spans="1:26" s="27" customFormat="1" ht="15" x14ac:dyDescent="0.25">
      <c r="A217" s="89" t="str">
        <f>IF(ISNA(INDEX($A$37:$T$205,MATCH($B217,$B$37:$B$205,0),1)),"",INDEX($A$37:$T$205,MATCH($B217,$B$37:$B$205,0),1))</f>
        <v>LLY1001</v>
      </c>
      <c r="B217" s="121" t="s">
        <v>120</v>
      </c>
      <c r="C217" s="121"/>
      <c r="D217" s="121"/>
      <c r="E217" s="121"/>
      <c r="F217" s="121"/>
      <c r="G217" s="121"/>
      <c r="H217" s="121"/>
      <c r="I217" s="121"/>
      <c r="J217" s="19">
        <f>IF(ISNA(INDEX($A$37:$T$205,MATCH($B217,$B$37:$B$205,0),10)),"",INDEX($A$37:$T$205,MATCH($B217,$B$37:$B$205,0),10))</f>
        <v>4</v>
      </c>
      <c r="K217" s="19">
        <f>IF(ISNA(INDEX($A$37:$T$205,MATCH($B217,$B$37:$B$205,0),11)),"",INDEX($A$37:$T$205,MATCH($B217,$B$37:$B$205,0),11))</f>
        <v>2</v>
      </c>
      <c r="L217" s="19">
        <f>IF(ISNA(INDEX($A$37:$T$205,MATCH($B217,$B$37:$B$205,0),12)),"",INDEX($A$37:$T$205,MATCH($B217,$B$37:$B$205,0),12))</f>
        <v>1</v>
      </c>
      <c r="M217" s="19">
        <f>IF(ISNA(INDEX($A$37:$T$205,MATCH($B217,$B$37:$B$205,0),13)),"",INDEX($A$37:$T$205,MATCH($B217,$B$37:$B$205,0),13))</f>
        <v>0</v>
      </c>
      <c r="N217" s="19">
        <f>IF(ISNA(INDEX($A$37:$T$205,MATCH($B217,$B$37:$B$205,0),14)),"",INDEX($A$37:$T$205,MATCH($B217,$B$37:$B$205,0),14))</f>
        <v>3</v>
      </c>
      <c r="O217" s="19">
        <f>IF(ISNA(INDEX($A$37:$T$205,MATCH($B217,$B$37:$B$205,0),15)),"",INDEX($A$37:$T$205,MATCH($B217,$B$37:$B$205,0),15))</f>
        <v>4</v>
      </c>
      <c r="P217" s="19">
        <f>IF(ISNA(INDEX($A$37:$T$205,MATCH($B217,$B$37:$B$205,0),16)),"",INDEX($A$37:$T$205,MATCH($B217,$B$37:$B$205,0),16))</f>
        <v>7</v>
      </c>
      <c r="Q217" s="90" t="str">
        <f>IF(ISNA(INDEX($A$37:$T$205,MATCH($B217,$B$37:$B$205,0),17)),"",INDEX($A$37:$T$205,MATCH($B217,$B$37:$B$205,0),17))</f>
        <v>E</v>
      </c>
      <c r="R217" s="90">
        <f>IF(ISNA(INDEX($A$37:$T$205,MATCH($B217,$B$37:$B$205,0),18)),"",INDEX($A$37:$T$205,MATCH($B217,$B$37:$B$205,0),18))</f>
        <v>0</v>
      </c>
      <c r="S217" s="90">
        <f>IF(ISNA(INDEX($A$37:$T$205,MATCH($B217,$B$37:$B$205,0),19)),"",INDEX($A$37:$T$205,MATCH($B217,$B$37:$B$205,0),19))</f>
        <v>0</v>
      </c>
      <c r="T217" s="90" t="str">
        <f>IF(ISNA(INDEX($A$37:$T$205,MATCH($B217,$B$37:$B$205,0),20)),"",INDEX($A$37:$T$205,MATCH($B217,$B$37:$B$205,0),20))</f>
        <v>DF</v>
      </c>
      <c r="U217" s="42"/>
      <c r="V217" s="91"/>
      <c r="W217" s="91"/>
      <c r="X217" s="91"/>
      <c r="Y217" s="91"/>
      <c r="Z217" s="91"/>
    </row>
    <row r="218" spans="1:26" s="27" customFormat="1" ht="15" customHeight="1" x14ac:dyDescent="0.25">
      <c r="A218" s="89" t="str">
        <f>IF(ISNA(INDEX($A$37:$T$205,MATCH($B218,$B$37:$B$205,0),1)),"",INDEX($A$37:$T$205,MATCH($B218,$B$37:$B$205,0),1))</f>
        <v>LLY2007</v>
      </c>
      <c r="B218" s="121" t="s">
        <v>123</v>
      </c>
      <c r="C218" s="121"/>
      <c r="D218" s="121"/>
      <c r="E218" s="121"/>
      <c r="F218" s="121"/>
      <c r="G218" s="121"/>
      <c r="H218" s="121"/>
      <c r="I218" s="121"/>
      <c r="J218" s="19">
        <f>IF(ISNA(INDEX($A$37:$T$205,MATCH($B218,$B$37:$B$205,0),10)),"",INDEX($A$37:$T$205,MATCH($B218,$B$37:$B$205,0),10))</f>
        <v>4</v>
      </c>
      <c r="K218" s="19">
        <f>IF(ISNA(INDEX($A$37:$T$205,MATCH($B218,$B$37:$B$205,0),11)),"",INDEX($A$37:$T$205,MATCH($B218,$B$37:$B$205,0),11))</f>
        <v>2</v>
      </c>
      <c r="L218" s="19">
        <f>IF(ISNA(INDEX($A$37:$T$205,MATCH($B218,$B$37:$B$205,0),12)),"",INDEX($A$37:$T$205,MATCH($B218,$B$37:$B$205,0),12))</f>
        <v>1</v>
      </c>
      <c r="M218" s="19">
        <f>IF(ISNA(INDEX($A$37:$T$205,MATCH($B218,$B$37:$B$205,0),13)),"",INDEX($A$37:$T$205,MATCH($B218,$B$37:$B$205,0),13))</f>
        <v>0</v>
      </c>
      <c r="N218" s="19">
        <f>IF(ISNA(INDEX($A$37:$T$205,MATCH($B218,$B$37:$B$205,0),14)),"",INDEX($A$37:$T$205,MATCH($B218,$B$37:$B$205,0),14))</f>
        <v>3</v>
      </c>
      <c r="O218" s="19">
        <f>IF(ISNA(INDEX($A$37:$T$205,MATCH($B218,$B$37:$B$205,0),15)),"",INDEX($A$37:$T$205,MATCH($B218,$B$37:$B$205,0),15))</f>
        <v>4</v>
      </c>
      <c r="P218" s="19">
        <f>IF(ISNA(INDEX($A$37:$T$205,MATCH($B218,$B$37:$B$205,0),16)),"",INDEX($A$37:$T$205,MATCH($B218,$B$37:$B$205,0),16))</f>
        <v>7</v>
      </c>
      <c r="Q218" s="90" t="str">
        <f>IF(ISNA(INDEX($A$37:$T$205,MATCH($B218,$B$37:$B$205,0),17)),"",INDEX($A$37:$T$205,MATCH($B218,$B$37:$B$205,0),17))</f>
        <v>E</v>
      </c>
      <c r="R218" s="90">
        <f>IF(ISNA(INDEX($A$37:$T$205,MATCH($B218,$B$37:$B$205,0),18)),"",INDEX($A$37:$T$205,MATCH($B218,$B$37:$B$205,0),18))</f>
        <v>0</v>
      </c>
      <c r="S218" s="90">
        <f>IF(ISNA(INDEX($A$37:$T$205,MATCH($B218,$B$37:$B$205,0),19)),"",INDEX($A$37:$T$205,MATCH($B218,$B$37:$B$205,0),19))</f>
        <v>0</v>
      </c>
      <c r="T218" s="90" t="str">
        <f>IF(ISNA(INDEX($A$37:$T$205,MATCH($B218,$B$37:$B$205,0),20)),"",INDEX($A$37:$T$205,MATCH($B218,$B$37:$B$205,0),20))</f>
        <v>DF</v>
      </c>
      <c r="U218" s="92"/>
      <c r="V218" s="91"/>
      <c r="W218" s="91"/>
      <c r="X218" s="91"/>
      <c r="Y218" s="91"/>
      <c r="Z218" s="91"/>
    </row>
    <row r="219" spans="1:26" s="27" customFormat="1" ht="15" x14ac:dyDescent="0.25">
      <c r="A219" s="89" t="str">
        <f>IF(ISNA(INDEX($A$37:$T$205,MATCH($B219,$B$37:$B$205,0),1)),"",INDEX($A$37:$T$205,MATCH($B219,$B$37:$B$205,0),1))</f>
        <v>LLX3023</v>
      </c>
      <c r="B219" s="121" t="s">
        <v>129</v>
      </c>
      <c r="C219" s="121"/>
      <c r="D219" s="121"/>
      <c r="E219" s="121"/>
      <c r="F219" s="121"/>
      <c r="G219" s="121"/>
      <c r="H219" s="121"/>
      <c r="I219" s="121"/>
      <c r="J219" s="19">
        <f>IF(ISNA(INDEX($A$37:$T$205,MATCH($B219,$B$37:$B$205,0),10)),"",INDEX($A$37:$T$205,MATCH($B219,$B$37:$B$205,0),10))</f>
        <v>4</v>
      </c>
      <c r="K219" s="19">
        <f>IF(ISNA(INDEX($A$37:$T$205,MATCH($B219,$B$37:$B$205,0),11)),"",INDEX($A$37:$T$205,MATCH($B219,$B$37:$B$205,0),11))</f>
        <v>2</v>
      </c>
      <c r="L219" s="19">
        <f>IF(ISNA(INDEX($A$37:$T$205,MATCH($B219,$B$37:$B$205,0),12)),"",INDEX($A$37:$T$205,MATCH($B219,$B$37:$B$205,0),12))</f>
        <v>2</v>
      </c>
      <c r="M219" s="19">
        <f>IF(ISNA(INDEX($A$37:$T$205,MATCH($B219,$B$37:$B$205,0),13)),"",INDEX($A$37:$T$205,MATCH($B219,$B$37:$B$205,0),13))</f>
        <v>0</v>
      </c>
      <c r="N219" s="19">
        <f>IF(ISNA(INDEX($A$37:$T$205,MATCH($B219,$B$37:$B$205,0),14)),"",INDEX($A$37:$T$205,MATCH($B219,$B$37:$B$205,0),14))</f>
        <v>4</v>
      </c>
      <c r="O219" s="19">
        <f>IF(ISNA(INDEX($A$37:$T$205,MATCH($B219,$B$37:$B$205,0),15)),"",INDEX($A$37:$T$205,MATCH($B219,$B$37:$B$205,0),15))</f>
        <v>3</v>
      </c>
      <c r="P219" s="19">
        <f>IF(ISNA(INDEX($A$37:$T$205,MATCH($B219,$B$37:$B$205,0),16)),"",INDEX($A$37:$T$205,MATCH($B219,$B$37:$B$205,0),16))</f>
        <v>7</v>
      </c>
      <c r="Q219" s="90" t="str">
        <f>IF(ISNA(INDEX($A$37:$T$205,MATCH($B219,$B$37:$B$205,0),17)),"",INDEX($A$37:$T$205,MATCH($B219,$B$37:$B$205,0),17))</f>
        <v>E</v>
      </c>
      <c r="R219" s="90">
        <f>IF(ISNA(INDEX($A$37:$T$205,MATCH($B219,$B$37:$B$205,0),18)),"",INDEX($A$37:$T$205,MATCH($B219,$B$37:$B$205,0),18))</f>
        <v>0</v>
      </c>
      <c r="S219" s="90">
        <f>IF(ISNA(INDEX($A$37:$T$205,MATCH($B219,$B$37:$B$205,0),19)),"",INDEX($A$37:$T$205,MATCH($B219,$B$37:$B$205,0),19))</f>
        <v>0</v>
      </c>
      <c r="T219" s="90" t="str">
        <f>IF(ISNA(INDEX($A$37:$T$205,MATCH($B219,$B$37:$B$205,0),20)),"",INDEX($A$37:$T$205,MATCH($B219,$B$37:$B$205,0),20))</f>
        <v>DF</v>
      </c>
      <c r="U219" s="92"/>
      <c r="V219" s="91"/>
      <c r="W219" s="91"/>
      <c r="X219" s="91"/>
      <c r="Y219" s="91"/>
      <c r="Z219" s="91"/>
    </row>
    <row r="220" spans="1:26" s="27" customFormat="1" ht="15" x14ac:dyDescent="0.25">
      <c r="A220" s="89" t="str">
        <f>IF(ISNA(INDEX($A$37:$T$205,MATCH($B220,$B$37:$B$205,0),1)),"",INDEX($A$37:$T$205,MATCH($B220,$B$37:$B$205,0),1))</f>
        <v>LLX4023</v>
      </c>
      <c r="B220" s="121" t="s">
        <v>134</v>
      </c>
      <c r="C220" s="121"/>
      <c r="D220" s="121"/>
      <c r="E220" s="121"/>
      <c r="F220" s="121"/>
      <c r="G220" s="121"/>
      <c r="H220" s="121"/>
      <c r="I220" s="121"/>
      <c r="J220" s="19">
        <f>IF(ISNA(INDEX($A$37:$T$205,MATCH($B220,$B$37:$B$205,0),10)),"",INDEX($A$37:$T$205,MATCH($B220,$B$37:$B$205,0),10))</f>
        <v>4</v>
      </c>
      <c r="K220" s="19">
        <f>IF(ISNA(INDEX($A$37:$T$205,MATCH($B220,$B$37:$B$205,0),11)),"",INDEX($A$37:$T$205,MATCH($B220,$B$37:$B$205,0),11))</f>
        <v>2</v>
      </c>
      <c r="L220" s="19">
        <f>IF(ISNA(INDEX($A$37:$T$205,MATCH($B220,$B$37:$B$205,0),12)),"",INDEX($A$37:$T$205,MATCH($B220,$B$37:$B$205,0),12))</f>
        <v>2</v>
      </c>
      <c r="M220" s="19">
        <f>IF(ISNA(INDEX($A$37:$T$205,MATCH($B220,$B$37:$B$205,0),13)),"",INDEX($A$37:$T$205,MATCH($B220,$B$37:$B$205,0),13))</f>
        <v>0</v>
      </c>
      <c r="N220" s="19">
        <f>IF(ISNA(INDEX($A$37:$T$205,MATCH($B220,$B$37:$B$205,0),14)),"",INDEX($A$37:$T$205,MATCH($B220,$B$37:$B$205,0),14))</f>
        <v>4</v>
      </c>
      <c r="O220" s="19">
        <f>IF(ISNA(INDEX($A$37:$T$205,MATCH($B220,$B$37:$B$205,0),15)),"",INDEX($A$37:$T$205,MATCH($B220,$B$37:$B$205,0),15))</f>
        <v>3</v>
      </c>
      <c r="P220" s="19">
        <f>IF(ISNA(INDEX($A$37:$T$205,MATCH($B220,$B$37:$B$205,0),16)),"",INDEX($A$37:$T$205,MATCH($B220,$B$37:$B$205,0),16))</f>
        <v>7</v>
      </c>
      <c r="Q220" s="90" t="str">
        <f>IF(ISNA(INDEX($A$37:$T$205,MATCH($B220,$B$37:$B$205,0),17)),"",INDEX($A$37:$T$205,MATCH($B220,$B$37:$B$205,0),17))</f>
        <v>E</v>
      </c>
      <c r="R220" s="90">
        <f>IF(ISNA(INDEX($A$37:$T$205,MATCH($B220,$B$37:$B$205,0),18)),"",INDEX($A$37:$T$205,MATCH($B220,$B$37:$B$205,0),18))</f>
        <v>0</v>
      </c>
      <c r="S220" s="90">
        <f>IF(ISNA(INDEX($A$37:$T$205,MATCH($B220,$B$37:$B$205,0),19)),"",INDEX($A$37:$T$205,MATCH($B220,$B$37:$B$205,0),19))</f>
        <v>0</v>
      </c>
      <c r="T220" s="90" t="str">
        <f>IF(ISNA(INDEX($A$37:$T$205,MATCH($B220,$B$37:$B$205,0),20)),"",INDEX($A$37:$T$205,MATCH($B220,$B$37:$B$205,0),20))</f>
        <v>DF</v>
      </c>
      <c r="U220" s="92"/>
      <c r="V220" s="91"/>
      <c r="W220" s="91"/>
      <c r="X220" s="91"/>
      <c r="Y220" s="91"/>
      <c r="Z220" s="91"/>
    </row>
    <row r="221" spans="1:26" s="27" customFormat="1" ht="15" x14ac:dyDescent="0.25">
      <c r="A221" s="89" t="str">
        <f>IF(ISNA(INDEX($A$37:$T$205,MATCH($B221,$B$37:$B$205,0),1)),"",INDEX($A$37:$T$205,MATCH($B221,$B$37:$B$205,0),1))</f>
        <v>LLX5023</v>
      </c>
      <c r="B221" s="121" t="s">
        <v>139</v>
      </c>
      <c r="C221" s="121"/>
      <c r="D221" s="121"/>
      <c r="E221" s="121"/>
      <c r="F221" s="121"/>
      <c r="G221" s="121"/>
      <c r="H221" s="121"/>
      <c r="I221" s="121"/>
      <c r="J221" s="19">
        <f>IF(ISNA(INDEX($A$37:$T$205,MATCH($B221,$B$37:$B$205,0),10)),"",INDEX($A$37:$T$205,MATCH($B221,$B$37:$B$205,0),10))</f>
        <v>4</v>
      </c>
      <c r="K221" s="19">
        <f>IF(ISNA(INDEX($A$37:$T$205,MATCH($B221,$B$37:$B$205,0),11)),"",INDEX($A$37:$T$205,MATCH($B221,$B$37:$B$205,0),11))</f>
        <v>2</v>
      </c>
      <c r="L221" s="19">
        <f>IF(ISNA(INDEX($A$37:$T$205,MATCH($B221,$B$37:$B$205,0),12)),"",INDEX($A$37:$T$205,MATCH($B221,$B$37:$B$205,0),12))</f>
        <v>1</v>
      </c>
      <c r="M221" s="19">
        <f>IF(ISNA(INDEX($A$37:$T$205,MATCH($B221,$B$37:$B$205,0),13)),"",INDEX($A$37:$T$205,MATCH($B221,$B$37:$B$205,0),13))</f>
        <v>1</v>
      </c>
      <c r="N221" s="19">
        <f>IF(ISNA(INDEX($A$37:$T$205,MATCH($B221,$B$37:$B$205,0),14)),"",INDEX($A$37:$T$205,MATCH($B221,$B$37:$B$205,0),14))</f>
        <v>4</v>
      </c>
      <c r="O221" s="19">
        <f>IF(ISNA(INDEX($A$37:$T$205,MATCH($B221,$B$37:$B$205,0),15)),"",INDEX($A$37:$T$205,MATCH($B221,$B$37:$B$205,0),15))</f>
        <v>3</v>
      </c>
      <c r="P221" s="19">
        <f>IF(ISNA(INDEX($A$37:$T$205,MATCH($B221,$B$37:$B$205,0),16)),"",INDEX($A$37:$T$205,MATCH($B221,$B$37:$B$205,0),16))</f>
        <v>7</v>
      </c>
      <c r="Q221" s="90" t="str">
        <f>IF(ISNA(INDEX($A$37:$T$205,MATCH($B221,$B$37:$B$205,0),17)),"",INDEX($A$37:$T$205,MATCH($B221,$B$37:$B$205,0),17))</f>
        <v>E</v>
      </c>
      <c r="R221" s="90">
        <f>IF(ISNA(INDEX($A$37:$T$205,MATCH($B221,$B$37:$B$205,0),18)),"",INDEX($A$37:$T$205,MATCH($B221,$B$37:$B$205,0),18))</f>
        <v>0</v>
      </c>
      <c r="S221" s="90">
        <f>IF(ISNA(INDEX($A$37:$T$205,MATCH($B221,$B$37:$B$205,0),19)),"",INDEX($A$37:$T$205,MATCH($B221,$B$37:$B$205,0),19))</f>
        <v>0</v>
      </c>
      <c r="T221" s="90" t="str">
        <f>IF(ISNA(INDEX($A$37:$T$205,MATCH($B221,$B$37:$B$205,0),20)),"",INDEX($A$37:$T$205,MATCH($B221,$B$37:$B$205,0),20))</f>
        <v>DF</v>
      </c>
      <c r="U221" s="92"/>
      <c r="V221" s="91"/>
      <c r="W221" s="91"/>
      <c r="X221" s="91"/>
      <c r="Y221" s="91"/>
      <c r="Z221" s="91"/>
    </row>
    <row r="222" spans="1:26" s="27" customFormat="1" ht="15" x14ac:dyDescent="0.25">
      <c r="A222" s="89" t="str">
        <f>IF(ISNA(INDEX($A$37:$T$205,MATCH($B222,$B$37:$B$205,0),1)),"",INDEX($A$37:$T$205,MATCH($B222,$B$37:$B$205,0),1))</f>
        <v>LLY5024</v>
      </c>
      <c r="B222" s="121" t="s">
        <v>137</v>
      </c>
      <c r="C222" s="121"/>
      <c r="D222" s="121"/>
      <c r="E222" s="121"/>
      <c r="F222" s="121"/>
      <c r="G222" s="121"/>
      <c r="H222" s="121"/>
      <c r="I222" s="121"/>
      <c r="J222" s="19">
        <f>IF(ISNA(INDEX($A$37:$T$205,MATCH($B222,$B$37:$B$205,0),10)),"",INDEX($A$37:$T$205,MATCH($B222,$B$37:$B$205,0),10))</f>
        <v>3</v>
      </c>
      <c r="K222" s="19">
        <f>IF(ISNA(INDEX($A$37:$T$205,MATCH($B222,$B$37:$B$205,0),11)),"",INDEX($A$37:$T$205,MATCH($B222,$B$37:$B$205,0),11))</f>
        <v>0</v>
      </c>
      <c r="L222" s="19">
        <f>IF(ISNA(INDEX($A$37:$T$205,MATCH($B222,$B$37:$B$205,0),12)),"",INDEX($A$37:$T$205,MATCH($B222,$B$37:$B$205,0),12))</f>
        <v>0</v>
      </c>
      <c r="M222" s="19">
        <f>IF(ISNA(INDEX($A$37:$T$205,MATCH($B222,$B$37:$B$205,0),13)),"",INDEX($A$37:$T$205,MATCH($B222,$B$37:$B$205,0),13))</f>
        <v>2</v>
      </c>
      <c r="N222" s="19">
        <f>IF(ISNA(INDEX($A$37:$T$205,MATCH($B222,$B$37:$B$205,0),14)),"",INDEX($A$37:$T$205,MATCH($B222,$B$37:$B$205,0),14))</f>
        <v>2</v>
      </c>
      <c r="O222" s="19">
        <f>IF(ISNA(INDEX($A$37:$T$205,MATCH($B222,$B$37:$B$205,0),15)),"",INDEX($A$37:$T$205,MATCH($B222,$B$37:$B$205,0),15))</f>
        <v>3</v>
      </c>
      <c r="P222" s="19">
        <f>IF(ISNA(INDEX($A$37:$T$205,MATCH($B222,$B$37:$B$205,0),16)),"",INDEX($A$37:$T$205,MATCH($B222,$B$37:$B$205,0),16))</f>
        <v>5</v>
      </c>
      <c r="Q222" s="90">
        <f>IF(ISNA(INDEX($A$37:$T$205,MATCH($B222,$B$37:$B$205,0),17)),"",INDEX($A$37:$T$205,MATCH($B222,$B$37:$B$205,0),17))</f>
        <v>0</v>
      </c>
      <c r="R222" s="90" t="str">
        <f>IF(ISNA(INDEX($A$37:$T$205,MATCH($B222,$B$37:$B$205,0),18)),"",INDEX($A$37:$T$205,MATCH($B222,$B$37:$B$205,0),18))</f>
        <v>C</v>
      </c>
      <c r="S222" s="90">
        <f>IF(ISNA(INDEX($A$37:$T$205,MATCH($B222,$B$37:$B$205,0),19)),"",INDEX($A$37:$T$205,MATCH($B222,$B$37:$B$205,0),19))</f>
        <v>0</v>
      </c>
      <c r="T222" s="90" t="str">
        <f>IF(ISNA(INDEX($A$37:$T$205,MATCH($B222,$B$37:$B$205,0),20)),"",INDEX($A$37:$T$205,MATCH($B222,$B$37:$B$205,0),20))</f>
        <v>DF</v>
      </c>
      <c r="U222" s="92"/>
      <c r="V222" s="91"/>
      <c r="W222" s="91"/>
      <c r="X222" s="91"/>
      <c r="Y222" s="91"/>
      <c r="Z222" s="91"/>
    </row>
    <row r="223" spans="1:26" s="27" customFormat="1" ht="15" x14ac:dyDescent="0.25">
      <c r="A223" s="72" t="s">
        <v>26</v>
      </c>
      <c r="B223" s="119"/>
      <c r="C223" s="119"/>
      <c r="D223" s="119"/>
      <c r="E223" s="119"/>
      <c r="F223" s="119"/>
      <c r="G223" s="119"/>
      <c r="H223" s="119"/>
      <c r="I223" s="119"/>
      <c r="J223" s="87">
        <f>IF(ISNA(SUM(J217:J222)),"",SUM(J217:J222))</f>
        <v>23</v>
      </c>
      <c r="K223" s="87">
        <f t="shared" ref="K223:P223" si="48">SUM(K217:K222)</f>
        <v>10</v>
      </c>
      <c r="L223" s="87">
        <f t="shared" si="48"/>
        <v>7</v>
      </c>
      <c r="M223" s="87">
        <f t="shared" si="48"/>
        <v>3</v>
      </c>
      <c r="N223" s="87">
        <f t="shared" si="48"/>
        <v>20</v>
      </c>
      <c r="O223" s="87">
        <f t="shared" si="48"/>
        <v>20</v>
      </c>
      <c r="P223" s="87">
        <f t="shared" si="48"/>
        <v>40</v>
      </c>
      <c r="Q223" s="72">
        <f>COUNTIF(Q217:Q222,"E")</f>
        <v>5</v>
      </c>
      <c r="R223" s="72">
        <f>COUNTIF(R217:R222,"C")</f>
        <v>1</v>
      </c>
      <c r="S223" s="72">
        <f>COUNTIF(S217:S222,"VP")</f>
        <v>0</v>
      </c>
      <c r="T223" s="18">
        <f>COUNTA(T217:T222)</f>
        <v>6</v>
      </c>
      <c r="U223" s="92"/>
      <c r="V223" s="91"/>
      <c r="W223" s="91"/>
      <c r="X223" s="91"/>
      <c r="Y223" s="91"/>
      <c r="Z223" s="91"/>
    </row>
    <row r="224" spans="1:26" s="27" customFormat="1" ht="15" x14ac:dyDescent="0.25">
      <c r="A224" s="120" t="s">
        <v>71</v>
      </c>
      <c r="B224" s="120"/>
      <c r="C224" s="120"/>
      <c r="D224" s="120"/>
      <c r="E224" s="120"/>
      <c r="F224" s="120"/>
      <c r="G224" s="120"/>
      <c r="H224" s="120"/>
      <c r="I224" s="120"/>
      <c r="J224" s="120"/>
      <c r="K224" s="120"/>
      <c r="L224" s="120"/>
      <c r="M224" s="120"/>
      <c r="N224" s="120"/>
      <c r="O224" s="120"/>
      <c r="P224" s="120"/>
      <c r="Q224" s="120"/>
      <c r="R224" s="120"/>
      <c r="S224" s="120"/>
      <c r="T224" s="120"/>
      <c r="U224" s="92"/>
      <c r="V224" s="91"/>
      <c r="W224" s="91"/>
      <c r="X224" s="91"/>
      <c r="Y224" s="91"/>
      <c r="Z224" s="91"/>
    </row>
    <row r="225" spans="1:26" s="27" customFormat="1" ht="15" x14ac:dyDescent="0.25">
      <c r="A225" s="89" t="str">
        <f>IF(ISNA(INDEX($A$37:$T$205,MATCH($B225,$B$37:$B$205,0),1)),"",INDEX($A$37:$T$205,MATCH($B225,$B$37:$B$205,0),1))</f>
        <v>LLY6002</v>
      </c>
      <c r="B225" s="121" t="s">
        <v>143</v>
      </c>
      <c r="C225" s="121"/>
      <c r="D225" s="121"/>
      <c r="E225" s="121"/>
      <c r="F225" s="121"/>
      <c r="G225" s="121"/>
      <c r="H225" s="121"/>
      <c r="I225" s="121"/>
      <c r="J225" s="19">
        <f>IF(ISNA(INDEX($A$37:$T$205,MATCH($B225,$B$37:$B$205,0),10)),"",INDEX($A$37:$T$205,MATCH($B225,$B$37:$B$205,0),10))</f>
        <v>4</v>
      </c>
      <c r="K225" s="19">
        <f>IF(ISNA(INDEX($A$37:$T$205,MATCH($B225,$B$37:$B$205,0),11)),"",INDEX($A$37:$T$205,MATCH($B225,$B$37:$B$205,0),11))</f>
        <v>2</v>
      </c>
      <c r="L225" s="19">
        <f>IF(ISNA(INDEX($A$37:$T$205,MATCH($B225,$B$37:$B$205,0),12)),"",INDEX($A$37:$T$205,MATCH($B225,$B$37:$B$205,0),12))</f>
        <v>2</v>
      </c>
      <c r="M225" s="19">
        <f>IF(ISNA(INDEX($A$37:$T$205,MATCH($B225,$B$37:$B$205,0),13)),"",INDEX($A$37:$T$205,MATCH($B225,$B$37:$B$205,0),13))</f>
        <v>0</v>
      </c>
      <c r="N225" s="19">
        <f>IF(ISNA(INDEX($A$37:$T$205,MATCH($B225,$B$37:$B$205,0),14)),"",INDEX($A$37:$T$205,MATCH($B225,$B$37:$B$205,0),14))</f>
        <v>4</v>
      </c>
      <c r="O225" s="19">
        <f>IF(ISNA(INDEX($A$37:$T$205,MATCH($B225,$B$37:$B$205,0),15)),"",INDEX($A$37:$T$205,MATCH($B225,$B$37:$B$205,0),15))</f>
        <v>4</v>
      </c>
      <c r="P225" s="19">
        <f>IF(ISNA(INDEX($A$37:$T$205,MATCH($B225,$B$37:$B$205,0),16)),"",INDEX($A$37:$T$205,MATCH($B225,$B$37:$B$205,0),16))</f>
        <v>8</v>
      </c>
      <c r="Q225" s="90" t="str">
        <f>IF(ISNA(INDEX($A$37:$T$205,MATCH($B225,$B$37:$B$205,0),17)),"",INDEX($A$37:$T$205,MATCH($B225,$B$37:$B$205,0),17))</f>
        <v>E</v>
      </c>
      <c r="R225" s="90">
        <f>IF(ISNA(INDEX($A$37:$T$205,MATCH($B225,$B$37:$B$205,0),18)),"",INDEX($A$37:$T$205,MATCH($B225,$B$37:$B$205,0),18))</f>
        <v>0</v>
      </c>
      <c r="S225" s="90">
        <f>IF(ISNA(INDEX($A$37:$T$205,MATCH($B225,$B$37:$B$205,0),19)),"",INDEX($A$37:$T$205,MATCH($B225,$B$37:$B$205,0),19))</f>
        <v>0</v>
      </c>
      <c r="T225" s="90" t="str">
        <f>IF(ISNA(INDEX($A$37:$T$205,MATCH($B225,$B$37:$B$205,0),20)),"",INDEX($A$37:$T$205,MATCH($B225,$B$37:$B$205,0),20))</f>
        <v>DF</v>
      </c>
      <c r="U225" s="92"/>
      <c r="V225" s="91"/>
      <c r="W225" s="91"/>
      <c r="X225" s="91"/>
      <c r="Y225" s="91"/>
      <c r="Z225" s="91"/>
    </row>
    <row r="226" spans="1:26" s="27" customFormat="1" ht="15" x14ac:dyDescent="0.25">
      <c r="A226" s="89" t="str">
        <f>IF(ISNA(INDEX($A$37:$T$205,MATCH($B226,$B$37:$B$205,0),1)),"",INDEX($A$37:$T$205,MATCH($B226,$B$37:$B$205,0),1))</f>
        <v>LLY6024</v>
      </c>
      <c r="B226" s="121" t="s">
        <v>141</v>
      </c>
      <c r="C226" s="121"/>
      <c r="D226" s="121"/>
      <c r="E226" s="121"/>
      <c r="F226" s="121"/>
      <c r="G226" s="121"/>
      <c r="H226" s="121"/>
      <c r="I226" s="121"/>
      <c r="J226" s="19">
        <f>IF(ISNA(INDEX($A$37:$T$205,MATCH($B226,$B$37:$B$205,0),10)),"",INDEX($A$37:$T$205,MATCH($B226,$B$37:$B$205,0),10))</f>
        <v>3</v>
      </c>
      <c r="K226" s="19">
        <f>IF(ISNA(INDEX($A$37:$T$205,MATCH($B226,$B$37:$B$205,0),11)),"",INDEX($A$37:$T$205,MATCH($B226,$B$37:$B$205,0),11))</f>
        <v>0</v>
      </c>
      <c r="L226" s="19">
        <f>IF(ISNA(INDEX($A$37:$T$205,MATCH($B226,$B$37:$B$205,0),12)),"",INDEX($A$37:$T$205,MATCH($B226,$B$37:$B$205,0),12))</f>
        <v>0</v>
      </c>
      <c r="M226" s="19">
        <f>IF(ISNA(INDEX($A$37:$T$205,MATCH($B226,$B$37:$B$205,0),13)),"",INDEX($A$37:$T$205,MATCH($B226,$B$37:$B$205,0),13))</f>
        <v>2</v>
      </c>
      <c r="N226" s="19">
        <f>IF(ISNA(INDEX($A$37:$T$205,MATCH($B226,$B$37:$B$205,0),14)),"",INDEX($A$37:$T$205,MATCH($B226,$B$37:$B$205,0),14))</f>
        <v>2</v>
      </c>
      <c r="O226" s="19">
        <f>IF(ISNA(INDEX($A$37:$T$205,MATCH($B226,$B$37:$B$205,0),15)),"",INDEX($A$37:$T$205,MATCH($B226,$B$37:$B$205,0),15))</f>
        <v>4</v>
      </c>
      <c r="P226" s="19">
        <f>IF(ISNA(INDEX($A$37:$T$205,MATCH($B226,$B$37:$B$205,0),16)),"",INDEX($A$37:$T$205,MATCH($B226,$B$37:$B$205,0),16))</f>
        <v>6</v>
      </c>
      <c r="Q226" s="90">
        <f>IF(ISNA(INDEX($A$37:$T$205,MATCH($B226,$B$37:$B$205,0),17)),"",INDEX($A$37:$T$205,MATCH($B226,$B$37:$B$205,0),17))</f>
        <v>0</v>
      </c>
      <c r="R226" s="90" t="str">
        <f>IF(ISNA(INDEX($A$37:$T$205,MATCH($B226,$B$37:$B$205,0),18)),"",INDEX($A$37:$T$205,MATCH($B226,$B$37:$B$205,0),18))</f>
        <v>C</v>
      </c>
      <c r="S226" s="90">
        <f>IF(ISNA(INDEX($A$37:$T$205,MATCH($B226,$B$37:$B$205,0),19)),"",INDEX($A$37:$T$205,MATCH($B226,$B$37:$B$205,0),19))</f>
        <v>0</v>
      </c>
      <c r="T226" s="90" t="str">
        <f>IF(ISNA(INDEX($A$37:$T$205,MATCH($B226,$B$37:$B$205,0),20)),"",INDEX($A$37:$T$205,MATCH($B226,$B$37:$B$205,0),20))</f>
        <v>DF</v>
      </c>
      <c r="U226" s="92"/>
      <c r="V226" s="91"/>
      <c r="W226" s="91"/>
      <c r="X226" s="91"/>
      <c r="Y226" s="91"/>
      <c r="Z226" s="91"/>
    </row>
    <row r="227" spans="1:26" s="27" customFormat="1" ht="15" x14ac:dyDescent="0.25">
      <c r="A227" s="72" t="s">
        <v>26</v>
      </c>
      <c r="B227" s="120"/>
      <c r="C227" s="120"/>
      <c r="D227" s="120"/>
      <c r="E227" s="120"/>
      <c r="F227" s="120"/>
      <c r="G227" s="120"/>
      <c r="H227" s="120"/>
      <c r="I227" s="120"/>
      <c r="J227" s="87">
        <f t="shared" ref="J227:P227" si="49">SUM(J225:J226)</f>
        <v>7</v>
      </c>
      <c r="K227" s="87">
        <f t="shared" si="49"/>
        <v>2</v>
      </c>
      <c r="L227" s="87">
        <f t="shared" si="49"/>
        <v>2</v>
      </c>
      <c r="M227" s="87">
        <f t="shared" si="49"/>
        <v>2</v>
      </c>
      <c r="N227" s="87">
        <f t="shared" si="49"/>
        <v>6</v>
      </c>
      <c r="O227" s="87">
        <f t="shared" si="49"/>
        <v>8</v>
      </c>
      <c r="P227" s="87">
        <f t="shared" si="49"/>
        <v>14</v>
      </c>
      <c r="Q227" s="72">
        <f>COUNTIF(Q225:Q226,"E")</f>
        <v>1</v>
      </c>
      <c r="R227" s="72">
        <f>COUNTIF(R225:R226,"C")</f>
        <v>1</v>
      </c>
      <c r="S227" s="72">
        <f>COUNTIF(S225:S226,"VP")</f>
        <v>0</v>
      </c>
      <c r="T227" s="18">
        <f>COUNTA(T225:T226)</f>
        <v>2</v>
      </c>
      <c r="U227" s="92"/>
      <c r="V227" s="91"/>
      <c r="W227" s="91"/>
      <c r="X227" s="91"/>
      <c r="Y227" s="91"/>
      <c r="Z227" s="91"/>
    </row>
    <row r="228" spans="1:26" s="27" customFormat="1" ht="32.25" customHeight="1" x14ac:dyDescent="0.25">
      <c r="A228" s="198" t="s">
        <v>100</v>
      </c>
      <c r="B228" s="198"/>
      <c r="C228" s="198"/>
      <c r="D228" s="198"/>
      <c r="E228" s="198"/>
      <c r="F228" s="198"/>
      <c r="G228" s="198"/>
      <c r="H228" s="198"/>
      <c r="I228" s="198"/>
      <c r="J228" s="87">
        <f t="shared" ref="J228:T228" si="50">SUM(J223,J227)</f>
        <v>30</v>
      </c>
      <c r="K228" s="87">
        <f t="shared" si="50"/>
        <v>12</v>
      </c>
      <c r="L228" s="87">
        <f t="shared" si="50"/>
        <v>9</v>
      </c>
      <c r="M228" s="87">
        <f t="shared" si="50"/>
        <v>5</v>
      </c>
      <c r="N228" s="87">
        <f t="shared" si="50"/>
        <v>26</v>
      </c>
      <c r="O228" s="87">
        <f t="shared" si="50"/>
        <v>28</v>
      </c>
      <c r="P228" s="87">
        <f t="shared" si="50"/>
        <v>54</v>
      </c>
      <c r="Q228" s="87">
        <f t="shared" si="50"/>
        <v>6</v>
      </c>
      <c r="R228" s="87">
        <f t="shared" si="50"/>
        <v>2</v>
      </c>
      <c r="S228" s="87">
        <f t="shared" si="50"/>
        <v>0</v>
      </c>
      <c r="T228" s="41">
        <f t="shared" si="50"/>
        <v>8</v>
      </c>
      <c r="U228" s="92"/>
      <c r="V228" s="91"/>
      <c r="W228" s="91"/>
      <c r="X228" s="91"/>
      <c r="Y228" s="91"/>
      <c r="Z228" s="91"/>
    </row>
    <row r="229" spans="1:26" s="27" customFormat="1" ht="15" x14ac:dyDescent="0.25">
      <c r="A229" s="198" t="s">
        <v>51</v>
      </c>
      <c r="B229" s="198"/>
      <c r="C229" s="198"/>
      <c r="D229" s="198"/>
      <c r="E229" s="198"/>
      <c r="F229" s="198"/>
      <c r="G229" s="198"/>
      <c r="H229" s="198"/>
      <c r="I229" s="198"/>
      <c r="J229" s="198"/>
      <c r="K229" s="87">
        <f t="shared" ref="K229:P229" si="51">K223*14+K227*12</f>
        <v>164</v>
      </c>
      <c r="L229" s="87">
        <f t="shared" si="51"/>
        <v>122</v>
      </c>
      <c r="M229" s="87">
        <f t="shared" si="51"/>
        <v>66</v>
      </c>
      <c r="N229" s="87">
        <f t="shared" si="51"/>
        <v>352</v>
      </c>
      <c r="O229" s="87">
        <f t="shared" si="51"/>
        <v>376</v>
      </c>
      <c r="P229" s="87">
        <f t="shared" si="51"/>
        <v>728</v>
      </c>
      <c r="Q229" s="199"/>
      <c r="R229" s="199"/>
      <c r="S229" s="199"/>
      <c r="T229" s="199"/>
      <c r="U229" s="92"/>
      <c r="V229" s="91"/>
      <c r="W229" s="91"/>
      <c r="X229" s="91"/>
      <c r="Y229" s="91"/>
      <c r="Z229" s="91"/>
    </row>
    <row r="230" spans="1:26" s="27" customFormat="1" ht="15" x14ac:dyDescent="0.25">
      <c r="A230" s="198"/>
      <c r="B230" s="198"/>
      <c r="C230" s="198"/>
      <c r="D230" s="198"/>
      <c r="E230" s="198"/>
      <c r="F230" s="198"/>
      <c r="G230" s="198"/>
      <c r="H230" s="198"/>
      <c r="I230" s="198"/>
      <c r="J230" s="198"/>
      <c r="K230" s="200">
        <f>SUM(K229:M229)</f>
        <v>352</v>
      </c>
      <c r="L230" s="200"/>
      <c r="M230" s="200"/>
      <c r="N230" s="200">
        <f>SUM(N229:O229)</f>
        <v>728</v>
      </c>
      <c r="O230" s="200"/>
      <c r="P230" s="200"/>
      <c r="Q230" s="199"/>
      <c r="R230" s="199"/>
      <c r="S230" s="199"/>
      <c r="T230" s="199"/>
      <c r="U230" s="92"/>
      <c r="V230" s="91"/>
      <c r="W230" s="91"/>
      <c r="X230" s="91"/>
      <c r="Y230" s="91"/>
      <c r="Z230" s="91"/>
    </row>
    <row r="231" spans="1:26" s="27" customFormat="1" ht="20.25" customHeight="1" x14ac:dyDescent="0.25">
      <c r="A231" s="174" t="s">
        <v>98</v>
      </c>
      <c r="B231" s="174"/>
      <c r="C231" s="174"/>
      <c r="D231" s="174"/>
      <c r="E231" s="174"/>
      <c r="F231" s="174"/>
      <c r="G231" s="174"/>
      <c r="H231" s="174"/>
      <c r="I231" s="174"/>
      <c r="J231" s="174"/>
      <c r="K231" s="201">
        <f>T228/SUM(T49,T64,T82,T98,T120,T137)</f>
        <v>0.18604651162790697</v>
      </c>
      <c r="L231" s="201"/>
      <c r="M231" s="201"/>
      <c r="N231" s="201"/>
      <c r="O231" s="201"/>
      <c r="P231" s="201"/>
      <c r="Q231" s="201"/>
      <c r="R231" s="201"/>
      <c r="S231" s="201"/>
      <c r="T231" s="201"/>
      <c r="U231" s="92"/>
      <c r="V231" s="91"/>
      <c r="W231" s="91"/>
      <c r="X231" s="91"/>
      <c r="Y231" s="91"/>
      <c r="Z231" s="91"/>
    </row>
    <row r="232" spans="1:26" s="27" customFormat="1" ht="20.25" customHeight="1" x14ac:dyDescent="0.25">
      <c r="A232" s="175" t="s">
        <v>101</v>
      </c>
      <c r="B232" s="175"/>
      <c r="C232" s="175"/>
      <c r="D232" s="175"/>
      <c r="E232" s="175"/>
      <c r="F232" s="175"/>
      <c r="G232" s="175"/>
      <c r="H232" s="175"/>
      <c r="I232" s="175"/>
      <c r="J232" s="175"/>
      <c r="K232" s="201">
        <f>K230/(SUM(N49,N64,N82,N98,N120)*14+N137*12)</f>
        <v>0.17886178861788618</v>
      </c>
      <c r="L232" s="201"/>
      <c r="M232" s="201"/>
      <c r="N232" s="201"/>
      <c r="O232" s="201"/>
      <c r="P232" s="201"/>
      <c r="Q232" s="201"/>
      <c r="R232" s="201"/>
      <c r="S232" s="201"/>
      <c r="T232" s="201"/>
      <c r="U232" s="92"/>
      <c r="V232" s="91"/>
      <c r="W232" s="91"/>
      <c r="X232" s="91"/>
      <c r="Y232" s="91"/>
      <c r="Z232" s="91"/>
    </row>
    <row r="233" spans="1:26" s="27" customFormat="1" x14ac:dyDescent="0.2">
      <c r="A233" s="31"/>
      <c r="B233" s="31"/>
      <c r="C233" s="31"/>
      <c r="D233" s="31"/>
      <c r="E233" s="31"/>
      <c r="F233" s="31"/>
      <c r="G233" s="31"/>
      <c r="H233" s="31"/>
      <c r="I233" s="31"/>
      <c r="J233" s="31"/>
      <c r="K233" s="31"/>
      <c r="L233" s="31"/>
      <c r="M233" s="31"/>
      <c r="N233" s="31"/>
      <c r="O233" s="31"/>
      <c r="P233" s="31"/>
      <c r="Q233" s="31"/>
      <c r="R233" s="31"/>
      <c r="S233" s="31"/>
      <c r="T233" s="31"/>
    </row>
    <row r="234" spans="1:26" s="27" customFormat="1" ht="34.5" customHeight="1" x14ac:dyDescent="0.2">
      <c r="A234" s="120" t="s">
        <v>172</v>
      </c>
      <c r="B234" s="122"/>
      <c r="C234" s="122"/>
      <c r="D234" s="122"/>
      <c r="E234" s="122"/>
      <c r="F234" s="122"/>
      <c r="G234" s="122"/>
      <c r="H234" s="122"/>
      <c r="I234" s="122"/>
      <c r="J234" s="122"/>
      <c r="K234" s="122"/>
      <c r="L234" s="122"/>
      <c r="M234" s="122"/>
      <c r="N234" s="122"/>
      <c r="O234" s="122"/>
      <c r="P234" s="122"/>
      <c r="Q234" s="122"/>
      <c r="R234" s="122"/>
      <c r="S234" s="122"/>
      <c r="T234" s="122"/>
    </row>
    <row r="235" spans="1:26" s="27" customFormat="1" ht="26.25" customHeight="1" x14ac:dyDescent="0.2">
      <c r="A235" s="120" t="s">
        <v>28</v>
      </c>
      <c r="B235" s="120" t="s">
        <v>27</v>
      </c>
      <c r="C235" s="120"/>
      <c r="D235" s="120"/>
      <c r="E235" s="120"/>
      <c r="F235" s="120"/>
      <c r="G235" s="120"/>
      <c r="H235" s="120"/>
      <c r="I235" s="120"/>
      <c r="J235" s="123" t="s">
        <v>41</v>
      </c>
      <c r="K235" s="123" t="s">
        <v>25</v>
      </c>
      <c r="L235" s="123"/>
      <c r="M235" s="123"/>
      <c r="N235" s="123" t="s">
        <v>42</v>
      </c>
      <c r="O235" s="123"/>
      <c r="P235" s="123"/>
      <c r="Q235" s="123" t="s">
        <v>24</v>
      </c>
      <c r="R235" s="123"/>
      <c r="S235" s="123"/>
      <c r="T235" s="123" t="s">
        <v>23</v>
      </c>
    </row>
    <row r="236" spans="1:26" s="27" customFormat="1" x14ac:dyDescent="0.2">
      <c r="A236" s="120"/>
      <c r="B236" s="120"/>
      <c r="C236" s="120"/>
      <c r="D236" s="120"/>
      <c r="E236" s="120"/>
      <c r="F236" s="120"/>
      <c r="G236" s="120"/>
      <c r="H236" s="120"/>
      <c r="I236" s="120"/>
      <c r="J236" s="123"/>
      <c r="K236" s="88" t="s">
        <v>29</v>
      </c>
      <c r="L236" s="88" t="s">
        <v>30</v>
      </c>
      <c r="M236" s="88" t="s">
        <v>31</v>
      </c>
      <c r="N236" s="88" t="s">
        <v>35</v>
      </c>
      <c r="O236" s="88" t="s">
        <v>8</v>
      </c>
      <c r="P236" s="88" t="s">
        <v>32</v>
      </c>
      <c r="Q236" s="88" t="s">
        <v>33</v>
      </c>
      <c r="R236" s="88" t="s">
        <v>29</v>
      </c>
      <c r="S236" s="88" t="s">
        <v>34</v>
      </c>
      <c r="T236" s="123"/>
    </row>
    <row r="237" spans="1:26" s="27" customFormat="1" x14ac:dyDescent="0.2">
      <c r="A237" s="120" t="s">
        <v>60</v>
      </c>
      <c r="B237" s="120"/>
      <c r="C237" s="120"/>
      <c r="D237" s="120"/>
      <c r="E237" s="120"/>
      <c r="F237" s="120"/>
      <c r="G237" s="120"/>
      <c r="H237" s="120"/>
      <c r="I237" s="120"/>
      <c r="J237" s="120"/>
      <c r="K237" s="120"/>
      <c r="L237" s="120"/>
      <c r="M237" s="120"/>
      <c r="N237" s="120"/>
      <c r="O237" s="120"/>
      <c r="P237" s="120"/>
      <c r="Q237" s="120"/>
      <c r="R237" s="120"/>
      <c r="S237" s="120"/>
      <c r="T237" s="120"/>
      <c r="U237" s="31"/>
    </row>
    <row r="238" spans="1:26" s="27" customFormat="1" x14ac:dyDescent="0.2">
      <c r="A238" s="89" t="str">
        <f>IF(ISNA(INDEX($A$37:$T$205,MATCH($B238,$B$37:$B$205,0),1)),"",INDEX($A$37:$T$205,MATCH($B238,$B$37:$B$205,0),1))</f>
        <v>LLH1121</v>
      </c>
      <c r="B238" s="121" t="s">
        <v>223</v>
      </c>
      <c r="C238" s="121"/>
      <c r="D238" s="121"/>
      <c r="E238" s="121"/>
      <c r="F238" s="121"/>
      <c r="G238" s="121"/>
      <c r="H238" s="121"/>
      <c r="I238" s="121"/>
      <c r="J238" s="19">
        <f>IF(ISNA(INDEX($A$37:$T$205,MATCH($B238,$B$37:$B$205,0),10)),"",INDEX($A$37:$T$205,MATCH($B238,$B$37:$B$205,0),10))</f>
        <v>6</v>
      </c>
      <c r="K238" s="19">
        <f>IF(ISNA(INDEX($A$37:$T$205,MATCH($B238,$B$37:$B$205,0),11)),"",INDEX($A$37:$T$205,MATCH($B238,$B$37:$B$205,0),11))</f>
        <v>0</v>
      </c>
      <c r="L238" s="19">
        <f>IF(ISNA(INDEX($A$37:$T$205,MATCH($B238,$B$37:$B$205,0),12)),"",INDEX($A$37:$T$205,MATCH($B238,$B$37:$B$205,0),12))</f>
        <v>0</v>
      </c>
      <c r="M238" s="19">
        <f>IF(ISNA(INDEX($A$37:$T$205,MATCH($B238,$B$37:$B$205,0),13)),"",INDEX($A$37:$T$205,MATCH($B238,$B$37:$B$205,0),13))</f>
        <v>6</v>
      </c>
      <c r="N238" s="19">
        <f>IF(ISNA(INDEX($A$37:$T$205,MATCH($B238,$B$37:$B$205,0),14)),"",INDEX($A$37:$T$205,MATCH($B238,$B$37:$B$205,0),14))</f>
        <v>6</v>
      </c>
      <c r="O238" s="19">
        <f>IF(ISNA(INDEX($A$37:$T$205,MATCH($B238,$B$37:$B$205,0),15)),"",INDEX($A$37:$T$205,MATCH($B238,$B$37:$B$205,0),15))</f>
        <v>5</v>
      </c>
      <c r="P238" s="19">
        <f>IF(ISNA(INDEX($A$37:$T$205,MATCH($B238,$B$37:$B$205,0),16)),"",INDEX($A$37:$T$205,MATCH($B238,$B$37:$B$205,0),16))</f>
        <v>11</v>
      </c>
      <c r="Q238" s="90" t="str">
        <f>IF(ISNA(INDEX($A$37:$T$205,MATCH($B238,$B$37:$B$205,0),17)),"",INDEX($A$37:$T$205,MATCH($B238,$B$37:$B$205,0),17))</f>
        <v>E</v>
      </c>
      <c r="R238" s="90">
        <f>IF(ISNA(INDEX($A$37:$T$205,MATCH($B238,$B$37:$B$205,0),18)),"",INDEX($A$37:$T$205,MATCH($B238,$B$37:$B$205,0),18))</f>
        <v>0</v>
      </c>
      <c r="S238" s="90">
        <f>IF(ISNA(INDEX($A$37:$T$205,MATCH($B238,$B$37:$B$205,0),19)),"",INDEX($A$37:$T$205,MATCH($B238,$B$37:$B$205,0),19))</f>
        <v>0</v>
      </c>
      <c r="T238" s="90" t="str">
        <f>IF(ISNA(INDEX($A$37:$T$205,MATCH($B238,$B$37:$B$205,0),20)),"",INDEX($A$37:$T$205,MATCH($B238,$B$37:$B$205,0),20))</f>
        <v>DS</v>
      </c>
      <c r="U238" s="31"/>
    </row>
    <row r="239" spans="1:26" s="27" customFormat="1" x14ac:dyDescent="0.2">
      <c r="A239" s="89" t="str">
        <f>IF(ISNA(INDEX($A$37:$T$205,MATCH($B239,$B$37:$B$205,0),1)),"",INDEX($A$37:$T$205,MATCH($B239,$B$37:$B$205,0),1))</f>
        <v>LLH1161</v>
      </c>
      <c r="B239" s="121" t="s">
        <v>225</v>
      </c>
      <c r="C239" s="121"/>
      <c r="D239" s="121"/>
      <c r="E239" s="121"/>
      <c r="F239" s="121"/>
      <c r="G239" s="121"/>
      <c r="H239" s="121"/>
      <c r="I239" s="121"/>
      <c r="J239" s="19">
        <f>IF(ISNA(INDEX($A$37:$T$205,MATCH($B239,$B$37:$B$205,0),10)),"",INDEX($A$37:$T$205,MATCH($B239,$B$37:$B$205,0),10))</f>
        <v>6</v>
      </c>
      <c r="K239" s="19">
        <f>IF(ISNA(INDEX($A$37:$T$205,MATCH($B239,$B$37:$B$205,0),11)),"",INDEX($A$37:$T$205,MATCH($B239,$B$37:$B$205,0),11))</f>
        <v>2</v>
      </c>
      <c r="L239" s="19">
        <f>IF(ISNA(INDEX($A$37:$T$205,MATCH($B239,$B$37:$B$205,0),12)),"",INDEX($A$37:$T$205,MATCH($B239,$B$37:$B$205,0),12))</f>
        <v>0</v>
      </c>
      <c r="M239" s="19">
        <f>IF(ISNA(INDEX($A$37:$T$205,MATCH($B239,$B$37:$B$205,0),13)),"",INDEX($A$37:$T$205,MATCH($B239,$B$37:$B$205,0),13))</f>
        <v>2</v>
      </c>
      <c r="N239" s="19">
        <f>IF(ISNA(INDEX($A$37:$T$205,MATCH($B239,$B$37:$B$205,0),14)),"",INDEX($A$37:$T$205,MATCH($B239,$B$37:$B$205,0),14))</f>
        <v>4</v>
      </c>
      <c r="O239" s="19">
        <f>IF(ISNA(INDEX($A$37:$T$205,MATCH($B239,$B$37:$B$205,0),15)),"",INDEX($A$37:$T$205,MATCH($B239,$B$37:$B$205,0),15))</f>
        <v>7</v>
      </c>
      <c r="P239" s="19">
        <f>IF(ISNA(INDEX($A$37:$T$205,MATCH($B239,$B$37:$B$205,0),16)),"",INDEX($A$37:$T$205,MATCH($B239,$B$37:$B$205,0),16))</f>
        <v>11</v>
      </c>
      <c r="Q239" s="90" t="str">
        <f>IF(ISNA(INDEX($A$37:$T$205,MATCH($B239,$B$37:$B$205,0),17)),"",INDEX($A$37:$T$205,MATCH($B239,$B$37:$B$205,0),17))</f>
        <v>E</v>
      </c>
      <c r="R239" s="90">
        <f>IF(ISNA(INDEX($A$37:$T$205,MATCH($B239,$B$37:$B$205,0),18)),"",INDEX($A$37:$T$205,MATCH($B239,$B$37:$B$205,0),18))</f>
        <v>0</v>
      </c>
      <c r="S239" s="90">
        <f>IF(ISNA(INDEX($A$37:$T$205,MATCH($B239,$B$37:$B$205,0),19)),"",INDEX($A$37:$T$205,MATCH($B239,$B$37:$B$205,0),19))</f>
        <v>0</v>
      </c>
      <c r="T239" s="90" t="str">
        <f>IF(ISNA(INDEX($A$37:$T$205,MATCH($B239,$B$37:$B$205,0),20)),"",INDEX($A$37:$T$205,MATCH($B239,$B$37:$B$205,0),20))</f>
        <v>DS</v>
      </c>
      <c r="U239" s="31"/>
    </row>
    <row r="240" spans="1:26" s="27" customFormat="1" ht="15" x14ac:dyDescent="0.25">
      <c r="A240" s="89" t="str">
        <f>IF(ISNA(INDEX($A$37:$T$205,MATCH($B240,$B$37:$B$205,0),1)),"",INDEX($A$37:$T$205,MATCH($B240,$B$37:$B$205,0),1))</f>
        <v>LLH1221</v>
      </c>
      <c r="B240" s="121" t="s">
        <v>226</v>
      </c>
      <c r="C240" s="121"/>
      <c r="D240" s="121"/>
      <c r="E240" s="121"/>
      <c r="F240" s="121"/>
      <c r="G240" s="121"/>
      <c r="H240" s="121"/>
      <c r="I240" s="121"/>
      <c r="J240" s="19">
        <f>IF(ISNA(INDEX($A$37:$T$205,MATCH($B240,$B$37:$B$205,0),10)),"",INDEX($A$37:$T$205,MATCH($B240,$B$37:$B$205,0),10))</f>
        <v>6</v>
      </c>
      <c r="K240" s="19">
        <f>IF(ISNA(INDEX($A$37:$T$205,MATCH($B240,$B$37:$B$205,0),11)),"",INDEX($A$37:$T$205,MATCH($B240,$B$37:$B$205,0),11))</f>
        <v>0</v>
      </c>
      <c r="L240" s="19">
        <f>IF(ISNA(INDEX($A$37:$T$205,MATCH($B240,$B$37:$B$205,0),12)),"",INDEX($A$37:$T$205,MATCH($B240,$B$37:$B$205,0),12))</f>
        <v>0</v>
      </c>
      <c r="M240" s="19">
        <f>IF(ISNA(INDEX($A$37:$T$205,MATCH($B240,$B$37:$B$205,0),13)),"",INDEX($A$37:$T$205,MATCH($B240,$B$37:$B$205,0),13))</f>
        <v>5</v>
      </c>
      <c r="N240" s="19">
        <f>IF(ISNA(INDEX($A$37:$T$205,MATCH($B240,$B$37:$B$205,0),14)),"",INDEX($A$37:$T$205,MATCH($B240,$B$37:$B$205,0),14))</f>
        <v>5</v>
      </c>
      <c r="O240" s="19">
        <f>IF(ISNA(INDEX($A$37:$T$205,MATCH($B240,$B$37:$B$205,0),15)),"",INDEX($A$37:$T$205,MATCH($B240,$B$37:$B$205,0),15))</f>
        <v>6</v>
      </c>
      <c r="P240" s="19">
        <f>IF(ISNA(INDEX($A$37:$T$205,MATCH($B240,$B$37:$B$205,0),16)),"",INDEX($A$37:$T$205,MATCH($B240,$B$37:$B$205,0),16))</f>
        <v>11</v>
      </c>
      <c r="Q240" s="90" t="str">
        <f>IF(ISNA(INDEX($A$37:$T$205,MATCH($B240,$B$37:$B$205,0),17)),"",INDEX($A$37:$T$205,MATCH($B240,$B$37:$B$205,0),17))</f>
        <v>E</v>
      </c>
      <c r="R240" s="90">
        <f>IF(ISNA(INDEX($A$37:$T$205,MATCH($B240,$B$37:$B$205,0),18)),"",INDEX($A$37:$T$205,MATCH($B240,$B$37:$B$205,0),18))</f>
        <v>0</v>
      </c>
      <c r="S240" s="90">
        <f>IF(ISNA(INDEX($A$37:$T$205,MATCH($B240,$B$37:$B$205,0),19)),"",INDEX($A$37:$T$205,MATCH($B240,$B$37:$B$205,0),19))</f>
        <v>0</v>
      </c>
      <c r="T240" s="90" t="str">
        <f>IF(ISNA(INDEX($A$37:$T$205,MATCH($B240,$B$37:$B$205,0),20)),"",INDEX($A$37:$T$205,MATCH($B240,$B$37:$B$205,0),20))</f>
        <v>DS</v>
      </c>
      <c r="U240" s="93"/>
      <c r="V240" s="94"/>
    </row>
    <row r="241" spans="1:26" s="27" customFormat="1" ht="15" x14ac:dyDescent="0.25">
      <c r="A241" s="89" t="str">
        <f>IF(ISNA(INDEX($A$37:$T$205,MATCH($B241,$B$37:$B$205,0),1)),"",INDEX($A$37:$T$205,MATCH($B241,$B$37:$B$205,0),1))</f>
        <v>LLH1261</v>
      </c>
      <c r="B241" s="121" t="s">
        <v>227</v>
      </c>
      <c r="C241" s="121"/>
      <c r="D241" s="121"/>
      <c r="E241" s="121"/>
      <c r="F241" s="121"/>
      <c r="G241" s="121"/>
      <c r="H241" s="121"/>
      <c r="I241" s="121"/>
      <c r="J241" s="19">
        <f>IF(ISNA(INDEX($A$37:$T$205,MATCH($B241,$B$37:$B$205,0),10)),"",INDEX($A$37:$T$205,MATCH($B241,$B$37:$B$205,0),10))</f>
        <v>5</v>
      </c>
      <c r="K241" s="19">
        <f>IF(ISNA(INDEX($A$37:$T$205,MATCH($B241,$B$37:$B$205,0),11)),"",INDEX($A$37:$T$205,MATCH($B241,$B$37:$B$205,0),11))</f>
        <v>1</v>
      </c>
      <c r="L241" s="19">
        <f>IF(ISNA(INDEX($A$37:$T$205,MATCH($B241,$B$37:$B$205,0),12)),"",INDEX($A$37:$T$205,MATCH($B241,$B$37:$B$205,0),12))</f>
        <v>0</v>
      </c>
      <c r="M241" s="19">
        <f>IF(ISNA(INDEX($A$37:$T$205,MATCH($B241,$B$37:$B$205,0),13)),"",INDEX($A$37:$T$205,MATCH($B241,$B$37:$B$205,0),13))</f>
        <v>1</v>
      </c>
      <c r="N241" s="19">
        <f>IF(ISNA(INDEX($A$37:$T$205,MATCH($B241,$B$37:$B$205,0),14)),"",INDEX($A$37:$T$205,MATCH($B241,$B$37:$B$205,0),14))</f>
        <v>2</v>
      </c>
      <c r="O241" s="19">
        <f>IF(ISNA(INDEX($A$37:$T$205,MATCH($B241,$B$37:$B$205,0),15)),"",INDEX($A$37:$T$205,MATCH($B241,$B$37:$B$205,0),15))</f>
        <v>7</v>
      </c>
      <c r="P241" s="19">
        <f>IF(ISNA(INDEX($A$37:$T$205,MATCH($B241,$B$37:$B$205,0),16)),"",INDEX($A$37:$T$205,MATCH($B241,$B$37:$B$205,0),16))</f>
        <v>9</v>
      </c>
      <c r="Q241" s="90" t="str">
        <f>IF(ISNA(INDEX($A$37:$T$205,MATCH($B241,$B$37:$B$205,0),17)),"",INDEX($A$37:$T$205,MATCH($B241,$B$37:$B$205,0),17))</f>
        <v>E</v>
      </c>
      <c r="R241" s="90">
        <f>IF(ISNA(INDEX($A$37:$T$205,MATCH($B241,$B$37:$B$205,0),18)),"",INDEX($A$37:$T$205,MATCH($B241,$B$37:$B$205,0),18))</f>
        <v>0</v>
      </c>
      <c r="S241" s="90">
        <f>IF(ISNA(INDEX($A$37:$T$205,MATCH($B241,$B$37:$B$205,0),19)),"",INDEX($A$37:$T$205,MATCH($B241,$B$37:$B$205,0),19))</f>
        <v>0</v>
      </c>
      <c r="T241" s="90" t="str">
        <f>IF(ISNA(INDEX($A$37:$T$205,MATCH($B241,$B$37:$B$205,0),20)),"",INDEX($A$37:$T$205,MATCH($B241,$B$37:$B$205,0),20))</f>
        <v>DS</v>
      </c>
      <c r="U241" s="95"/>
      <c r="V241" s="94"/>
      <c r="W241" s="94"/>
      <c r="X241" s="94"/>
      <c r="Y241" s="94"/>
      <c r="Z241" s="94"/>
    </row>
    <row r="242" spans="1:26" s="27" customFormat="1" ht="15" x14ac:dyDescent="0.25">
      <c r="A242" s="89" t="str">
        <f>IF(ISNA(INDEX($A$37:$T$205,MATCH($B242,$B$37:$B$205,0),1)),"",INDEX($A$37:$T$205,MATCH($B242,$B$37:$B$205,0),1))</f>
        <v>LLH2121</v>
      </c>
      <c r="B242" s="121" t="s">
        <v>229</v>
      </c>
      <c r="C242" s="121"/>
      <c r="D242" s="121"/>
      <c r="E242" s="121"/>
      <c r="F242" s="121"/>
      <c r="G242" s="121"/>
      <c r="H242" s="121"/>
      <c r="I242" s="121"/>
      <c r="J242" s="19">
        <f>IF(ISNA(INDEX($A$37:$T$205,MATCH($B242,$B$37:$B$205,0),10)),"",INDEX($A$37:$T$205,MATCH($B242,$B$37:$B$205,0),10))</f>
        <v>6</v>
      </c>
      <c r="K242" s="19">
        <f>IF(ISNA(INDEX($A$37:$T$205,MATCH($B242,$B$37:$B$205,0),11)),"",INDEX($A$37:$T$205,MATCH($B242,$B$37:$B$205,0),11))</f>
        <v>2</v>
      </c>
      <c r="L242" s="19">
        <f>IF(ISNA(INDEX($A$37:$T$205,MATCH($B242,$B$37:$B$205,0),12)),"",INDEX($A$37:$T$205,MATCH($B242,$B$37:$B$205,0),12))</f>
        <v>1</v>
      </c>
      <c r="M242" s="19">
        <f>IF(ISNA(INDEX($A$37:$T$205,MATCH($B242,$B$37:$B$205,0),13)),"",INDEX($A$37:$T$205,MATCH($B242,$B$37:$B$205,0),13))</f>
        <v>2</v>
      </c>
      <c r="N242" s="19">
        <f>IF(ISNA(INDEX($A$37:$T$205,MATCH($B242,$B$37:$B$205,0),14)),"",INDEX($A$37:$T$205,MATCH($B242,$B$37:$B$205,0),14))</f>
        <v>5</v>
      </c>
      <c r="O242" s="19">
        <f>IF(ISNA(INDEX($A$37:$T$205,MATCH($B242,$B$37:$B$205,0),15)),"",INDEX($A$37:$T$205,MATCH($B242,$B$37:$B$205,0),15))</f>
        <v>6</v>
      </c>
      <c r="P242" s="19">
        <f>IF(ISNA(INDEX($A$37:$T$205,MATCH($B242,$B$37:$B$205,0),16)),"",INDEX($A$37:$T$205,MATCH($B242,$B$37:$B$205,0),16))</f>
        <v>11</v>
      </c>
      <c r="Q242" s="90" t="str">
        <f>IF(ISNA(INDEX($A$37:$T$205,MATCH($B242,$B$37:$B$205,0),17)),"",INDEX($A$37:$T$205,MATCH($B242,$B$37:$B$205,0),17))</f>
        <v>E</v>
      </c>
      <c r="R242" s="90">
        <f>IF(ISNA(INDEX($A$37:$T$205,MATCH($B242,$B$37:$B$205,0),18)),"",INDEX($A$37:$T$205,MATCH($B242,$B$37:$B$205,0),18))</f>
        <v>0</v>
      </c>
      <c r="S242" s="90">
        <f>IF(ISNA(INDEX($A$37:$T$205,MATCH($B242,$B$37:$B$205,0),19)),"",INDEX($A$37:$T$205,MATCH($B242,$B$37:$B$205,0),19))</f>
        <v>0</v>
      </c>
      <c r="T242" s="90" t="str">
        <f>IF(ISNA(INDEX($A$37:$T$205,MATCH($B242,$B$37:$B$205,0),20)),"",INDEX($A$37:$T$205,MATCH($B242,$B$37:$B$205,0),20))</f>
        <v>DS</v>
      </c>
      <c r="U242" s="95"/>
      <c r="V242" s="94"/>
      <c r="W242" s="94"/>
      <c r="X242" s="94"/>
      <c r="Y242" s="94"/>
      <c r="Z242" s="94"/>
    </row>
    <row r="243" spans="1:26" s="27" customFormat="1" ht="15" x14ac:dyDescent="0.25">
      <c r="A243" s="89" t="str">
        <f>IF(ISNA(INDEX($A$37:$T$205,MATCH($B243,$B$37:$B$205,0),1)),"",INDEX($A$37:$T$205,MATCH($B243,$B$37:$B$205,0),1))</f>
        <v>LLH2161</v>
      </c>
      <c r="B243" s="121" t="s">
        <v>231</v>
      </c>
      <c r="C243" s="121"/>
      <c r="D243" s="121"/>
      <c r="E243" s="121"/>
      <c r="F243" s="121"/>
      <c r="G243" s="121"/>
      <c r="H243" s="121"/>
      <c r="I243" s="121"/>
      <c r="J243" s="19">
        <f>IF(ISNA(INDEX($A$37:$T$205,MATCH($B243,$B$37:$B$205,0),10)),"",INDEX($A$37:$T$205,MATCH($B243,$B$37:$B$205,0),10))</f>
        <v>6</v>
      </c>
      <c r="K243" s="19">
        <f>IF(ISNA(INDEX($A$37:$T$205,MATCH($B243,$B$37:$B$205,0),11)),"",INDEX($A$37:$T$205,MATCH($B243,$B$37:$B$205,0),11))</f>
        <v>3</v>
      </c>
      <c r="L243" s="19">
        <f>IF(ISNA(INDEX($A$37:$T$205,MATCH($B243,$B$37:$B$205,0),12)),"",INDEX($A$37:$T$205,MATCH($B243,$B$37:$B$205,0),12))</f>
        <v>2</v>
      </c>
      <c r="M243" s="19">
        <f>IF(ISNA(INDEX($A$37:$T$205,MATCH($B243,$B$37:$B$205,0),13)),"",INDEX($A$37:$T$205,MATCH($B243,$B$37:$B$205,0),13))</f>
        <v>0</v>
      </c>
      <c r="N243" s="19">
        <f>IF(ISNA(INDEX($A$37:$T$205,MATCH($B243,$B$37:$B$205,0),14)),"",INDEX($A$37:$T$205,MATCH($B243,$B$37:$B$205,0),14))</f>
        <v>5</v>
      </c>
      <c r="O243" s="19">
        <f>IF(ISNA(INDEX($A$37:$T$205,MATCH($B243,$B$37:$B$205,0),15)),"",INDEX($A$37:$T$205,MATCH($B243,$B$37:$B$205,0),15))</f>
        <v>6</v>
      </c>
      <c r="P243" s="19">
        <f>IF(ISNA(INDEX($A$37:$T$205,MATCH($B243,$B$37:$B$205,0),16)),"",INDEX($A$37:$T$205,MATCH($B243,$B$37:$B$205,0),16))</f>
        <v>11</v>
      </c>
      <c r="Q243" s="90" t="str">
        <f>IF(ISNA(INDEX($A$37:$T$205,MATCH($B243,$B$37:$B$205,0),17)),"",INDEX($A$37:$T$205,MATCH($B243,$B$37:$B$205,0),17))</f>
        <v>E</v>
      </c>
      <c r="R243" s="90">
        <f>IF(ISNA(INDEX($A$37:$T$205,MATCH($B243,$B$37:$B$205,0),18)),"",INDEX($A$37:$T$205,MATCH($B243,$B$37:$B$205,0),18))</f>
        <v>0</v>
      </c>
      <c r="S243" s="90">
        <f>IF(ISNA(INDEX($A$37:$T$205,MATCH($B243,$B$37:$B$205,0),19)),"",INDEX($A$37:$T$205,MATCH($B243,$B$37:$B$205,0),19))</f>
        <v>0</v>
      </c>
      <c r="T243" s="90" t="str">
        <f>IF(ISNA(INDEX($A$37:$T$205,MATCH($B243,$B$37:$B$205,0),20)),"",INDEX($A$37:$T$205,MATCH($B243,$B$37:$B$205,0),20))</f>
        <v>DS</v>
      </c>
      <c r="U243" s="95"/>
      <c r="V243" s="94"/>
      <c r="W243" s="94"/>
      <c r="X243" s="94"/>
      <c r="Y243" s="94"/>
      <c r="Z243" s="94"/>
    </row>
    <row r="244" spans="1:26" s="27" customFormat="1" ht="15" x14ac:dyDescent="0.25">
      <c r="A244" s="89" t="str">
        <f>IF(ISNA(INDEX($A$37:$T$205,MATCH($B244,$B$37:$B$205,0),1)),"",INDEX($A$37:$T$205,MATCH($B244,$B$37:$B$205,0),1))</f>
        <v>LLH2221</v>
      </c>
      <c r="B244" s="121" t="s">
        <v>181</v>
      </c>
      <c r="C244" s="121"/>
      <c r="D244" s="121"/>
      <c r="E244" s="121"/>
      <c r="F244" s="121"/>
      <c r="G244" s="121"/>
      <c r="H244" s="121"/>
      <c r="I244" s="121"/>
      <c r="J244" s="19">
        <f>IF(ISNA(INDEX($A$37:$T$205,MATCH($B244,$B$37:$B$205,0),10)),"",INDEX($A$37:$T$205,MATCH($B244,$B$37:$B$205,0),10))</f>
        <v>5</v>
      </c>
      <c r="K244" s="19">
        <f>IF(ISNA(INDEX($A$37:$T$205,MATCH($B244,$B$37:$B$205,0),11)),"",INDEX($A$37:$T$205,MATCH($B244,$B$37:$B$205,0),11))</f>
        <v>1</v>
      </c>
      <c r="L244" s="19">
        <f>IF(ISNA(INDEX($A$37:$T$205,MATCH($B244,$B$37:$B$205,0),12)),"",INDEX($A$37:$T$205,MATCH($B244,$B$37:$B$205,0),12))</f>
        <v>1</v>
      </c>
      <c r="M244" s="19">
        <f>IF(ISNA(INDEX($A$37:$T$205,MATCH($B244,$B$37:$B$205,0),13)),"",INDEX($A$37:$T$205,MATCH($B244,$B$37:$B$205,0),13))</f>
        <v>2</v>
      </c>
      <c r="N244" s="19">
        <f>IF(ISNA(INDEX($A$37:$T$205,MATCH($B244,$B$37:$B$205,0),14)),"",INDEX($A$37:$T$205,MATCH($B244,$B$37:$B$205,0),14))</f>
        <v>4</v>
      </c>
      <c r="O244" s="19">
        <f>IF(ISNA(INDEX($A$37:$T$205,MATCH($B244,$B$37:$B$205,0),15)),"",INDEX($A$37:$T$205,MATCH($B244,$B$37:$B$205,0),15))</f>
        <v>5</v>
      </c>
      <c r="P244" s="19">
        <f>IF(ISNA(INDEX($A$37:$T$205,MATCH($B244,$B$37:$B$205,0),16)),"",INDEX($A$37:$T$205,MATCH($B244,$B$37:$B$205,0),16))</f>
        <v>9</v>
      </c>
      <c r="Q244" s="90" t="str">
        <f>IF(ISNA(INDEX($A$37:$T$205,MATCH($B244,$B$37:$B$205,0),17)),"",INDEX($A$37:$T$205,MATCH($B244,$B$37:$B$205,0),17))</f>
        <v>E</v>
      </c>
      <c r="R244" s="90">
        <f>IF(ISNA(INDEX($A$37:$T$205,MATCH($B244,$B$37:$B$205,0),18)),"",INDEX($A$37:$T$205,MATCH($B244,$B$37:$B$205,0),18))</f>
        <v>0</v>
      </c>
      <c r="S244" s="90">
        <f>IF(ISNA(INDEX($A$37:$T$205,MATCH($B244,$B$37:$B$205,0),19)),"",INDEX($A$37:$T$205,MATCH($B244,$B$37:$B$205,0),19))</f>
        <v>0</v>
      </c>
      <c r="T244" s="90" t="str">
        <f>IF(ISNA(INDEX($A$37:$T$205,MATCH($B244,$B$37:$B$205,0),20)),"",INDEX($A$37:$T$205,MATCH($B244,$B$37:$B$205,0),20))</f>
        <v>DS</v>
      </c>
      <c r="U244" s="95"/>
      <c r="V244" s="94"/>
      <c r="W244" s="94"/>
      <c r="X244" s="94"/>
      <c r="Y244" s="94"/>
      <c r="Z244" s="94"/>
    </row>
    <row r="245" spans="1:26" s="27" customFormat="1" ht="15" x14ac:dyDescent="0.25">
      <c r="A245" s="89" t="str">
        <f>IF(ISNA(INDEX($A$37:$T$205,MATCH($B245,$B$37:$B$205,0),1)),"",INDEX($A$37:$T$205,MATCH($B245,$B$37:$B$205,0),1))</f>
        <v>LLH2261</v>
      </c>
      <c r="B245" s="121" t="s">
        <v>183</v>
      </c>
      <c r="C245" s="121"/>
      <c r="D245" s="121"/>
      <c r="E245" s="121"/>
      <c r="F245" s="121"/>
      <c r="G245" s="121"/>
      <c r="H245" s="121"/>
      <c r="I245" s="121"/>
      <c r="J245" s="19">
        <f>IF(ISNA(INDEX($A$37:$T$205,MATCH($B245,$B$37:$B$205,0),10)),"",INDEX($A$37:$T$205,MATCH($B245,$B$37:$B$205,0),10))</f>
        <v>6</v>
      </c>
      <c r="K245" s="19">
        <f>IF(ISNA(INDEX($A$37:$T$205,MATCH($B245,$B$37:$B$205,0),11)),"",INDEX($A$37:$T$205,MATCH($B245,$B$37:$B$205,0),11))</f>
        <v>2</v>
      </c>
      <c r="L245" s="19">
        <f>IF(ISNA(INDEX($A$37:$T$205,MATCH($B245,$B$37:$B$205,0),12)),"",INDEX($A$37:$T$205,MATCH($B245,$B$37:$B$205,0),12))</f>
        <v>2</v>
      </c>
      <c r="M245" s="19">
        <f>IF(ISNA(INDEX($A$37:$T$205,MATCH($B245,$B$37:$B$205,0),13)),"",INDEX($A$37:$T$205,MATCH($B245,$B$37:$B$205,0),13))</f>
        <v>0</v>
      </c>
      <c r="N245" s="19">
        <f>IF(ISNA(INDEX($A$37:$T$205,MATCH($B245,$B$37:$B$205,0),14)),"",INDEX($A$37:$T$205,MATCH($B245,$B$37:$B$205,0),14))</f>
        <v>4</v>
      </c>
      <c r="O245" s="19">
        <f>IF(ISNA(INDEX($A$37:$T$205,MATCH($B245,$B$37:$B$205,0),15)),"",INDEX($A$37:$T$205,MATCH($B245,$B$37:$B$205,0),15))</f>
        <v>7</v>
      </c>
      <c r="P245" s="19">
        <f>IF(ISNA(INDEX($A$37:$T$205,MATCH($B245,$B$37:$B$205,0),16)),"",INDEX($A$37:$T$205,MATCH($B245,$B$37:$B$205,0),16))</f>
        <v>11</v>
      </c>
      <c r="Q245" s="90" t="str">
        <f>IF(ISNA(INDEX($A$37:$T$205,MATCH($B245,$B$37:$B$205,0),17)),"",INDEX($A$37:$T$205,MATCH($B245,$B$37:$B$205,0),17))</f>
        <v>E</v>
      </c>
      <c r="R245" s="90">
        <f>IF(ISNA(INDEX($A$37:$T$205,MATCH($B245,$B$37:$B$205,0),18)),"",INDEX($A$37:$T$205,MATCH($B245,$B$37:$B$205,0),18))</f>
        <v>0</v>
      </c>
      <c r="S245" s="90">
        <f>IF(ISNA(INDEX($A$37:$T$205,MATCH($B245,$B$37:$B$205,0),19)),"",INDEX($A$37:$T$205,MATCH($B245,$B$37:$B$205,0),19))</f>
        <v>0</v>
      </c>
      <c r="T245" s="90" t="str">
        <f>IF(ISNA(INDEX($A$37:$T$205,MATCH($B245,$B$37:$B$205,0),20)),"",INDEX($A$37:$T$205,MATCH($B245,$B$37:$B$205,0),20))</f>
        <v>DS</v>
      </c>
      <c r="U245" s="95"/>
      <c r="V245" s="94"/>
      <c r="W245" s="94"/>
      <c r="X245" s="94"/>
      <c r="Y245" s="94"/>
      <c r="Z245" s="94"/>
    </row>
    <row r="246" spans="1:26" s="27" customFormat="1" ht="15" x14ac:dyDescent="0.25">
      <c r="A246" s="89" t="str">
        <f>IF(ISNA(INDEX($A$37:$T$205,MATCH($B246,$B$37:$B$205,0),1)),"",INDEX($A$37:$T$205,MATCH($B246,$B$37:$B$205,0),1))</f>
        <v>LLH3121</v>
      </c>
      <c r="B246" s="121" t="s">
        <v>232</v>
      </c>
      <c r="C246" s="121"/>
      <c r="D246" s="121"/>
      <c r="E246" s="121"/>
      <c r="F246" s="121"/>
      <c r="G246" s="121"/>
      <c r="H246" s="121"/>
      <c r="I246" s="121"/>
      <c r="J246" s="19">
        <f>IF(ISNA(INDEX($A$37:$T$205,MATCH($B246,$B$37:$B$205,0),10)),"",INDEX($A$37:$T$205,MATCH($B246,$B$37:$B$205,0),10))</f>
        <v>8</v>
      </c>
      <c r="K246" s="19">
        <f>IF(ISNA(INDEX($A$37:$T$205,MATCH($B246,$B$37:$B$205,0),11)),"",INDEX($A$37:$T$205,MATCH($B246,$B$37:$B$205,0),11))</f>
        <v>3</v>
      </c>
      <c r="L246" s="19">
        <f>IF(ISNA(INDEX($A$37:$T$205,MATCH($B246,$B$37:$B$205,0),12)),"",INDEX($A$37:$T$205,MATCH($B246,$B$37:$B$205,0),12))</f>
        <v>1</v>
      </c>
      <c r="M246" s="19">
        <f>IF(ISNA(INDEX($A$37:$T$205,MATCH($B246,$B$37:$B$205,0),13)),"",INDEX($A$37:$T$205,MATCH($B246,$B$37:$B$205,0),13))</f>
        <v>2</v>
      </c>
      <c r="N246" s="19">
        <f>IF(ISNA(INDEX($A$37:$T$205,MATCH($B246,$B$37:$B$205,0),14)),"",INDEX($A$37:$T$205,MATCH($B246,$B$37:$B$205,0),14))</f>
        <v>6</v>
      </c>
      <c r="O246" s="19">
        <f>IF(ISNA(INDEX($A$37:$T$205,MATCH($B246,$B$37:$B$205,0),15)),"",INDEX($A$37:$T$205,MATCH($B246,$B$37:$B$205,0),15))</f>
        <v>8</v>
      </c>
      <c r="P246" s="19">
        <f>IF(ISNA(INDEX($A$37:$T$205,MATCH($B246,$B$37:$B$205,0),16)),"",INDEX($A$37:$T$205,MATCH($B246,$B$37:$B$205,0),16))</f>
        <v>14</v>
      </c>
      <c r="Q246" s="90" t="str">
        <f>IF(ISNA(INDEX($A$37:$T$205,MATCH($B246,$B$37:$B$205,0),17)),"",INDEX($A$37:$T$205,MATCH($B246,$B$37:$B$205,0),17))</f>
        <v>E</v>
      </c>
      <c r="R246" s="90">
        <f>IF(ISNA(INDEX($A$37:$T$205,MATCH($B246,$B$37:$B$205,0),18)),"",INDEX($A$37:$T$205,MATCH($B246,$B$37:$B$205,0),18))</f>
        <v>0</v>
      </c>
      <c r="S246" s="90">
        <f>IF(ISNA(INDEX($A$37:$T$205,MATCH($B246,$B$37:$B$205,0),19)),"",INDEX($A$37:$T$205,MATCH($B246,$B$37:$B$205,0),19))</f>
        <v>0</v>
      </c>
      <c r="T246" s="90" t="str">
        <f>IF(ISNA(INDEX($A$37:$T$205,MATCH($B246,$B$37:$B$205,0),20)),"",INDEX($A$37:$T$205,MATCH($B246,$B$37:$B$205,0),20))</f>
        <v>DS</v>
      </c>
      <c r="U246" s="95"/>
      <c r="V246" s="94"/>
      <c r="W246" s="94"/>
      <c r="X246" s="94"/>
      <c r="Y246" s="94"/>
      <c r="Z246" s="94"/>
    </row>
    <row r="247" spans="1:26" s="27" customFormat="1" ht="15" x14ac:dyDescent="0.25">
      <c r="A247" s="89" t="str">
        <f>IF(ISNA(INDEX($A$37:$T$205,MATCH($B247,$B$37:$B$205,0),1)),"",INDEX($A$37:$T$205,MATCH($B247,$B$37:$B$205,0),1))</f>
        <v>LLH3161</v>
      </c>
      <c r="B247" s="121" t="s">
        <v>278</v>
      </c>
      <c r="C247" s="121"/>
      <c r="D247" s="121"/>
      <c r="E247" s="121"/>
      <c r="F247" s="121"/>
      <c r="G247" s="121"/>
      <c r="H247" s="121"/>
      <c r="I247" s="121"/>
      <c r="J247" s="19">
        <f>IF(ISNA(INDEX($A$37:$T$205,MATCH($B247,$B$37:$B$205,0),10)),"",INDEX($A$37:$T$205,MATCH($B247,$B$37:$B$205,0),10))</f>
        <v>7</v>
      </c>
      <c r="K247" s="19">
        <f>IF(ISNA(INDEX($A$37:$T$205,MATCH($B247,$B$37:$B$205,0),11)),"",INDEX($A$37:$T$205,MATCH($B247,$B$37:$B$205,0),11))</f>
        <v>2</v>
      </c>
      <c r="L247" s="19">
        <f>IF(ISNA(INDEX($A$37:$T$205,MATCH($B247,$B$37:$B$205,0),12)),"",INDEX($A$37:$T$205,MATCH($B247,$B$37:$B$205,0),12))</f>
        <v>2</v>
      </c>
      <c r="M247" s="19">
        <f>IF(ISNA(INDEX($A$37:$T$205,MATCH($B247,$B$37:$B$205,0),13)),"",INDEX($A$37:$T$205,MATCH($B247,$B$37:$B$205,0),13))</f>
        <v>0</v>
      </c>
      <c r="N247" s="19">
        <f>IF(ISNA(INDEX($A$37:$T$205,MATCH($B247,$B$37:$B$205,0),14)),"",INDEX($A$37:$T$205,MATCH($B247,$B$37:$B$205,0),14))</f>
        <v>4</v>
      </c>
      <c r="O247" s="19">
        <f>IF(ISNA(INDEX($A$37:$T$205,MATCH($B247,$B$37:$B$205,0),15)),"",INDEX($A$37:$T$205,MATCH($B247,$B$37:$B$205,0),15))</f>
        <v>9</v>
      </c>
      <c r="P247" s="19">
        <f>IF(ISNA(INDEX($A$37:$T$205,MATCH($B247,$B$37:$B$205,0),16)),"",INDEX($A$37:$T$205,MATCH($B247,$B$37:$B$205,0),16))</f>
        <v>13</v>
      </c>
      <c r="Q247" s="90" t="str">
        <f>IF(ISNA(INDEX($A$37:$T$205,MATCH($B247,$B$37:$B$205,0),17)),"",INDEX($A$37:$T$205,MATCH($B247,$B$37:$B$205,0),17))</f>
        <v>E</v>
      </c>
      <c r="R247" s="90">
        <f>IF(ISNA(INDEX($A$37:$T$205,MATCH($B247,$B$37:$B$205,0),18)),"",INDEX($A$37:$T$205,MATCH($B247,$B$37:$B$205,0),18))</f>
        <v>0</v>
      </c>
      <c r="S247" s="90">
        <f>IF(ISNA(INDEX($A$37:$T$205,MATCH($B247,$B$37:$B$205,0),19)),"",INDEX($A$37:$T$205,MATCH($B247,$B$37:$B$205,0),19))</f>
        <v>0</v>
      </c>
      <c r="T247" s="90" t="str">
        <f>IF(ISNA(INDEX($A$37:$T$205,MATCH($B247,$B$37:$B$205,0),20)),"",INDEX($A$37:$T$205,MATCH($B247,$B$37:$B$205,0),20))</f>
        <v>DS</v>
      </c>
      <c r="U247" s="95"/>
      <c r="V247" s="94"/>
      <c r="W247" s="94"/>
      <c r="X247" s="94"/>
      <c r="Y247" s="94"/>
      <c r="Z247" s="94"/>
    </row>
    <row r="248" spans="1:26" s="27" customFormat="1" ht="15" x14ac:dyDescent="0.25">
      <c r="A248" s="89" t="str">
        <f>IF(ISNA(INDEX($A$37:$T$205,MATCH($B248,$B$37:$B$205,0),1)),"",INDEX($A$37:$T$205,MATCH($B248,$B$37:$B$205,0),1))</f>
        <v>LLY3024</v>
      </c>
      <c r="B248" s="121" t="s">
        <v>127</v>
      </c>
      <c r="C248" s="121"/>
      <c r="D248" s="121"/>
      <c r="E248" s="121"/>
      <c r="F248" s="121"/>
      <c r="G248" s="121"/>
      <c r="H248" s="121"/>
      <c r="I248" s="121"/>
      <c r="J248" s="19">
        <f>IF(ISNA(INDEX($A$37:$T$205,MATCH($B248,$B$37:$B$205,0),10)),"",INDEX($A$37:$T$205,MATCH($B248,$B$37:$B$205,0),10))</f>
        <v>3</v>
      </c>
      <c r="K248" s="19">
        <f>IF(ISNA(INDEX($A$37:$T$205,MATCH($B248,$B$37:$B$205,0),11)),"",INDEX($A$37:$T$205,MATCH($B248,$B$37:$B$205,0),11))</f>
        <v>0</v>
      </c>
      <c r="L248" s="19">
        <f>IF(ISNA(INDEX($A$37:$T$205,MATCH($B248,$B$37:$B$205,0),12)),"",INDEX($A$37:$T$205,MATCH($B248,$B$37:$B$205,0),12))</f>
        <v>0</v>
      </c>
      <c r="M248" s="19">
        <f>IF(ISNA(INDEX($A$37:$T$205,MATCH($B248,$B$37:$B$205,0),13)),"",INDEX($A$37:$T$205,MATCH($B248,$B$37:$B$205,0),13))</f>
        <v>2</v>
      </c>
      <c r="N248" s="19">
        <f>IF(ISNA(INDEX($A$37:$T$205,MATCH($B248,$B$37:$B$205,0),14)),"",INDEX($A$37:$T$205,MATCH($B248,$B$37:$B$205,0),14))</f>
        <v>2</v>
      </c>
      <c r="O248" s="19">
        <f>IF(ISNA(INDEX($A$37:$T$205,MATCH($B248,$B$37:$B$205,0),15)),"",INDEX($A$37:$T$205,MATCH($B248,$B$37:$B$205,0),15))</f>
        <v>3</v>
      </c>
      <c r="P248" s="19">
        <f>IF(ISNA(INDEX($A$37:$T$205,MATCH($B248,$B$37:$B$205,0),16)),"",INDEX($A$37:$T$205,MATCH($B248,$B$37:$B$205,0),16))</f>
        <v>5</v>
      </c>
      <c r="Q248" s="90">
        <f>IF(ISNA(INDEX($A$37:$T$205,MATCH($B248,$B$37:$B$205,0),17)),"",INDEX($A$37:$T$205,MATCH($B248,$B$37:$B$205,0),17))</f>
        <v>0</v>
      </c>
      <c r="R248" s="90" t="str">
        <f>IF(ISNA(INDEX($A$37:$T$205,MATCH($B248,$B$37:$B$205,0),18)),"",INDEX($A$37:$T$205,MATCH($B248,$B$37:$B$205,0),18))</f>
        <v>C</v>
      </c>
      <c r="S248" s="90">
        <f>IF(ISNA(INDEX($A$37:$T$205,MATCH($B248,$B$37:$B$205,0),19)),"",INDEX($A$37:$T$205,MATCH($B248,$B$37:$B$205,0),19))</f>
        <v>0</v>
      </c>
      <c r="T248" s="90" t="str">
        <f>IF(ISNA(INDEX($A$37:$T$205,MATCH($B248,$B$37:$B$205,0),20)),"",INDEX($A$37:$T$205,MATCH($B248,$B$37:$B$205,0),20))</f>
        <v>DS</v>
      </c>
      <c r="U248" s="95"/>
      <c r="V248" s="94"/>
      <c r="W248" s="94"/>
      <c r="X248" s="94"/>
      <c r="Y248" s="94"/>
      <c r="Z248" s="94"/>
    </row>
    <row r="249" spans="1:26" s="27" customFormat="1" ht="15" x14ac:dyDescent="0.25">
      <c r="A249" s="89" t="str">
        <f>IF(ISNA(INDEX($A$37:$T$205,MATCH($B249,$B$37:$B$205,0),1)),"",INDEX($A$37:$T$205,MATCH($B249,$B$37:$B$205,0),1))</f>
        <v>LLH3221</v>
      </c>
      <c r="B249" s="121" t="s">
        <v>186</v>
      </c>
      <c r="C249" s="121"/>
      <c r="D249" s="121"/>
      <c r="E249" s="121"/>
      <c r="F249" s="121"/>
      <c r="G249" s="121"/>
      <c r="H249" s="121"/>
      <c r="I249" s="121"/>
      <c r="J249" s="19">
        <f>IF(ISNA(INDEX($A$37:$T$205,MATCH($B249,$B$37:$B$205,0),10)),"",INDEX($A$37:$T$205,MATCH($B249,$B$37:$B$205,0),10))</f>
        <v>6</v>
      </c>
      <c r="K249" s="19">
        <f>IF(ISNA(INDEX($A$37:$T$205,MATCH($B249,$B$37:$B$205,0),11)),"",INDEX($A$37:$T$205,MATCH($B249,$B$37:$B$205,0),11))</f>
        <v>2</v>
      </c>
      <c r="L249" s="19">
        <f>IF(ISNA(INDEX($A$37:$T$205,MATCH($B249,$B$37:$B$205,0),12)),"",INDEX($A$37:$T$205,MATCH($B249,$B$37:$B$205,0),12))</f>
        <v>1</v>
      </c>
      <c r="M249" s="19">
        <f>IF(ISNA(INDEX($A$37:$T$205,MATCH($B249,$B$37:$B$205,0),13)),"",INDEX($A$37:$T$205,MATCH($B249,$B$37:$B$205,0),13))</f>
        <v>2</v>
      </c>
      <c r="N249" s="19">
        <f>IF(ISNA(INDEX($A$37:$T$205,MATCH($B249,$B$37:$B$205,0),14)),"",INDEX($A$37:$T$205,MATCH($B249,$B$37:$B$205,0),14))</f>
        <v>5</v>
      </c>
      <c r="O249" s="19">
        <f>IF(ISNA(INDEX($A$37:$T$205,MATCH($B249,$B$37:$B$205,0),15)),"",INDEX($A$37:$T$205,MATCH($B249,$B$37:$B$205,0),15))</f>
        <v>6</v>
      </c>
      <c r="P249" s="19">
        <f>IF(ISNA(INDEX($A$37:$T$205,MATCH($B249,$B$37:$B$205,0),16)),"",INDEX($A$37:$T$205,MATCH($B249,$B$37:$B$205,0),16))</f>
        <v>11</v>
      </c>
      <c r="Q249" s="90" t="str">
        <f>IF(ISNA(INDEX($A$37:$T$205,MATCH($B249,$B$37:$B$205,0),17)),"",INDEX($A$37:$T$205,MATCH($B249,$B$37:$B$205,0),17))</f>
        <v>E</v>
      </c>
      <c r="R249" s="90">
        <f>IF(ISNA(INDEX($A$37:$T$205,MATCH($B249,$B$37:$B$205,0),18)),"",INDEX($A$37:$T$205,MATCH($B249,$B$37:$B$205,0),18))</f>
        <v>0</v>
      </c>
      <c r="S249" s="90">
        <f>IF(ISNA(INDEX($A$37:$T$205,MATCH($B249,$B$37:$B$205,0),19)),"",INDEX($A$37:$T$205,MATCH($B249,$B$37:$B$205,0),19))</f>
        <v>0</v>
      </c>
      <c r="T249" s="90" t="str">
        <f>IF(ISNA(INDEX($A$37:$T$205,MATCH($B249,$B$37:$B$205,0),20)),"",INDEX($A$37:$T$205,MATCH($B249,$B$37:$B$205,0),20))</f>
        <v>DS</v>
      </c>
      <c r="U249" s="95"/>
      <c r="V249" s="94"/>
      <c r="W249" s="94"/>
      <c r="X249" s="94"/>
      <c r="Y249" s="94"/>
      <c r="Z249" s="94"/>
    </row>
    <row r="250" spans="1:26" s="27" customFormat="1" ht="15" x14ac:dyDescent="0.25">
      <c r="A250" s="89" t="str">
        <f>IF(ISNA(INDEX($A$37:$T$205,MATCH($B250,$B$37:$B$205,0),1)),"",INDEX($A$37:$T$205,MATCH($B250,$B$37:$B$205,0),1))</f>
        <v>LLH3261</v>
      </c>
      <c r="B250" s="121" t="s">
        <v>188</v>
      </c>
      <c r="C250" s="121"/>
      <c r="D250" s="121"/>
      <c r="E250" s="121"/>
      <c r="F250" s="121"/>
      <c r="G250" s="121"/>
      <c r="H250" s="121"/>
      <c r="I250" s="121"/>
      <c r="J250" s="19">
        <f>IF(ISNA(INDEX($A$37:$T$205,MATCH($B250,$B$37:$B$205,0),10)),"",INDEX($A$37:$T$205,MATCH($B250,$B$37:$B$205,0),10))</f>
        <v>5</v>
      </c>
      <c r="K250" s="19">
        <f>IF(ISNA(INDEX($A$37:$T$205,MATCH($B250,$B$37:$B$205,0),11)),"",INDEX($A$37:$T$205,MATCH($B250,$B$37:$B$205,0),11))</f>
        <v>1</v>
      </c>
      <c r="L250" s="19">
        <f>IF(ISNA(INDEX($A$37:$T$205,MATCH($B250,$B$37:$B$205,0),12)),"",INDEX($A$37:$T$205,MATCH($B250,$B$37:$B$205,0),12))</f>
        <v>2</v>
      </c>
      <c r="M250" s="19">
        <f>IF(ISNA(INDEX($A$37:$T$205,MATCH($B250,$B$37:$B$205,0),13)),"",INDEX($A$37:$T$205,MATCH($B250,$B$37:$B$205,0),13))</f>
        <v>0</v>
      </c>
      <c r="N250" s="19">
        <f>IF(ISNA(INDEX($A$37:$T$205,MATCH($B250,$B$37:$B$205,0),14)),"",INDEX($A$37:$T$205,MATCH($B250,$B$37:$B$205,0),14))</f>
        <v>3</v>
      </c>
      <c r="O250" s="19">
        <f>IF(ISNA(INDEX($A$37:$T$205,MATCH($B250,$B$37:$B$205,0),15)),"",INDEX($A$37:$T$205,MATCH($B250,$B$37:$B$205,0),15))</f>
        <v>6</v>
      </c>
      <c r="P250" s="19">
        <f>IF(ISNA(INDEX($A$37:$T$205,MATCH($B250,$B$37:$B$205,0),16)),"",INDEX($A$37:$T$205,MATCH($B250,$B$37:$B$205,0),16))</f>
        <v>9</v>
      </c>
      <c r="Q250" s="90" t="str">
        <f>IF(ISNA(INDEX($A$37:$T$205,MATCH($B250,$B$37:$B$205,0),17)),"",INDEX($A$37:$T$205,MATCH($B250,$B$37:$B$205,0),17))</f>
        <v>E</v>
      </c>
      <c r="R250" s="90">
        <f>IF(ISNA(INDEX($A$37:$T$205,MATCH($B250,$B$37:$B$205,0),18)),"",INDEX($A$37:$T$205,MATCH($B250,$B$37:$B$205,0),18))</f>
        <v>0</v>
      </c>
      <c r="S250" s="90">
        <f>IF(ISNA(INDEX($A$37:$T$205,MATCH($B250,$B$37:$B$205,0),19)),"",INDEX($A$37:$T$205,MATCH($B250,$B$37:$B$205,0),19))</f>
        <v>0</v>
      </c>
      <c r="T250" s="90" t="str">
        <f>IF(ISNA(INDEX($A$37:$T$205,MATCH($B250,$B$37:$B$205,0),20)),"",INDEX($A$37:$T$205,MATCH($B250,$B$37:$B$205,0),20))</f>
        <v>DS</v>
      </c>
      <c r="U250" s="95"/>
      <c r="V250" s="94"/>
      <c r="W250" s="94"/>
      <c r="X250" s="94"/>
      <c r="Y250" s="94"/>
      <c r="Z250" s="94"/>
    </row>
    <row r="251" spans="1:26" s="27" customFormat="1" ht="15" x14ac:dyDescent="0.25">
      <c r="A251" s="89" t="str">
        <f>IF(ISNA(INDEX($A$37:$T$205,MATCH($B251,$B$37:$B$205,0),1)),"",INDEX($A$37:$T$205,MATCH($B251,$B$37:$B$205,0),1))</f>
        <v>LLH4121</v>
      </c>
      <c r="B251" s="121" t="s">
        <v>235</v>
      </c>
      <c r="C251" s="121"/>
      <c r="D251" s="121"/>
      <c r="E251" s="121"/>
      <c r="F251" s="121"/>
      <c r="G251" s="121"/>
      <c r="H251" s="121"/>
      <c r="I251" s="121"/>
      <c r="J251" s="19">
        <f>IF(ISNA(INDEX($A$37:$T$205,MATCH($B251,$B$37:$B$205,0),10)),"",INDEX($A$37:$T$205,MATCH($B251,$B$37:$B$205,0),10))</f>
        <v>5</v>
      </c>
      <c r="K251" s="19">
        <f>IF(ISNA(INDEX($A$37:$T$205,MATCH($B251,$B$37:$B$205,0),11)),"",INDEX($A$37:$T$205,MATCH($B251,$B$37:$B$205,0),11))</f>
        <v>1</v>
      </c>
      <c r="L251" s="19">
        <f>IF(ISNA(INDEX($A$37:$T$205,MATCH($B251,$B$37:$B$205,0),12)),"",INDEX($A$37:$T$205,MATCH($B251,$B$37:$B$205,0),12))</f>
        <v>1</v>
      </c>
      <c r="M251" s="19">
        <f>IF(ISNA(INDEX($A$37:$T$205,MATCH($B251,$B$37:$B$205,0),13)),"",INDEX($A$37:$T$205,MATCH($B251,$B$37:$B$205,0),13))</f>
        <v>2</v>
      </c>
      <c r="N251" s="19">
        <f>IF(ISNA(INDEX($A$37:$T$205,MATCH($B251,$B$37:$B$205,0),14)),"",INDEX($A$37:$T$205,MATCH($B251,$B$37:$B$205,0),14))</f>
        <v>4</v>
      </c>
      <c r="O251" s="19">
        <f>IF(ISNA(INDEX($A$37:$T$205,MATCH($B251,$B$37:$B$205,0),15)),"",INDEX($A$37:$T$205,MATCH($B251,$B$37:$B$205,0),15))</f>
        <v>5</v>
      </c>
      <c r="P251" s="19">
        <f>IF(ISNA(INDEX($A$37:$T$205,MATCH($B251,$B$37:$B$205,0),16)),"",INDEX($A$37:$T$205,MATCH($B251,$B$37:$B$205,0),16))</f>
        <v>9</v>
      </c>
      <c r="Q251" s="90" t="str">
        <f>IF(ISNA(INDEX($A$37:$T$205,MATCH($B251,$B$37:$B$205,0),17)),"",INDEX($A$37:$T$205,MATCH($B251,$B$37:$B$205,0),17))</f>
        <v>E</v>
      </c>
      <c r="R251" s="90">
        <f>IF(ISNA(INDEX($A$37:$T$205,MATCH($B251,$B$37:$B$205,0),18)),"",INDEX($A$37:$T$205,MATCH($B251,$B$37:$B$205,0),18))</f>
        <v>0</v>
      </c>
      <c r="S251" s="90">
        <f>IF(ISNA(INDEX($A$37:$T$205,MATCH($B251,$B$37:$B$205,0),19)),"",INDEX($A$37:$T$205,MATCH($B251,$B$37:$B$205,0),19))</f>
        <v>0</v>
      </c>
      <c r="T251" s="90" t="str">
        <f>IF(ISNA(INDEX($A$37:$T$205,MATCH($B251,$B$37:$B$205,0),20)),"",INDEX($A$37:$T$205,MATCH($B251,$B$37:$B$205,0),20))</f>
        <v>DS</v>
      </c>
      <c r="U251" s="95"/>
      <c r="V251" s="94"/>
      <c r="W251" s="94"/>
      <c r="X251" s="94"/>
      <c r="Y251" s="94"/>
      <c r="Z251" s="94"/>
    </row>
    <row r="252" spans="1:26" s="27" customFormat="1" ht="15" x14ac:dyDescent="0.25">
      <c r="A252" s="89" t="str">
        <f>IF(ISNA(INDEX($A$37:$T$205,MATCH($B252,$B$37:$B$205,0),1)),"",INDEX($A$37:$T$205,MATCH($B252,$B$37:$B$205,0),1))</f>
        <v>LLH4161</v>
      </c>
      <c r="B252" s="121" t="s">
        <v>237</v>
      </c>
      <c r="C252" s="121"/>
      <c r="D252" s="121"/>
      <c r="E252" s="121"/>
      <c r="F252" s="121"/>
      <c r="G252" s="121"/>
      <c r="H252" s="121"/>
      <c r="I252" s="121"/>
      <c r="J252" s="19">
        <f>IF(ISNA(INDEX($A$37:$T$205,MATCH($B252,$B$37:$B$205,0),10)),"",INDEX($A$37:$T$205,MATCH($B252,$B$37:$B$205,0),10))</f>
        <v>6</v>
      </c>
      <c r="K252" s="19">
        <f>IF(ISNA(INDEX($A$37:$T$205,MATCH($B252,$B$37:$B$205,0),11)),"",INDEX($A$37:$T$205,MATCH($B252,$B$37:$B$205,0),11))</f>
        <v>2</v>
      </c>
      <c r="L252" s="19">
        <f>IF(ISNA(INDEX($A$37:$T$205,MATCH($B252,$B$37:$B$205,0),12)),"",INDEX($A$37:$T$205,MATCH($B252,$B$37:$B$205,0),12))</f>
        <v>2</v>
      </c>
      <c r="M252" s="19">
        <f>IF(ISNA(INDEX($A$37:$T$205,MATCH($B252,$B$37:$B$205,0),13)),"",INDEX($A$37:$T$205,MATCH($B252,$B$37:$B$205,0),13))</f>
        <v>0</v>
      </c>
      <c r="N252" s="19">
        <f>IF(ISNA(INDEX($A$37:$T$205,MATCH($B252,$B$37:$B$205,0),14)),"",INDEX($A$37:$T$205,MATCH($B252,$B$37:$B$205,0),14))</f>
        <v>4</v>
      </c>
      <c r="O252" s="19">
        <f>IF(ISNA(INDEX($A$37:$T$205,MATCH($B252,$B$37:$B$205,0),15)),"",INDEX($A$37:$T$205,MATCH($B252,$B$37:$B$205,0),15))</f>
        <v>7</v>
      </c>
      <c r="P252" s="19">
        <f>IF(ISNA(INDEX($A$37:$T$205,MATCH($B252,$B$37:$B$205,0),16)),"",INDEX($A$37:$T$205,MATCH($B252,$B$37:$B$205,0),16))</f>
        <v>11</v>
      </c>
      <c r="Q252" s="90" t="str">
        <f>IF(ISNA(INDEX($A$37:$T$205,MATCH($B252,$B$37:$B$205,0),17)),"",INDEX($A$37:$T$205,MATCH($B252,$B$37:$B$205,0),17))</f>
        <v>E</v>
      </c>
      <c r="R252" s="90">
        <f>IF(ISNA(INDEX($A$37:$T$205,MATCH($B252,$B$37:$B$205,0),18)),"",INDEX($A$37:$T$205,MATCH($B252,$B$37:$B$205,0),18))</f>
        <v>0</v>
      </c>
      <c r="S252" s="90">
        <f>IF(ISNA(INDEX($A$37:$T$205,MATCH($B252,$B$37:$B$205,0),19)),"",INDEX($A$37:$T$205,MATCH($B252,$B$37:$B$205,0),19))</f>
        <v>0</v>
      </c>
      <c r="T252" s="90" t="str">
        <f>IF(ISNA(INDEX($A$37:$T$205,MATCH($B252,$B$37:$B$205,0),20)),"",INDEX($A$37:$T$205,MATCH($B252,$B$37:$B$205,0),20))</f>
        <v>DS</v>
      </c>
      <c r="U252" s="95"/>
      <c r="V252" s="94"/>
      <c r="W252" s="94"/>
      <c r="X252" s="94"/>
      <c r="Y252" s="94"/>
      <c r="Z252" s="94"/>
    </row>
    <row r="253" spans="1:26" s="27" customFormat="1" ht="15" x14ac:dyDescent="0.25">
      <c r="A253" s="89" t="str">
        <f>IF(ISNA(INDEX($A$37:$T$205,MATCH($B253,$B$37:$B$205,0),1)),"",INDEX($A$37:$T$205,MATCH($B253,$B$37:$B$205,0),1))</f>
        <v>LLX4111</v>
      </c>
      <c r="B253" s="121" t="s">
        <v>238</v>
      </c>
      <c r="C253" s="121"/>
      <c r="D253" s="121"/>
      <c r="E253" s="121"/>
      <c r="F253" s="121"/>
      <c r="G253" s="121"/>
      <c r="H253" s="121"/>
      <c r="I253" s="121"/>
      <c r="J253" s="19">
        <f>IF(ISNA(INDEX($A$37:$T$205,MATCH($B253,$B$37:$B$205,0),10)),"",INDEX($A$37:$T$205,MATCH($B253,$B$37:$B$205,0),10))</f>
        <v>4</v>
      </c>
      <c r="K253" s="19">
        <f>IF(ISNA(INDEX($A$37:$T$205,MATCH($B253,$B$37:$B$205,0),11)),"",INDEX($A$37:$T$205,MATCH($B253,$B$37:$B$205,0),11))</f>
        <v>2</v>
      </c>
      <c r="L253" s="19">
        <f>IF(ISNA(INDEX($A$37:$T$205,MATCH($B253,$B$37:$B$205,0),12)),"",INDEX($A$37:$T$205,MATCH($B253,$B$37:$B$205,0),12))</f>
        <v>0</v>
      </c>
      <c r="M253" s="19">
        <f>IF(ISNA(INDEX($A$37:$T$205,MATCH($B253,$B$37:$B$205,0),13)),"",INDEX($A$37:$T$205,MATCH($B253,$B$37:$B$205,0),13))</f>
        <v>0</v>
      </c>
      <c r="N253" s="19">
        <f>IF(ISNA(INDEX($A$37:$T$205,MATCH($B253,$B$37:$B$205,0),14)),"",INDEX($A$37:$T$205,MATCH($B253,$B$37:$B$205,0),14))</f>
        <v>2</v>
      </c>
      <c r="O253" s="19">
        <f>IF(ISNA(INDEX($A$37:$T$205,MATCH($B253,$B$37:$B$205,0),15)),"",INDEX($A$37:$T$205,MATCH($B253,$B$37:$B$205,0),15))</f>
        <v>5</v>
      </c>
      <c r="P253" s="19">
        <f>IF(ISNA(INDEX($A$37:$T$205,MATCH($B253,$B$37:$B$205,0),16)),"",INDEX($A$37:$T$205,MATCH($B253,$B$37:$B$205,0),16))</f>
        <v>7</v>
      </c>
      <c r="Q253" s="90">
        <f>IF(ISNA(INDEX($A$37:$T$205,MATCH($B253,$B$37:$B$205,0),17)),"",INDEX($A$37:$T$205,MATCH($B253,$B$37:$B$205,0),17))</f>
        <v>0</v>
      </c>
      <c r="R253" s="90" t="str">
        <f>IF(ISNA(INDEX($A$37:$T$205,MATCH($B253,$B$37:$B$205,0),18)),"",INDEX($A$37:$T$205,MATCH($B253,$B$37:$B$205,0),18))</f>
        <v>C</v>
      </c>
      <c r="S253" s="90">
        <f>IF(ISNA(INDEX($A$37:$T$205,MATCH($B253,$B$37:$B$205,0),19)),"",INDEX($A$37:$T$205,MATCH($B253,$B$37:$B$205,0),19))</f>
        <v>0</v>
      </c>
      <c r="T253" s="90" t="str">
        <f>IF(ISNA(INDEX($A$37:$T$205,MATCH($B253,$B$37:$B$205,0),20)),"",INDEX($A$37:$T$205,MATCH($B253,$B$37:$B$205,0),20))</f>
        <v>DS</v>
      </c>
      <c r="U253" s="95"/>
      <c r="V253" s="94"/>
      <c r="W253" s="94"/>
      <c r="X253" s="94"/>
      <c r="Y253" s="94"/>
      <c r="Z253" s="94"/>
    </row>
    <row r="254" spans="1:26" s="27" customFormat="1" ht="15" x14ac:dyDescent="0.25">
      <c r="A254" s="89" t="str">
        <f>IF(ISNA(INDEX($A$37:$T$205,MATCH($B254,$B$37:$B$205,0),1)),"",INDEX($A$37:$T$205,MATCH($B254,$B$37:$B$205,0),1))</f>
        <v>LLY4024</v>
      </c>
      <c r="B254" s="121" t="s">
        <v>132</v>
      </c>
      <c r="C254" s="121"/>
      <c r="D254" s="121"/>
      <c r="E254" s="121"/>
      <c r="F254" s="121"/>
      <c r="G254" s="121"/>
      <c r="H254" s="121"/>
      <c r="I254" s="121"/>
      <c r="J254" s="19">
        <f>IF(ISNA(INDEX($A$37:$T$205,MATCH($B254,$B$37:$B$205,0),10)),"",INDEX($A$37:$T$205,MATCH($B254,$B$37:$B$205,0),10))</f>
        <v>3</v>
      </c>
      <c r="K254" s="19">
        <f>IF(ISNA(INDEX($A$37:$T$205,MATCH($B254,$B$37:$B$205,0),11)),"",INDEX($A$37:$T$205,MATCH($B254,$B$37:$B$205,0),11))</f>
        <v>0</v>
      </c>
      <c r="L254" s="19">
        <f>IF(ISNA(INDEX($A$37:$T$205,MATCH($B254,$B$37:$B$205,0),12)),"",INDEX($A$37:$T$205,MATCH($B254,$B$37:$B$205,0),12))</f>
        <v>0</v>
      </c>
      <c r="M254" s="19">
        <f>IF(ISNA(INDEX($A$37:$T$205,MATCH($B254,$B$37:$B$205,0),13)),"",INDEX($A$37:$T$205,MATCH($B254,$B$37:$B$205,0),13))</f>
        <v>2</v>
      </c>
      <c r="N254" s="19">
        <f>IF(ISNA(INDEX($A$37:$T$205,MATCH($B254,$B$37:$B$205,0),14)),"",INDEX($A$37:$T$205,MATCH($B254,$B$37:$B$205,0),14))</f>
        <v>2</v>
      </c>
      <c r="O254" s="19">
        <f>IF(ISNA(INDEX($A$37:$T$205,MATCH($B254,$B$37:$B$205,0),15)),"",INDEX($A$37:$T$205,MATCH($B254,$B$37:$B$205,0),15))</f>
        <v>3</v>
      </c>
      <c r="P254" s="19">
        <f>IF(ISNA(INDEX($A$37:$T$205,MATCH($B254,$B$37:$B$205,0),16)),"",INDEX($A$37:$T$205,MATCH($B254,$B$37:$B$205,0),16))</f>
        <v>5</v>
      </c>
      <c r="Q254" s="90">
        <f>IF(ISNA(INDEX($A$37:$T$205,MATCH($B254,$B$37:$B$205,0),17)),"",INDEX($A$37:$T$205,MATCH($B254,$B$37:$B$205,0),17))</f>
        <v>0</v>
      </c>
      <c r="R254" s="90" t="str">
        <f>IF(ISNA(INDEX($A$37:$T$205,MATCH($B254,$B$37:$B$205,0),18)),"",INDEX($A$37:$T$205,MATCH($B254,$B$37:$B$205,0),18))</f>
        <v>C</v>
      </c>
      <c r="S254" s="90">
        <f>IF(ISNA(INDEX($A$37:$T$205,MATCH($B254,$B$37:$B$205,0),19)),"",INDEX($A$37:$T$205,MATCH($B254,$B$37:$B$205,0),19))</f>
        <v>0</v>
      </c>
      <c r="T254" s="90" t="str">
        <f>IF(ISNA(INDEX($A$37:$T$205,MATCH($B254,$B$37:$B$205,0),20)),"",INDEX($A$37:$T$205,MATCH($B254,$B$37:$B$205,0),20))</f>
        <v>DS</v>
      </c>
      <c r="U254" s="95"/>
      <c r="V254" s="94"/>
      <c r="W254" s="94"/>
      <c r="X254" s="94"/>
      <c r="Y254" s="94"/>
      <c r="Z254" s="94"/>
    </row>
    <row r="255" spans="1:26" s="27" customFormat="1" ht="15" x14ac:dyDescent="0.25">
      <c r="A255" s="89" t="str">
        <f>IF(ISNA(INDEX($A$37:$T$205,MATCH($B255,$B$37:$B$205,0),1)),"",INDEX($A$37:$T$205,MATCH($B255,$B$37:$B$205,0),1))</f>
        <v>LLH4221</v>
      </c>
      <c r="B255" s="121" t="s">
        <v>190</v>
      </c>
      <c r="C255" s="121"/>
      <c r="D255" s="121"/>
      <c r="E255" s="121"/>
      <c r="F255" s="121"/>
      <c r="G255" s="121"/>
      <c r="H255" s="121"/>
      <c r="I255" s="121"/>
      <c r="J255" s="19">
        <f>IF(ISNA(INDEX($A$37:$T$205,MATCH($B255,$B$37:$B$205,0),10)),"",INDEX($A$37:$T$205,MATCH($B255,$B$37:$B$205,0),10))</f>
        <v>5</v>
      </c>
      <c r="K255" s="19">
        <f>IF(ISNA(INDEX($A$37:$T$205,MATCH($B255,$B$37:$B$205,0),11)),"",INDEX($A$37:$T$205,MATCH($B255,$B$37:$B$205,0),11))</f>
        <v>1</v>
      </c>
      <c r="L255" s="19">
        <f>IF(ISNA(INDEX($A$37:$T$205,MATCH($B255,$B$37:$B$205,0),12)),"",INDEX($A$37:$T$205,MATCH($B255,$B$37:$B$205,0),12))</f>
        <v>1</v>
      </c>
      <c r="M255" s="19">
        <f>IF(ISNA(INDEX($A$37:$T$205,MATCH($B255,$B$37:$B$205,0),13)),"",INDEX($A$37:$T$205,MATCH($B255,$B$37:$B$205,0),13))</f>
        <v>2</v>
      </c>
      <c r="N255" s="19">
        <f>IF(ISNA(INDEX($A$37:$T$205,MATCH($B255,$B$37:$B$205,0),14)),"",INDEX($A$37:$T$205,MATCH($B255,$B$37:$B$205,0),14))</f>
        <v>4</v>
      </c>
      <c r="O255" s="19">
        <f>IF(ISNA(INDEX($A$37:$T$205,MATCH($B255,$B$37:$B$205,0),15)),"",INDEX($A$37:$T$205,MATCH($B255,$B$37:$B$205,0),15))</f>
        <v>5</v>
      </c>
      <c r="P255" s="19">
        <f>IF(ISNA(INDEX($A$37:$T$205,MATCH($B255,$B$37:$B$205,0),16)),"",INDEX($A$37:$T$205,MATCH($B255,$B$37:$B$205,0),16))</f>
        <v>9</v>
      </c>
      <c r="Q255" s="90" t="str">
        <f>IF(ISNA(INDEX($A$37:$T$205,MATCH($B255,$B$37:$B$205,0),17)),"",INDEX($A$37:$T$205,MATCH($B255,$B$37:$B$205,0),17))</f>
        <v>E</v>
      </c>
      <c r="R255" s="90">
        <f>IF(ISNA(INDEX($A$37:$T$205,MATCH($B255,$B$37:$B$205,0),18)),"",INDEX($A$37:$T$205,MATCH($B255,$B$37:$B$205,0),18))</f>
        <v>0</v>
      </c>
      <c r="S255" s="90">
        <f>IF(ISNA(INDEX($A$37:$T$205,MATCH($B255,$B$37:$B$205,0),19)),"",INDEX($A$37:$T$205,MATCH($B255,$B$37:$B$205,0),19))</f>
        <v>0</v>
      </c>
      <c r="T255" s="90" t="str">
        <f>IF(ISNA(INDEX($A$37:$T$205,MATCH($B255,$B$37:$B$205,0),20)),"",INDEX($A$37:$T$205,MATCH($B255,$B$37:$B$205,0),20))</f>
        <v>DS</v>
      </c>
      <c r="U255" s="95"/>
      <c r="V255" s="94"/>
      <c r="W255" s="94"/>
      <c r="X255" s="94"/>
      <c r="Y255" s="94"/>
      <c r="Z255" s="94"/>
    </row>
    <row r="256" spans="1:26" s="27" customFormat="1" ht="15" x14ac:dyDescent="0.25">
      <c r="A256" s="89" t="str">
        <f>IF(ISNA(INDEX($A$37:$T$205,MATCH($B256,$B$37:$B$205,0),1)),"",INDEX($A$37:$T$205,MATCH($B256,$B$37:$B$205,0),1))</f>
        <v>LLH4261</v>
      </c>
      <c r="B256" s="121" t="s">
        <v>192</v>
      </c>
      <c r="C256" s="121"/>
      <c r="D256" s="121"/>
      <c r="E256" s="121"/>
      <c r="F256" s="121"/>
      <c r="G256" s="121"/>
      <c r="H256" s="121"/>
      <c r="I256" s="121"/>
      <c r="J256" s="19">
        <f>IF(ISNA(INDEX($A$37:$T$205,MATCH($B256,$B$37:$B$205,0),10)),"",INDEX($A$37:$T$205,MATCH($B256,$B$37:$B$205,0),10))</f>
        <v>6</v>
      </c>
      <c r="K256" s="19">
        <f>IF(ISNA(INDEX($A$37:$T$205,MATCH($B256,$B$37:$B$205,0),11)),"",INDEX($A$37:$T$205,MATCH($B256,$B$37:$B$205,0),11))</f>
        <v>2</v>
      </c>
      <c r="L256" s="19">
        <f>IF(ISNA(INDEX($A$37:$T$205,MATCH($B256,$B$37:$B$205,0),12)),"",INDEX($A$37:$T$205,MATCH($B256,$B$37:$B$205,0),12))</f>
        <v>2</v>
      </c>
      <c r="M256" s="19">
        <f>IF(ISNA(INDEX($A$37:$T$205,MATCH($B256,$B$37:$B$205,0),13)),"",INDEX($A$37:$T$205,MATCH($B256,$B$37:$B$205,0),13))</f>
        <v>0</v>
      </c>
      <c r="N256" s="19">
        <f>IF(ISNA(INDEX($A$37:$T$205,MATCH($B256,$B$37:$B$205,0),14)),"",INDEX($A$37:$T$205,MATCH($B256,$B$37:$B$205,0),14))</f>
        <v>4</v>
      </c>
      <c r="O256" s="19">
        <f>IF(ISNA(INDEX($A$37:$T$205,MATCH($B256,$B$37:$B$205,0),15)),"",INDEX($A$37:$T$205,MATCH($B256,$B$37:$B$205,0),15))</f>
        <v>7</v>
      </c>
      <c r="P256" s="19">
        <f>IF(ISNA(INDEX($A$37:$T$205,MATCH($B256,$B$37:$B$205,0),16)),"",INDEX($A$37:$T$205,MATCH($B256,$B$37:$B$205,0),16))</f>
        <v>11</v>
      </c>
      <c r="Q256" s="90" t="str">
        <f>IF(ISNA(INDEX($A$37:$T$205,MATCH($B256,$B$37:$B$205,0),17)),"",INDEX($A$37:$T$205,MATCH($B256,$B$37:$B$205,0),17))</f>
        <v>E</v>
      </c>
      <c r="R256" s="90">
        <f>IF(ISNA(INDEX($A$37:$T$205,MATCH($B256,$B$37:$B$205,0),18)),"",INDEX($A$37:$T$205,MATCH($B256,$B$37:$B$205,0),18))</f>
        <v>0</v>
      </c>
      <c r="S256" s="90">
        <f>IF(ISNA(INDEX($A$37:$T$205,MATCH($B256,$B$37:$B$205,0),19)),"",INDEX($A$37:$T$205,MATCH($B256,$B$37:$B$205,0),19))</f>
        <v>0</v>
      </c>
      <c r="T256" s="90" t="str">
        <f>IF(ISNA(INDEX($A$37:$T$205,MATCH($B256,$B$37:$B$205,0),20)),"",INDEX($A$37:$T$205,MATCH($B256,$B$37:$B$205,0),20))</f>
        <v>DS</v>
      </c>
      <c r="U256" s="95"/>
      <c r="V256" s="94"/>
      <c r="W256" s="94"/>
      <c r="X256" s="94"/>
      <c r="Y256" s="94"/>
      <c r="Z256" s="94"/>
    </row>
    <row r="257" spans="1:26" s="27" customFormat="1" ht="15" x14ac:dyDescent="0.25">
      <c r="A257" s="89" t="str">
        <f>IF(ISNA(INDEX($A$37:$T$205,MATCH($B257,$B$37:$B$205,0),1)),"",INDEX($A$37:$T$205,MATCH($B257,$B$37:$B$205,0),1))</f>
        <v>LLH5121</v>
      </c>
      <c r="B257" s="121" t="s">
        <v>240</v>
      </c>
      <c r="C257" s="121"/>
      <c r="D257" s="121"/>
      <c r="E257" s="121"/>
      <c r="F257" s="121"/>
      <c r="G257" s="121"/>
      <c r="H257" s="121"/>
      <c r="I257" s="121"/>
      <c r="J257" s="19">
        <f>IF(ISNA(INDEX($A$37:$T$205,MATCH($B257,$B$37:$B$205,0),10)),"",INDEX($A$37:$T$205,MATCH($B257,$B$37:$B$205,0),10))</f>
        <v>4</v>
      </c>
      <c r="K257" s="19">
        <f>IF(ISNA(INDEX($A$37:$T$205,MATCH($B257,$B$37:$B$205,0),11)),"",INDEX($A$37:$T$205,MATCH($B257,$B$37:$B$205,0),11))</f>
        <v>1</v>
      </c>
      <c r="L257" s="19">
        <f>IF(ISNA(INDEX($A$37:$T$205,MATCH($B257,$B$37:$B$205,0),12)),"",INDEX($A$37:$T$205,MATCH($B257,$B$37:$B$205,0),12))</f>
        <v>1</v>
      </c>
      <c r="M257" s="19">
        <f>IF(ISNA(INDEX($A$37:$T$205,MATCH($B257,$B$37:$B$205,0),13)),"",INDEX($A$37:$T$205,MATCH($B257,$B$37:$B$205,0),13))</f>
        <v>1</v>
      </c>
      <c r="N257" s="19">
        <f>IF(ISNA(INDEX($A$37:$T$205,MATCH($B257,$B$37:$B$205,0),14)),"",INDEX($A$37:$T$205,MATCH($B257,$B$37:$B$205,0),14))</f>
        <v>3</v>
      </c>
      <c r="O257" s="19">
        <f>IF(ISNA(INDEX($A$37:$T$205,MATCH($B257,$B$37:$B$205,0),15)),"",INDEX($A$37:$T$205,MATCH($B257,$B$37:$B$205,0),15))</f>
        <v>4</v>
      </c>
      <c r="P257" s="19">
        <f>IF(ISNA(INDEX($A$37:$T$205,MATCH($B257,$B$37:$B$205,0),16)),"",INDEX($A$37:$T$205,MATCH($B257,$B$37:$B$205,0),16))</f>
        <v>7</v>
      </c>
      <c r="Q257" s="90" t="str">
        <f>IF(ISNA(INDEX($A$37:$T$205,MATCH($B257,$B$37:$B$205,0),17)),"",INDEX($A$37:$T$205,MATCH($B257,$B$37:$B$205,0),17))</f>
        <v>E</v>
      </c>
      <c r="R257" s="90">
        <f>IF(ISNA(INDEX($A$37:$T$205,MATCH($B257,$B$37:$B$205,0),18)),"",INDEX($A$37:$T$205,MATCH($B257,$B$37:$B$205,0),18))</f>
        <v>0</v>
      </c>
      <c r="S257" s="90">
        <f>IF(ISNA(INDEX($A$37:$T$205,MATCH($B257,$B$37:$B$205,0),19)),"",INDEX($A$37:$T$205,MATCH($B257,$B$37:$B$205,0),19))</f>
        <v>0</v>
      </c>
      <c r="T257" s="90" t="str">
        <f>IF(ISNA(INDEX($A$37:$T$205,MATCH($B257,$B$37:$B$205,0),20)),"",INDEX($A$37:$T$205,MATCH($B257,$B$37:$B$205,0),20))</f>
        <v>DS</v>
      </c>
      <c r="U257" s="95"/>
      <c r="V257" s="94"/>
      <c r="W257" s="94"/>
      <c r="X257" s="94"/>
      <c r="Y257" s="94"/>
      <c r="Z257" s="94"/>
    </row>
    <row r="258" spans="1:26" s="27" customFormat="1" ht="15" x14ac:dyDescent="0.25">
      <c r="A258" s="89" t="str">
        <f>IF(ISNA(INDEX($A$37:$T$205,MATCH($B258,$B$37:$B$205,0),1)),"",INDEX($A$37:$T$205,MATCH($B258,$B$37:$B$205,0),1))</f>
        <v>LLH5161</v>
      </c>
      <c r="B258" s="121" t="s">
        <v>266</v>
      </c>
      <c r="C258" s="121"/>
      <c r="D258" s="121"/>
      <c r="E258" s="121"/>
      <c r="F258" s="121"/>
      <c r="G258" s="121"/>
      <c r="H258" s="121"/>
      <c r="I258" s="121"/>
      <c r="J258" s="19">
        <f>IF(ISNA(INDEX($A$37:$T$205,MATCH($B258,$B$37:$B$205,0),10)),"",INDEX($A$37:$T$205,MATCH($B258,$B$37:$B$205,0),10))</f>
        <v>5</v>
      </c>
      <c r="K258" s="19">
        <f>IF(ISNA(INDEX($A$37:$T$205,MATCH($B258,$B$37:$B$205,0),11)),"",INDEX($A$37:$T$205,MATCH($B258,$B$37:$B$205,0),11))</f>
        <v>2</v>
      </c>
      <c r="L258" s="19">
        <f>IF(ISNA(INDEX($A$37:$T$205,MATCH($B258,$B$37:$B$205,0),12)),"",INDEX($A$37:$T$205,MATCH($B258,$B$37:$B$205,0),12))</f>
        <v>1</v>
      </c>
      <c r="M258" s="19">
        <f>IF(ISNA(INDEX($A$37:$T$205,MATCH($B258,$B$37:$B$205,0),13)),"",INDEX($A$37:$T$205,MATCH($B258,$B$37:$B$205,0),13))</f>
        <v>0</v>
      </c>
      <c r="N258" s="19">
        <f>IF(ISNA(INDEX($A$37:$T$205,MATCH($B258,$B$37:$B$205,0),14)),"",INDEX($A$37:$T$205,MATCH($B258,$B$37:$B$205,0),14))</f>
        <v>3</v>
      </c>
      <c r="O258" s="19">
        <f>IF(ISNA(INDEX($A$37:$T$205,MATCH($B258,$B$37:$B$205,0),15)),"",INDEX($A$37:$T$205,MATCH($B258,$B$37:$B$205,0),15))</f>
        <v>6</v>
      </c>
      <c r="P258" s="19">
        <f>IF(ISNA(INDEX($A$37:$T$205,MATCH($B258,$B$37:$B$205,0),16)),"",INDEX($A$37:$T$205,MATCH($B258,$B$37:$B$205,0),16))</f>
        <v>9</v>
      </c>
      <c r="Q258" s="90" t="str">
        <f>IF(ISNA(INDEX($A$37:$T$205,MATCH($B258,$B$37:$B$205,0),17)),"",INDEX($A$37:$T$205,MATCH($B258,$B$37:$B$205,0),17))</f>
        <v>E</v>
      </c>
      <c r="R258" s="90">
        <f>IF(ISNA(INDEX($A$37:$T$205,MATCH($B258,$B$37:$B$205,0),18)),"",INDEX($A$37:$T$205,MATCH($B258,$B$37:$B$205,0),18))</f>
        <v>0</v>
      </c>
      <c r="S258" s="90">
        <f>IF(ISNA(INDEX($A$37:$T$205,MATCH($B258,$B$37:$B$205,0),19)),"",INDEX($A$37:$T$205,MATCH($B258,$B$37:$B$205,0),19))</f>
        <v>0</v>
      </c>
      <c r="T258" s="90" t="str">
        <f>IF(ISNA(INDEX($A$37:$T$205,MATCH($B258,$B$37:$B$205,0),20)),"",INDEX($A$37:$T$205,MATCH($B258,$B$37:$B$205,0),20))</f>
        <v>DS</v>
      </c>
      <c r="U258" s="95"/>
      <c r="V258" s="94"/>
      <c r="W258" s="94"/>
      <c r="X258" s="94"/>
      <c r="Y258" s="94"/>
      <c r="Z258" s="94"/>
    </row>
    <row r="259" spans="1:26" s="27" customFormat="1" ht="15" x14ac:dyDescent="0.25">
      <c r="A259" s="89" t="str">
        <f>IF(ISNA(INDEX($A$37:$T$205,MATCH($B259,$B$37:$B$205,0),1)),"",INDEX($A$37:$T$205,MATCH($B259,$B$37:$B$205,0),1))</f>
        <v>LLX5111</v>
      </c>
      <c r="B259" s="121" t="s">
        <v>242</v>
      </c>
      <c r="C259" s="121"/>
      <c r="D259" s="121"/>
      <c r="E259" s="121"/>
      <c r="F259" s="121"/>
      <c r="G259" s="121"/>
      <c r="H259" s="121"/>
      <c r="I259" s="121"/>
      <c r="J259" s="19">
        <f>IF(ISNA(INDEX($A$37:$T$205,MATCH($B259,$B$37:$B$205,0),10)),"",INDEX($A$37:$T$205,MATCH($B259,$B$37:$B$205,0),10))</f>
        <v>6</v>
      </c>
      <c r="K259" s="19">
        <f>IF(ISNA(INDEX($A$37:$T$205,MATCH($B259,$B$37:$B$205,0),11)),"",INDEX($A$37:$T$205,MATCH($B259,$B$37:$B$205,0),11))</f>
        <v>2</v>
      </c>
      <c r="L259" s="19">
        <f>IF(ISNA(INDEX($A$37:$T$205,MATCH($B259,$B$37:$B$205,0),12)),"",INDEX($A$37:$T$205,MATCH($B259,$B$37:$B$205,0),12))</f>
        <v>2</v>
      </c>
      <c r="M259" s="19">
        <f>IF(ISNA(INDEX($A$37:$T$205,MATCH($B259,$B$37:$B$205,0),13)),"",INDEX($A$37:$T$205,MATCH($B259,$B$37:$B$205,0),13))</f>
        <v>0</v>
      </c>
      <c r="N259" s="19">
        <f>IF(ISNA(INDEX($A$37:$T$205,MATCH($B259,$B$37:$B$205,0),14)),"",INDEX($A$37:$T$205,MATCH($B259,$B$37:$B$205,0),14))</f>
        <v>4</v>
      </c>
      <c r="O259" s="19">
        <f>IF(ISNA(INDEX($A$37:$T$205,MATCH($B259,$B$37:$B$205,0),15)),"",INDEX($A$37:$T$205,MATCH($B259,$B$37:$B$205,0),15))</f>
        <v>7</v>
      </c>
      <c r="P259" s="19">
        <f>IF(ISNA(INDEX($A$37:$T$205,MATCH($B259,$B$37:$B$205,0),16)),"",INDEX($A$37:$T$205,MATCH($B259,$B$37:$B$205,0),16))</f>
        <v>11</v>
      </c>
      <c r="Q259" s="90">
        <f>IF(ISNA(INDEX($A$37:$T$205,MATCH($B259,$B$37:$B$205,0),17)),"",INDEX($A$37:$T$205,MATCH($B259,$B$37:$B$205,0),17))</f>
        <v>0</v>
      </c>
      <c r="R259" s="90" t="str">
        <f>IF(ISNA(INDEX($A$37:$T$205,MATCH($B259,$B$37:$B$205,0),18)),"",INDEX($A$37:$T$205,MATCH($B259,$B$37:$B$205,0),18))</f>
        <v>C</v>
      </c>
      <c r="S259" s="90">
        <f>IF(ISNA(INDEX($A$37:$T$205,MATCH($B259,$B$37:$B$205,0),19)),"",INDEX($A$37:$T$205,MATCH($B259,$B$37:$B$205,0),19))</f>
        <v>0</v>
      </c>
      <c r="T259" s="90" t="str">
        <f>IF(ISNA(INDEX($A$37:$T$205,MATCH($B259,$B$37:$B$205,0),20)),"",INDEX($A$37:$T$205,MATCH($B259,$B$37:$B$205,0),20))</f>
        <v>DS</v>
      </c>
      <c r="U259" s="95"/>
      <c r="V259" s="94"/>
      <c r="W259" s="94"/>
      <c r="X259" s="94"/>
      <c r="Y259" s="94"/>
      <c r="Z259" s="94"/>
    </row>
    <row r="260" spans="1:26" s="27" customFormat="1" ht="15" x14ac:dyDescent="0.25">
      <c r="A260" s="89" t="str">
        <f>IF(ISNA(INDEX($A$37:$T$205,MATCH($B260,$B$37:$B$205,0),1)),"",INDEX($A$37:$T$205,MATCH($B260,$B$37:$B$205,0),1))</f>
        <v>LLH5221</v>
      </c>
      <c r="B260" s="121" t="s">
        <v>194</v>
      </c>
      <c r="C260" s="121"/>
      <c r="D260" s="121"/>
      <c r="E260" s="121"/>
      <c r="F260" s="121"/>
      <c r="G260" s="121"/>
      <c r="H260" s="121"/>
      <c r="I260" s="121"/>
      <c r="J260" s="19">
        <f>IF(ISNA(INDEX($A$37:$T$205,MATCH($B260,$B$37:$B$205,0),10)),"",INDEX($A$37:$T$205,MATCH($B260,$B$37:$B$205,0),10))</f>
        <v>4</v>
      </c>
      <c r="K260" s="19">
        <f>IF(ISNA(INDEX($A$37:$T$205,MATCH($B260,$B$37:$B$205,0),11)),"",INDEX($A$37:$T$205,MATCH($B260,$B$37:$B$205,0),11))</f>
        <v>1</v>
      </c>
      <c r="L260" s="19">
        <f>IF(ISNA(INDEX($A$37:$T$205,MATCH($B260,$B$37:$B$205,0),12)),"",INDEX($A$37:$T$205,MATCH($B260,$B$37:$B$205,0),12))</f>
        <v>1</v>
      </c>
      <c r="M260" s="19">
        <f>IF(ISNA(INDEX($A$37:$T$205,MATCH($B260,$B$37:$B$205,0),13)),"",INDEX($A$37:$T$205,MATCH($B260,$B$37:$B$205,0),13))</f>
        <v>1</v>
      </c>
      <c r="N260" s="19">
        <f>IF(ISNA(INDEX($A$37:$T$205,MATCH($B260,$B$37:$B$205,0),14)),"",INDEX($A$37:$T$205,MATCH($B260,$B$37:$B$205,0),14))</f>
        <v>3</v>
      </c>
      <c r="O260" s="19">
        <f>IF(ISNA(INDEX($A$37:$T$205,MATCH($B260,$B$37:$B$205,0),15)),"",INDEX($A$37:$T$205,MATCH($B260,$B$37:$B$205,0),15))</f>
        <v>4</v>
      </c>
      <c r="P260" s="19">
        <f>IF(ISNA(INDEX($A$37:$T$205,MATCH($B260,$B$37:$B$205,0),16)),"",INDEX($A$37:$T$205,MATCH($B260,$B$37:$B$205,0),16))</f>
        <v>7</v>
      </c>
      <c r="Q260" s="90" t="str">
        <f>IF(ISNA(INDEX($A$37:$T$205,MATCH($B260,$B$37:$B$205,0),17)),"",INDEX($A$37:$T$205,MATCH($B260,$B$37:$B$205,0),17))</f>
        <v>E</v>
      </c>
      <c r="R260" s="90">
        <f>IF(ISNA(INDEX($A$37:$T$205,MATCH($B260,$B$37:$B$205,0),18)),"",INDEX($A$37:$T$205,MATCH($B260,$B$37:$B$205,0),18))</f>
        <v>0</v>
      </c>
      <c r="S260" s="90">
        <f>IF(ISNA(INDEX($A$37:$T$205,MATCH($B260,$B$37:$B$205,0),19)),"",INDEX($A$37:$T$205,MATCH($B260,$B$37:$B$205,0),19))</f>
        <v>0</v>
      </c>
      <c r="T260" s="90" t="str">
        <f>IF(ISNA(INDEX($A$37:$T$205,MATCH($B260,$B$37:$B$205,0),20)),"",INDEX($A$37:$T$205,MATCH($B260,$B$37:$B$205,0),20))</f>
        <v>DS</v>
      </c>
      <c r="U260" s="95"/>
      <c r="V260" s="94"/>
      <c r="W260" s="94"/>
      <c r="X260" s="94"/>
      <c r="Y260" s="94"/>
      <c r="Z260" s="94"/>
    </row>
    <row r="261" spans="1:26" s="27" customFormat="1" ht="15" x14ac:dyDescent="0.25">
      <c r="A261" s="89" t="str">
        <f>IF(ISNA(INDEX($A$37:$T$205,MATCH($B261,$B$37:$B$205,0),1)),"",INDEX($A$37:$T$205,MATCH($B261,$B$37:$B$205,0),1))</f>
        <v>LLH5261</v>
      </c>
      <c r="B261" s="121" t="s">
        <v>196</v>
      </c>
      <c r="C261" s="121"/>
      <c r="D261" s="121"/>
      <c r="E261" s="121"/>
      <c r="F261" s="121"/>
      <c r="G261" s="121"/>
      <c r="H261" s="121"/>
      <c r="I261" s="121"/>
      <c r="J261" s="19">
        <f>IF(ISNA(INDEX($A$37:$T$205,MATCH($B261,$B$37:$B$205,0),10)),"",INDEX($A$37:$T$205,MATCH($B261,$B$37:$B$205,0),10))</f>
        <v>4</v>
      </c>
      <c r="K261" s="19">
        <f>IF(ISNA(INDEX($A$37:$T$205,MATCH($B261,$B$37:$B$205,0),11)),"",INDEX($A$37:$T$205,MATCH($B261,$B$37:$B$205,0),11))</f>
        <v>2</v>
      </c>
      <c r="L261" s="19">
        <f>IF(ISNA(INDEX($A$37:$T$205,MATCH($B261,$B$37:$B$205,0),12)),"",INDEX($A$37:$T$205,MATCH($B261,$B$37:$B$205,0),12))</f>
        <v>1</v>
      </c>
      <c r="M261" s="19">
        <f>IF(ISNA(INDEX($A$37:$T$205,MATCH($B261,$B$37:$B$205,0),13)),"",INDEX($A$37:$T$205,MATCH($B261,$B$37:$B$205,0),13))</f>
        <v>0</v>
      </c>
      <c r="N261" s="19">
        <f>IF(ISNA(INDEX($A$37:$T$205,MATCH($B261,$B$37:$B$205,0),14)),"",INDEX($A$37:$T$205,MATCH($B261,$B$37:$B$205,0),14))</f>
        <v>3</v>
      </c>
      <c r="O261" s="19">
        <f>IF(ISNA(INDEX($A$37:$T$205,MATCH($B261,$B$37:$B$205,0),15)),"",INDEX($A$37:$T$205,MATCH($B261,$B$37:$B$205,0),15))</f>
        <v>4</v>
      </c>
      <c r="P261" s="19">
        <f>IF(ISNA(INDEX($A$37:$T$205,MATCH($B261,$B$37:$B$205,0),16)),"",INDEX($A$37:$T$205,MATCH($B261,$B$37:$B$205,0),16))</f>
        <v>7</v>
      </c>
      <c r="Q261" s="90" t="str">
        <f>IF(ISNA(INDEX($A$37:$T$205,MATCH($B261,$B$37:$B$205,0),17)),"",INDEX($A$37:$T$205,MATCH($B261,$B$37:$B$205,0),17))</f>
        <v>E</v>
      </c>
      <c r="R261" s="90">
        <f>IF(ISNA(INDEX($A$37:$T$205,MATCH($B261,$B$37:$B$205,0),18)),"",INDEX($A$37:$T$205,MATCH($B261,$B$37:$B$205,0),18))</f>
        <v>0</v>
      </c>
      <c r="S261" s="90">
        <f>IF(ISNA(INDEX($A$37:$T$205,MATCH($B261,$B$37:$B$205,0),19)),"",INDEX($A$37:$T$205,MATCH($B261,$B$37:$B$205,0),19))</f>
        <v>0</v>
      </c>
      <c r="T261" s="90" t="str">
        <f>IF(ISNA(INDEX($A$37:$T$205,MATCH($B261,$B$37:$B$205,0),20)),"",INDEX($A$37:$T$205,MATCH($B261,$B$37:$B$205,0),20))</f>
        <v>DS</v>
      </c>
      <c r="U261" s="95"/>
      <c r="V261" s="94"/>
      <c r="W261" s="94"/>
      <c r="X261" s="94"/>
      <c r="Y261" s="94"/>
      <c r="Z261" s="94"/>
    </row>
    <row r="262" spans="1:26" s="27" customFormat="1" ht="15" x14ac:dyDescent="0.25">
      <c r="A262" s="89" t="str">
        <f>IF(ISNA(INDEX($A$37:$T$205,MATCH($B262,$B$37:$B$205,0),1)),"",INDEX($A$37:$T$205,MATCH($B262,$B$37:$B$205,0),1))</f>
        <v>LLX5211</v>
      </c>
      <c r="B262" s="121" t="s">
        <v>198</v>
      </c>
      <c r="C262" s="121"/>
      <c r="D262" s="121"/>
      <c r="E262" s="121"/>
      <c r="F262" s="121"/>
      <c r="G262" s="121"/>
      <c r="H262" s="121"/>
      <c r="I262" s="121"/>
      <c r="J262" s="19">
        <f>IF(ISNA(INDEX($A$37:$T$205,MATCH($B262,$B$37:$B$205,0),10)),"",INDEX($A$37:$T$205,MATCH($B262,$B$37:$B$205,0),10))</f>
        <v>3</v>
      </c>
      <c r="K262" s="19">
        <f>IF(ISNA(INDEX($A$37:$T$205,MATCH($B262,$B$37:$B$205,0),11)),"",INDEX($A$37:$T$205,MATCH($B262,$B$37:$B$205,0),11))</f>
        <v>1</v>
      </c>
      <c r="L262" s="19">
        <f>IF(ISNA(INDEX($A$37:$T$205,MATCH($B262,$B$37:$B$205,0),12)),"",INDEX($A$37:$T$205,MATCH($B262,$B$37:$B$205,0),12))</f>
        <v>1</v>
      </c>
      <c r="M262" s="19">
        <f>IF(ISNA(INDEX($A$37:$T$205,MATCH($B262,$B$37:$B$205,0),13)),"",INDEX($A$37:$T$205,MATCH($B262,$B$37:$B$205,0),13))</f>
        <v>0</v>
      </c>
      <c r="N262" s="19">
        <f>IF(ISNA(INDEX($A$37:$T$205,MATCH($B262,$B$37:$B$205,0),14)),"",INDEX($A$37:$T$205,MATCH($B262,$B$37:$B$205,0),14))</f>
        <v>2</v>
      </c>
      <c r="O262" s="19">
        <f>IF(ISNA(INDEX($A$37:$T$205,MATCH($B262,$B$37:$B$205,0),15)),"",INDEX($A$37:$T$205,MATCH($B262,$B$37:$B$205,0),15))</f>
        <v>3</v>
      </c>
      <c r="P262" s="19">
        <f>IF(ISNA(INDEX($A$37:$T$205,MATCH($B262,$B$37:$B$205,0),16)),"",INDEX($A$37:$T$205,MATCH($B262,$B$37:$B$205,0),16))</f>
        <v>5</v>
      </c>
      <c r="Q262" s="90">
        <f>IF(ISNA(INDEX($A$37:$T$205,MATCH($B262,$B$37:$B$205,0),17)),"",INDEX($A$37:$T$205,MATCH($B262,$B$37:$B$205,0),17))</f>
        <v>0</v>
      </c>
      <c r="R262" s="90" t="str">
        <f>IF(ISNA(INDEX($A$37:$T$205,MATCH($B262,$B$37:$B$205,0),18)),"",INDEX($A$37:$T$205,MATCH($B262,$B$37:$B$205,0),18))</f>
        <v>C</v>
      </c>
      <c r="S262" s="90">
        <f>IF(ISNA(INDEX($A$37:$T$205,MATCH($B262,$B$37:$B$205,0),19)),"",INDEX($A$37:$T$205,MATCH($B262,$B$37:$B$205,0),19))</f>
        <v>0</v>
      </c>
      <c r="T262" s="90" t="str">
        <f>IF(ISNA(INDEX($A$37:$T$205,MATCH($B262,$B$37:$B$205,0),20)),"",INDEX($A$37:$T$205,MATCH($B262,$B$37:$B$205,0),20))</f>
        <v>DS</v>
      </c>
      <c r="U262" s="95"/>
      <c r="V262" s="94"/>
      <c r="W262" s="94"/>
      <c r="X262" s="94"/>
      <c r="Y262" s="94"/>
      <c r="Z262" s="94"/>
    </row>
    <row r="263" spans="1:26" s="27" customFormat="1" ht="18" customHeight="1" x14ac:dyDescent="0.25">
      <c r="A263" s="72" t="s">
        <v>26</v>
      </c>
      <c r="B263" s="119"/>
      <c r="C263" s="119"/>
      <c r="D263" s="119"/>
      <c r="E263" s="119"/>
      <c r="F263" s="119"/>
      <c r="G263" s="119"/>
      <c r="H263" s="119"/>
      <c r="I263" s="119"/>
      <c r="J263" s="87">
        <f t="shared" ref="J263:P263" si="52">SUM(J238:J262)</f>
        <v>130</v>
      </c>
      <c r="K263" s="87">
        <f t="shared" si="52"/>
        <v>36</v>
      </c>
      <c r="L263" s="87">
        <f t="shared" si="52"/>
        <v>25</v>
      </c>
      <c r="M263" s="87">
        <f t="shared" si="52"/>
        <v>32</v>
      </c>
      <c r="N263" s="87">
        <f t="shared" si="52"/>
        <v>93</v>
      </c>
      <c r="O263" s="87">
        <f t="shared" si="52"/>
        <v>141</v>
      </c>
      <c r="P263" s="87">
        <f t="shared" si="52"/>
        <v>234</v>
      </c>
      <c r="Q263" s="72">
        <f>COUNTIF(Q238:Q262,"E")</f>
        <v>20</v>
      </c>
      <c r="R263" s="72">
        <f>COUNTIF(R238:R262,"C")</f>
        <v>5</v>
      </c>
      <c r="S263" s="72">
        <f>COUNTIF(S238:S262,"VP")</f>
        <v>0</v>
      </c>
      <c r="T263" s="18">
        <f>COUNTA(T238:T262)</f>
        <v>25</v>
      </c>
      <c r="U263" s="95"/>
      <c r="V263" s="94"/>
      <c r="W263" s="94"/>
      <c r="X263" s="94"/>
      <c r="Y263" s="94"/>
      <c r="Z263" s="94"/>
    </row>
    <row r="264" spans="1:26" s="27" customFormat="1" ht="15" x14ac:dyDescent="0.25">
      <c r="A264" s="120" t="s">
        <v>72</v>
      </c>
      <c r="B264" s="120"/>
      <c r="C264" s="120"/>
      <c r="D264" s="120"/>
      <c r="E264" s="120"/>
      <c r="F264" s="120"/>
      <c r="G264" s="120"/>
      <c r="H264" s="120"/>
      <c r="I264" s="120"/>
      <c r="J264" s="120"/>
      <c r="K264" s="120"/>
      <c r="L264" s="120"/>
      <c r="M264" s="120"/>
      <c r="N264" s="120"/>
      <c r="O264" s="120"/>
      <c r="P264" s="120"/>
      <c r="Q264" s="120"/>
      <c r="R264" s="120"/>
      <c r="S264" s="120"/>
      <c r="T264" s="120"/>
      <c r="U264" s="95"/>
      <c r="V264" s="94"/>
      <c r="W264" s="94"/>
      <c r="X264" s="94"/>
      <c r="Y264" s="94"/>
      <c r="Z264" s="94"/>
    </row>
    <row r="265" spans="1:26" s="27" customFormat="1" ht="15" x14ac:dyDescent="0.25">
      <c r="A265" s="89" t="str">
        <f>IF(ISNA(INDEX($A$37:$T$205,MATCH($B265,$B$37:$B$205,0),1)),"",INDEX($A$37:$T$205,MATCH($B265,$B$37:$B$205,0),1))</f>
        <v>LLH6121</v>
      </c>
      <c r="B265" s="121" t="s">
        <v>277</v>
      </c>
      <c r="C265" s="121"/>
      <c r="D265" s="121"/>
      <c r="E265" s="121"/>
      <c r="F265" s="121"/>
      <c r="G265" s="121"/>
      <c r="H265" s="121"/>
      <c r="I265" s="121"/>
      <c r="J265" s="19">
        <f>IF(ISNA(INDEX($A$37:$T$205,MATCH($B265,$B$37:$B$205,0),10)),"",INDEX($A$37:$T$205,MATCH($B265,$B$37:$B$205,0),10))</f>
        <v>5</v>
      </c>
      <c r="K265" s="19">
        <f>IF(ISNA(INDEX($A$37:$T$205,MATCH($B265,$B$37:$B$205,0),11)),"",INDEX($A$37:$T$205,MATCH($B265,$B$37:$B$205,0),11))</f>
        <v>2</v>
      </c>
      <c r="L265" s="19">
        <f>IF(ISNA(INDEX($A$37:$T$205,MATCH($B265,$B$37:$B$205,0),12)),"",INDEX($A$37:$T$205,MATCH($B265,$B$37:$B$205,0),12))</f>
        <v>1</v>
      </c>
      <c r="M265" s="19">
        <f>IF(ISNA(INDEX($A$37:$T$205,MATCH($B265,$B$37:$B$205,0),13)),"",INDEX($A$37:$T$205,MATCH($B265,$B$37:$B$205,0),13))</f>
        <v>0</v>
      </c>
      <c r="N265" s="19">
        <f>IF(ISNA(INDEX($A$37:$T$205,MATCH($B265,$B$37:$B$205,0),14)),"",INDEX($A$37:$T$205,MATCH($B265,$B$37:$B$205,0),14))</f>
        <v>3</v>
      </c>
      <c r="O265" s="19">
        <f>IF(ISNA(INDEX($A$37:$T$205,MATCH($B265,$B$37:$B$205,0),15)),"",INDEX($A$37:$T$205,MATCH($B265,$B$37:$B$205,0),15))</f>
        <v>7</v>
      </c>
      <c r="P265" s="19">
        <f>IF(ISNA(INDEX($A$37:$T$205,MATCH($B265,$B$37:$B$205,0),16)),"",INDEX($A$37:$T$205,MATCH($B265,$B$37:$B$205,0),16))</f>
        <v>10</v>
      </c>
      <c r="Q265" s="90" t="str">
        <f>IF(ISNA(INDEX($A$37:$T$205,MATCH($B265,$B$37:$B$205,0),17)),"",INDEX($A$37:$T$205,MATCH($B265,$B$37:$B$205,0),17))</f>
        <v>E</v>
      </c>
      <c r="R265" s="90">
        <f>IF(ISNA(INDEX($A$37:$T$205,MATCH($B265,$B$37:$B$205,0),18)),"",INDEX($A$37:$T$205,MATCH($B265,$B$37:$B$205,0),18))</f>
        <v>0</v>
      </c>
      <c r="S265" s="90">
        <f>IF(ISNA(INDEX($A$37:$T$205,MATCH($B265,$B$37:$B$205,0),19)),"",INDEX($A$37:$T$205,MATCH($B265,$B$37:$B$205,0),19))</f>
        <v>0</v>
      </c>
      <c r="T265" s="90" t="str">
        <f>IF(ISNA(INDEX($A$37:$T$205,MATCH($B265,$B$37:$B$205,0),20)),"",INDEX($A$37:$T$205,MATCH($B265,$B$37:$B$205,0),20))</f>
        <v>DS</v>
      </c>
      <c r="U265" s="95"/>
      <c r="V265" s="94"/>
      <c r="W265" s="94"/>
      <c r="X265" s="94"/>
      <c r="Y265" s="94"/>
      <c r="Z265" s="94"/>
    </row>
    <row r="266" spans="1:26" s="27" customFormat="1" x14ac:dyDescent="0.2">
      <c r="A266" s="89" t="str">
        <f>IF(ISNA(INDEX($A$37:$T$205,MATCH($B266,$B$37:$B$205,0),1)),"",INDEX($A$37:$T$205,MATCH($B266,$B$37:$B$205,0),1))</f>
        <v>LLH6161</v>
      </c>
      <c r="B266" s="121" t="s">
        <v>247</v>
      </c>
      <c r="C266" s="121"/>
      <c r="D266" s="121"/>
      <c r="E266" s="121"/>
      <c r="F266" s="121"/>
      <c r="G266" s="121"/>
      <c r="H266" s="121"/>
      <c r="I266" s="121"/>
      <c r="J266" s="19">
        <f>IF(ISNA(INDEX($A$37:$T$205,MATCH($B266,$B$37:$B$205,0),10)),"",INDEX($A$37:$T$205,MATCH($B266,$B$37:$B$205,0),10))</f>
        <v>4</v>
      </c>
      <c r="K266" s="19">
        <f>IF(ISNA(INDEX($A$37:$T$205,MATCH($B266,$B$37:$B$205,0),11)),"",INDEX($A$37:$T$205,MATCH($B266,$B$37:$B$205,0),11))</f>
        <v>2</v>
      </c>
      <c r="L266" s="19">
        <f>IF(ISNA(INDEX($A$37:$T$205,MATCH($B266,$B$37:$B$205,0),12)),"",INDEX($A$37:$T$205,MATCH($B266,$B$37:$B$205,0),12))</f>
        <v>1</v>
      </c>
      <c r="M266" s="19">
        <f>IF(ISNA(INDEX($A$37:$T$205,MATCH($B266,$B$37:$B$205,0),13)),"",INDEX($A$37:$T$205,MATCH($B266,$B$37:$B$205,0),13))</f>
        <v>0</v>
      </c>
      <c r="N266" s="19">
        <f>IF(ISNA(INDEX($A$37:$T$205,MATCH($B266,$B$37:$B$205,0),14)),"",INDEX($A$37:$T$205,MATCH($B266,$B$37:$B$205,0),14))</f>
        <v>3</v>
      </c>
      <c r="O266" s="19">
        <f>IF(ISNA(INDEX($A$37:$T$205,MATCH($B266,$B$37:$B$205,0),15)),"",INDEX($A$37:$T$205,MATCH($B266,$B$37:$B$205,0),15))</f>
        <v>5</v>
      </c>
      <c r="P266" s="19">
        <f>IF(ISNA(INDEX($A$37:$T$205,MATCH($B266,$B$37:$B$205,0),16)),"",INDEX($A$37:$T$205,MATCH($B266,$B$37:$B$205,0),16))</f>
        <v>8</v>
      </c>
      <c r="Q266" s="90" t="str">
        <f>IF(ISNA(INDEX($A$37:$T$205,MATCH($B266,$B$37:$B$205,0),17)),"",INDEX($A$37:$T$205,MATCH($B266,$B$37:$B$205,0),17))</f>
        <v>E</v>
      </c>
      <c r="R266" s="90">
        <f>IF(ISNA(INDEX($A$37:$T$205,MATCH($B266,$B$37:$B$205,0),18)),"",INDEX($A$37:$T$205,MATCH($B266,$B$37:$B$205,0),18))</f>
        <v>0</v>
      </c>
      <c r="S266" s="90">
        <f>IF(ISNA(INDEX($A$37:$T$205,MATCH($B266,$B$37:$B$205,0),19)),"",INDEX($A$37:$T$205,MATCH($B266,$B$37:$B$205,0),19))</f>
        <v>0</v>
      </c>
      <c r="T266" s="90" t="str">
        <f>IF(ISNA(INDEX($A$37:$T$205,MATCH($B266,$B$37:$B$205,0),20)),"",INDEX($A$37:$T$205,MATCH($B266,$B$37:$B$205,0),20))</f>
        <v>DS</v>
      </c>
      <c r="U266" s="31"/>
    </row>
    <row r="267" spans="1:26" s="27" customFormat="1" x14ac:dyDescent="0.2">
      <c r="A267" s="89" t="str">
        <f>IF(ISNA(INDEX($A$37:$T$205,MATCH($B267,$B$37:$B$205,0),1)),"",INDEX($A$37:$T$205,MATCH($B267,$B$37:$B$205,0),1))</f>
        <v>LLX6106</v>
      </c>
      <c r="B267" s="121" t="s">
        <v>246</v>
      </c>
      <c r="C267" s="121"/>
      <c r="D267" s="121"/>
      <c r="E267" s="121"/>
      <c r="F267" s="121"/>
      <c r="G267" s="121"/>
      <c r="H267" s="121"/>
      <c r="I267" s="121"/>
      <c r="J267" s="19">
        <f>IF(ISNA(INDEX($A$37:$T$205,MATCH($B267,$B$37:$B$205,0),10)),"",INDEX($A$37:$T$205,MATCH($B267,$B$37:$B$205,0),10))</f>
        <v>6</v>
      </c>
      <c r="K267" s="19">
        <f>IF(ISNA(INDEX($A$37:$T$205,MATCH($B267,$B$37:$B$205,0),11)),"",INDEX($A$37:$T$205,MATCH($B267,$B$37:$B$205,0),11))</f>
        <v>2</v>
      </c>
      <c r="L267" s="19">
        <f>IF(ISNA(INDEX($A$37:$T$205,MATCH($B267,$B$37:$B$205,0),12)),"",INDEX($A$37:$T$205,MATCH($B267,$B$37:$B$205,0),12))</f>
        <v>2</v>
      </c>
      <c r="M267" s="19">
        <f>IF(ISNA(INDEX($A$37:$T$205,MATCH($B267,$B$37:$B$205,0),13)),"",INDEX($A$37:$T$205,MATCH($B267,$B$37:$B$205,0),13))</f>
        <v>0</v>
      </c>
      <c r="N267" s="19">
        <f>IF(ISNA(INDEX($A$37:$T$205,MATCH($B267,$B$37:$B$205,0),14)),"",INDEX($A$37:$T$205,MATCH($B267,$B$37:$B$205,0),14))</f>
        <v>4</v>
      </c>
      <c r="O267" s="19">
        <f>IF(ISNA(INDEX($A$37:$T$205,MATCH($B267,$B$37:$B$205,0),15)),"",INDEX($A$37:$T$205,MATCH($B267,$B$37:$B$205,0),15))</f>
        <v>9</v>
      </c>
      <c r="P267" s="19">
        <f>IF(ISNA(INDEX($A$37:$T$205,MATCH($B267,$B$37:$B$205,0),16)),"",INDEX($A$37:$T$205,MATCH($B267,$B$37:$B$205,0),16))</f>
        <v>13</v>
      </c>
      <c r="Q267" s="90">
        <f>IF(ISNA(INDEX($A$37:$T$205,MATCH($B267,$B$37:$B$205,0),17)),"",INDEX($A$37:$T$205,MATCH($B267,$B$37:$B$205,0),17))</f>
        <v>0</v>
      </c>
      <c r="R267" s="90" t="str">
        <f>IF(ISNA(INDEX($A$37:$T$205,MATCH($B267,$B$37:$B$205,0),18)),"",INDEX($A$37:$T$205,MATCH($B267,$B$37:$B$205,0),18))</f>
        <v>C</v>
      </c>
      <c r="S267" s="90">
        <f>IF(ISNA(INDEX($A$37:$T$205,MATCH($B267,$B$37:$B$205,0),19)),"",INDEX($A$37:$T$205,MATCH($B267,$B$37:$B$205,0),19))</f>
        <v>0</v>
      </c>
      <c r="T267" s="90" t="str">
        <f>IF(ISNA(INDEX($A$37:$T$205,MATCH($B267,$B$37:$B$205,0),20)),"",INDEX($A$37:$T$205,MATCH($B267,$B$37:$B$205,0),20))</f>
        <v>DS</v>
      </c>
      <c r="U267" s="31"/>
    </row>
    <row r="268" spans="1:26" s="27" customFormat="1" x14ac:dyDescent="0.2">
      <c r="A268" s="89" t="str">
        <f>IF(ISNA(INDEX($A$37:$T$205,MATCH($B268,$B$37:$B$205,0),1)),"",INDEX($A$37:$T$205,MATCH($B268,$B$37:$B$205,0),1))</f>
        <v>LLH6221</v>
      </c>
      <c r="B268" s="121" t="s">
        <v>200</v>
      </c>
      <c r="C268" s="121"/>
      <c r="D268" s="121"/>
      <c r="E268" s="121"/>
      <c r="F268" s="121"/>
      <c r="G268" s="121"/>
      <c r="H268" s="121"/>
      <c r="I268" s="121"/>
      <c r="J268" s="19">
        <f>IF(ISNA(INDEX($A$37:$T$205,MATCH($B268,$B$37:$B$205,0),10)),"",INDEX($A$37:$T$205,MATCH($B268,$B$37:$B$205,0),10))</f>
        <v>4</v>
      </c>
      <c r="K268" s="19">
        <f>IF(ISNA(INDEX($A$37:$T$205,MATCH($B268,$B$37:$B$205,0),11)),"",INDEX($A$37:$T$205,MATCH($B268,$B$37:$B$205,0),11))</f>
        <v>2</v>
      </c>
      <c r="L268" s="19">
        <f>IF(ISNA(INDEX($A$37:$T$205,MATCH($B268,$B$37:$B$205,0),12)),"",INDEX($A$37:$T$205,MATCH($B268,$B$37:$B$205,0),12))</f>
        <v>1</v>
      </c>
      <c r="M268" s="19">
        <f>IF(ISNA(INDEX($A$37:$T$205,MATCH($B268,$B$37:$B$205,0),13)),"",INDEX($A$37:$T$205,MATCH($B268,$B$37:$B$205,0),13))</f>
        <v>0</v>
      </c>
      <c r="N268" s="19">
        <f>IF(ISNA(INDEX($A$37:$T$205,MATCH($B268,$B$37:$B$205,0),14)),"",INDEX($A$37:$T$205,MATCH($B268,$B$37:$B$205,0),14))</f>
        <v>3</v>
      </c>
      <c r="O268" s="19">
        <f>IF(ISNA(INDEX($A$37:$T$205,MATCH($B268,$B$37:$B$205,0),15)),"",INDEX($A$37:$T$205,MATCH($B268,$B$37:$B$205,0),15))</f>
        <v>5</v>
      </c>
      <c r="P268" s="19">
        <f>IF(ISNA(INDEX($A$37:$T$205,MATCH($B268,$B$37:$B$205,0),16)),"",INDEX($A$37:$T$205,MATCH($B268,$B$37:$B$205,0),16))</f>
        <v>8</v>
      </c>
      <c r="Q268" s="90" t="str">
        <f>IF(ISNA(INDEX($A$37:$T$205,MATCH($B268,$B$37:$B$205,0),17)),"",INDEX($A$37:$T$205,MATCH($B268,$B$37:$B$205,0),17))</f>
        <v>E</v>
      </c>
      <c r="R268" s="90">
        <f>IF(ISNA(INDEX($A$37:$T$205,MATCH($B268,$B$37:$B$205,0),18)),"",INDEX($A$37:$T$205,MATCH($B268,$B$37:$B$205,0),18))</f>
        <v>0</v>
      </c>
      <c r="S268" s="90">
        <f>IF(ISNA(INDEX($A$37:$T$205,MATCH($B268,$B$37:$B$205,0),19)),"",INDEX($A$37:$T$205,MATCH($B268,$B$37:$B$205,0),19))</f>
        <v>0</v>
      </c>
      <c r="T268" s="90" t="str">
        <f>IF(ISNA(INDEX($A$37:$T$205,MATCH($B268,$B$37:$B$205,0),20)),"",INDEX($A$37:$T$205,MATCH($B268,$B$37:$B$205,0),20))</f>
        <v>DS</v>
      </c>
      <c r="U268" s="31"/>
    </row>
    <row r="269" spans="1:26" s="27" customFormat="1" x14ac:dyDescent="0.2">
      <c r="A269" s="89" t="str">
        <f>IF(ISNA(INDEX($A$37:$T$205,MATCH($B269,$B$37:$B$205,0),1)),"",INDEX($A$37:$T$205,MATCH($B269,$B$37:$B$205,0),1))</f>
        <v>LLH6261</v>
      </c>
      <c r="B269" s="121" t="s">
        <v>202</v>
      </c>
      <c r="C269" s="121"/>
      <c r="D269" s="121"/>
      <c r="E269" s="121"/>
      <c r="F269" s="121"/>
      <c r="G269" s="121"/>
      <c r="H269" s="121"/>
      <c r="I269" s="121"/>
      <c r="J269" s="19">
        <f>IF(ISNA(INDEX($A$37:$T$205,MATCH($B269,$B$37:$B$205,0),10)),"",INDEX($A$37:$T$205,MATCH($B269,$B$37:$B$205,0),10))</f>
        <v>4</v>
      </c>
      <c r="K269" s="19">
        <f>IF(ISNA(INDEX($A$37:$T$205,MATCH($B269,$B$37:$B$205,0),11)),"",INDEX($A$37:$T$205,MATCH($B269,$B$37:$B$205,0),11))</f>
        <v>2</v>
      </c>
      <c r="L269" s="19">
        <f>IF(ISNA(INDEX($A$37:$T$205,MATCH($B269,$B$37:$B$205,0),12)),"",INDEX($A$37:$T$205,MATCH($B269,$B$37:$B$205,0),12))</f>
        <v>1</v>
      </c>
      <c r="M269" s="19">
        <f>IF(ISNA(INDEX($A$37:$T$205,MATCH($B269,$B$37:$B$205,0),13)),"",INDEX($A$37:$T$205,MATCH($B269,$B$37:$B$205,0),13))</f>
        <v>0</v>
      </c>
      <c r="N269" s="19">
        <f>IF(ISNA(INDEX($A$37:$T$205,MATCH($B269,$B$37:$B$205,0),14)),"",INDEX($A$37:$T$205,MATCH($B269,$B$37:$B$205,0),14))</f>
        <v>3</v>
      </c>
      <c r="O269" s="19">
        <f>IF(ISNA(INDEX($A$37:$T$205,MATCH($B269,$B$37:$B$205,0),15)),"",INDEX($A$37:$T$205,MATCH($B269,$B$37:$B$205,0),15))</f>
        <v>5</v>
      </c>
      <c r="P269" s="19">
        <f>IF(ISNA(INDEX($A$37:$T$205,MATCH($B269,$B$37:$B$205,0),16)),"",INDEX($A$37:$T$205,MATCH($B269,$B$37:$B$205,0),16))</f>
        <v>8</v>
      </c>
      <c r="Q269" s="90" t="str">
        <f>IF(ISNA(INDEX($A$37:$T$205,MATCH($B269,$B$37:$B$205,0),17)),"",INDEX($A$37:$T$205,MATCH($B269,$B$37:$B$205,0),17))</f>
        <v>E</v>
      </c>
      <c r="R269" s="90">
        <f>IF(ISNA(INDEX($A$37:$T$205,MATCH($B269,$B$37:$B$205,0),18)),"",INDEX($A$37:$T$205,MATCH($B269,$B$37:$B$205,0),18))</f>
        <v>0</v>
      </c>
      <c r="S269" s="90">
        <f>IF(ISNA(INDEX($A$37:$T$205,MATCH($B269,$B$37:$B$205,0),19)),"",INDEX($A$37:$T$205,MATCH($B269,$B$37:$B$205,0),19))</f>
        <v>0</v>
      </c>
      <c r="T269" s="90" t="str">
        <f>IF(ISNA(INDEX($A$37:$T$205,MATCH($B269,$B$37:$B$205,0),20)),"",INDEX($A$37:$T$205,MATCH($B269,$B$37:$B$205,0),20))</f>
        <v>DS</v>
      </c>
      <c r="U269" s="31"/>
    </row>
    <row r="270" spans="1:26" s="27" customFormat="1" x14ac:dyDescent="0.2">
      <c r="A270" s="89" t="str">
        <f>IF(ISNA(INDEX($A$37:$T$205,MATCH($B270,$B$37:$B$205,0),1)),"",INDEX($A$37:$T$205,MATCH($B270,$B$37:$B$205,0),1))</f>
        <v>LLX6211</v>
      </c>
      <c r="B270" s="121" t="s">
        <v>204</v>
      </c>
      <c r="C270" s="121"/>
      <c r="D270" s="121"/>
      <c r="E270" s="121"/>
      <c r="F270" s="121"/>
      <c r="G270" s="121"/>
      <c r="H270" s="121"/>
      <c r="I270" s="121"/>
      <c r="J270" s="19">
        <f>IF(ISNA(INDEX($A$37:$T$205,MATCH($B270,$B$37:$B$205,0),10)),"",INDEX($A$37:$T$205,MATCH($B270,$B$37:$B$205,0),10))</f>
        <v>3</v>
      </c>
      <c r="K270" s="19">
        <f>IF(ISNA(INDEX($A$37:$T$205,MATCH($B270,$B$37:$B$205,0),11)),"",INDEX($A$37:$T$205,MATCH($B270,$B$37:$B$205,0),11))</f>
        <v>1</v>
      </c>
      <c r="L270" s="19">
        <f>IF(ISNA(INDEX($A$37:$T$205,MATCH($B270,$B$37:$B$205,0),12)),"",INDEX($A$37:$T$205,MATCH($B270,$B$37:$B$205,0),12))</f>
        <v>1</v>
      </c>
      <c r="M270" s="19">
        <f>IF(ISNA(INDEX($A$37:$T$205,MATCH($B270,$B$37:$B$205,0),13)),"",INDEX($A$37:$T$205,MATCH($B270,$B$37:$B$205,0),13))</f>
        <v>0</v>
      </c>
      <c r="N270" s="19">
        <f>IF(ISNA(INDEX($A$37:$T$205,MATCH($B270,$B$37:$B$205,0),14)),"",INDEX($A$37:$T$205,MATCH($B270,$B$37:$B$205,0),14))</f>
        <v>2</v>
      </c>
      <c r="O270" s="19">
        <f>IF(ISNA(INDEX($A$37:$T$205,MATCH($B270,$B$37:$B$205,0),15)),"",INDEX($A$37:$T$205,MATCH($B270,$B$37:$B$205,0),15))</f>
        <v>4</v>
      </c>
      <c r="P270" s="19">
        <f>IF(ISNA(INDEX($A$37:$T$205,MATCH($B270,$B$37:$B$205,0),16)),"",INDEX($A$37:$T$205,MATCH($B270,$B$37:$B$205,0),16))</f>
        <v>6</v>
      </c>
      <c r="Q270" s="90">
        <f>IF(ISNA(INDEX($A$37:$T$205,MATCH($B270,$B$37:$B$205,0),17)),"",INDEX($A$37:$T$205,MATCH($B270,$B$37:$B$205,0),17))</f>
        <v>0</v>
      </c>
      <c r="R270" s="90" t="str">
        <f>IF(ISNA(INDEX($A$37:$T$205,MATCH($B270,$B$37:$B$205,0),18)),"",INDEX($A$37:$T$205,MATCH($B270,$B$37:$B$205,0),18))</f>
        <v>C</v>
      </c>
      <c r="S270" s="90">
        <f>IF(ISNA(INDEX($A$37:$T$205,MATCH($B270,$B$37:$B$205,0),19)),"",INDEX($A$37:$T$205,MATCH($B270,$B$37:$B$205,0),19))</f>
        <v>0</v>
      </c>
      <c r="T270" s="90" t="str">
        <f>IF(ISNA(INDEX($A$37:$T$205,MATCH($B270,$B$37:$B$205,0),20)),"",INDEX($A$37:$T$205,MATCH($B270,$B$37:$B$205,0),20))</f>
        <v>DS</v>
      </c>
      <c r="U270" s="31"/>
    </row>
    <row r="271" spans="1:26" s="27" customFormat="1" ht="20.25" customHeight="1" x14ac:dyDescent="0.2">
      <c r="A271" s="72" t="s">
        <v>26</v>
      </c>
      <c r="B271" s="120"/>
      <c r="C271" s="120"/>
      <c r="D271" s="120"/>
      <c r="E271" s="120"/>
      <c r="F271" s="120"/>
      <c r="G271" s="120"/>
      <c r="H271" s="120"/>
      <c r="I271" s="120"/>
      <c r="J271" s="87">
        <f t="shared" ref="J271:P271" si="53">SUM(J265:J270)</f>
        <v>26</v>
      </c>
      <c r="K271" s="87">
        <f t="shared" si="53"/>
        <v>11</v>
      </c>
      <c r="L271" s="87">
        <f t="shared" si="53"/>
        <v>7</v>
      </c>
      <c r="M271" s="87">
        <f t="shared" si="53"/>
        <v>0</v>
      </c>
      <c r="N271" s="87">
        <f t="shared" si="53"/>
        <v>18</v>
      </c>
      <c r="O271" s="87">
        <f t="shared" si="53"/>
        <v>35</v>
      </c>
      <c r="P271" s="87">
        <f t="shared" si="53"/>
        <v>53</v>
      </c>
      <c r="Q271" s="72">
        <f>COUNTIF(Q265:Q270,"E")</f>
        <v>4</v>
      </c>
      <c r="R271" s="72">
        <f>COUNTIF(R265:R270,"C")</f>
        <v>2</v>
      </c>
      <c r="S271" s="72">
        <f>COUNTIF(S265:S270,"VP")</f>
        <v>0</v>
      </c>
      <c r="T271" s="18">
        <f>COUNTA(T265:T270)</f>
        <v>6</v>
      </c>
      <c r="U271" s="31"/>
    </row>
    <row r="272" spans="1:26" s="27" customFormat="1" ht="30.75" customHeight="1" x14ac:dyDescent="0.2">
      <c r="A272" s="198" t="s">
        <v>100</v>
      </c>
      <c r="B272" s="198"/>
      <c r="C272" s="198"/>
      <c r="D272" s="198"/>
      <c r="E272" s="198"/>
      <c r="F272" s="198"/>
      <c r="G272" s="198"/>
      <c r="H272" s="198"/>
      <c r="I272" s="198"/>
      <c r="J272" s="87">
        <f t="shared" ref="J272:T272" si="54">SUM(J263,J271)</f>
        <v>156</v>
      </c>
      <c r="K272" s="87">
        <f t="shared" si="54"/>
        <v>47</v>
      </c>
      <c r="L272" s="87">
        <f t="shared" si="54"/>
        <v>32</v>
      </c>
      <c r="M272" s="87">
        <f t="shared" si="54"/>
        <v>32</v>
      </c>
      <c r="N272" s="87">
        <f t="shared" si="54"/>
        <v>111</v>
      </c>
      <c r="O272" s="87">
        <f t="shared" si="54"/>
        <v>176</v>
      </c>
      <c r="P272" s="87">
        <f t="shared" si="54"/>
        <v>287</v>
      </c>
      <c r="Q272" s="87">
        <f t="shared" si="54"/>
        <v>24</v>
      </c>
      <c r="R272" s="87">
        <f t="shared" si="54"/>
        <v>7</v>
      </c>
      <c r="S272" s="87">
        <f t="shared" si="54"/>
        <v>0</v>
      </c>
      <c r="T272" s="41">
        <f t="shared" si="54"/>
        <v>31</v>
      </c>
    </row>
    <row r="273" spans="1:26" s="27" customFormat="1" ht="13.5" customHeight="1" x14ac:dyDescent="0.2">
      <c r="A273" s="192" t="s">
        <v>51</v>
      </c>
      <c r="B273" s="193"/>
      <c r="C273" s="193"/>
      <c r="D273" s="193"/>
      <c r="E273" s="193"/>
      <c r="F273" s="193"/>
      <c r="G273" s="193"/>
      <c r="H273" s="193"/>
      <c r="I273" s="193"/>
      <c r="J273" s="194"/>
      <c r="K273" s="87">
        <f t="shared" ref="K273:P273" si="55">K263*14+K271*12</f>
        <v>636</v>
      </c>
      <c r="L273" s="87">
        <f t="shared" si="55"/>
        <v>434</v>
      </c>
      <c r="M273" s="87">
        <f t="shared" si="55"/>
        <v>448</v>
      </c>
      <c r="N273" s="87">
        <f t="shared" si="55"/>
        <v>1518</v>
      </c>
      <c r="O273" s="87">
        <f t="shared" si="55"/>
        <v>2394</v>
      </c>
      <c r="P273" s="87">
        <f t="shared" si="55"/>
        <v>3912</v>
      </c>
      <c r="Q273" s="297"/>
      <c r="R273" s="298"/>
      <c r="S273" s="298"/>
      <c r="T273" s="299"/>
    </row>
    <row r="274" spans="1:26" s="27" customFormat="1" x14ac:dyDescent="0.2">
      <c r="A274" s="195"/>
      <c r="B274" s="196"/>
      <c r="C274" s="196"/>
      <c r="D274" s="196"/>
      <c r="E274" s="196"/>
      <c r="F274" s="196"/>
      <c r="G274" s="196"/>
      <c r="H274" s="196"/>
      <c r="I274" s="196"/>
      <c r="J274" s="197"/>
      <c r="K274" s="182">
        <f>SUM(K273:M273)</f>
        <v>1518</v>
      </c>
      <c r="L274" s="183"/>
      <c r="M274" s="184"/>
      <c r="N274" s="182">
        <f>SUM(N273:O273)</f>
        <v>3912</v>
      </c>
      <c r="O274" s="183"/>
      <c r="P274" s="184"/>
      <c r="Q274" s="300"/>
      <c r="R274" s="301"/>
      <c r="S274" s="301"/>
      <c r="T274" s="302"/>
    </row>
    <row r="275" spans="1:26" s="27" customFormat="1" ht="18" customHeight="1" x14ac:dyDescent="0.2">
      <c r="A275" s="165" t="s">
        <v>98</v>
      </c>
      <c r="B275" s="166"/>
      <c r="C275" s="166"/>
      <c r="D275" s="166"/>
      <c r="E275" s="166"/>
      <c r="F275" s="166"/>
      <c r="G275" s="166"/>
      <c r="H275" s="166"/>
      <c r="I275" s="166"/>
      <c r="J275" s="167"/>
      <c r="K275" s="171">
        <f>T272/SUM(T49,T64,T82,T98,T120,T137)</f>
        <v>0.72093023255813948</v>
      </c>
      <c r="L275" s="172"/>
      <c r="M275" s="172"/>
      <c r="N275" s="172"/>
      <c r="O275" s="172"/>
      <c r="P275" s="172"/>
      <c r="Q275" s="172"/>
      <c r="R275" s="172"/>
      <c r="S275" s="172"/>
      <c r="T275" s="173"/>
    </row>
    <row r="276" spans="1:26" s="27" customFormat="1" ht="18" customHeight="1" x14ac:dyDescent="0.2">
      <c r="A276" s="168" t="s">
        <v>101</v>
      </c>
      <c r="B276" s="169"/>
      <c r="C276" s="169"/>
      <c r="D276" s="169"/>
      <c r="E276" s="169"/>
      <c r="F276" s="169"/>
      <c r="G276" s="169"/>
      <c r="H276" s="169"/>
      <c r="I276" s="169"/>
      <c r="J276" s="170"/>
      <c r="K276" s="171">
        <f>K274/(SUM(N49,N64,N82,N98,N120)*14+N137*12)</f>
        <v>0.77134146341463417</v>
      </c>
      <c r="L276" s="172"/>
      <c r="M276" s="172"/>
      <c r="N276" s="172"/>
      <c r="O276" s="172"/>
      <c r="P276" s="172"/>
      <c r="Q276" s="172"/>
      <c r="R276" s="172"/>
      <c r="S276" s="172"/>
      <c r="T276" s="173"/>
    </row>
    <row r="277" spans="1:26" s="27" customFormat="1" x14ac:dyDescent="0.2">
      <c r="A277" s="96"/>
      <c r="B277" s="96"/>
      <c r="C277" s="96"/>
      <c r="D277" s="96"/>
      <c r="E277" s="96"/>
      <c r="F277" s="96"/>
      <c r="G277" s="96"/>
      <c r="H277" s="96"/>
      <c r="I277" s="96"/>
      <c r="J277" s="96"/>
      <c r="K277" s="97"/>
      <c r="L277" s="97"/>
      <c r="M277" s="97"/>
      <c r="N277" s="97"/>
      <c r="O277" s="97"/>
      <c r="P277" s="97"/>
      <c r="Q277" s="97"/>
      <c r="R277" s="97"/>
      <c r="S277" s="97"/>
      <c r="T277" s="97"/>
    </row>
    <row r="278" spans="1:26" s="27" customFormat="1" ht="22.5" customHeight="1" x14ac:dyDescent="0.2">
      <c r="A278" s="120" t="s">
        <v>173</v>
      </c>
      <c r="B278" s="122"/>
      <c r="C278" s="122"/>
      <c r="D278" s="122"/>
      <c r="E278" s="122"/>
      <c r="F278" s="122"/>
      <c r="G278" s="122"/>
      <c r="H278" s="122"/>
      <c r="I278" s="122"/>
      <c r="J278" s="122"/>
      <c r="K278" s="122"/>
      <c r="L278" s="122"/>
      <c r="M278" s="122"/>
      <c r="N278" s="122"/>
      <c r="O278" s="122"/>
      <c r="P278" s="122"/>
      <c r="Q278" s="122"/>
      <c r="R278" s="122"/>
      <c r="S278" s="122"/>
      <c r="T278" s="122"/>
    </row>
    <row r="279" spans="1:26" s="27" customFormat="1" ht="25.5" customHeight="1" x14ac:dyDescent="0.2">
      <c r="A279" s="120" t="s">
        <v>28</v>
      </c>
      <c r="B279" s="120" t="s">
        <v>27</v>
      </c>
      <c r="C279" s="120"/>
      <c r="D279" s="120"/>
      <c r="E279" s="120"/>
      <c r="F279" s="120"/>
      <c r="G279" s="120"/>
      <c r="H279" s="120"/>
      <c r="I279" s="120"/>
      <c r="J279" s="123" t="s">
        <v>41</v>
      </c>
      <c r="K279" s="123" t="s">
        <v>25</v>
      </c>
      <c r="L279" s="123"/>
      <c r="M279" s="123"/>
      <c r="N279" s="123" t="s">
        <v>42</v>
      </c>
      <c r="O279" s="123"/>
      <c r="P279" s="123"/>
      <c r="Q279" s="123" t="s">
        <v>24</v>
      </c>
      <c r="R279" s="123"/>
      <c r="S279" s="123"/>
      <c r="T279" s="123" t="s">
        <v>23</v>
      </c>
    </row>
    <row r="280" spans="1:26" s="27" customFormat="1" x14ac:dyDescent="0.2">
      <c r="A280" s="120"/>
      <c r="B280" s="120"/>
      <c r="C280" s="120"/>
      <c r="D280" s="120"/>
      <c r="E280" s="120"/>
      <c r="F280" s="120"/>
      <c r="G280" s="120"/>
      <c r="H280" s="120"/>
      <c r="I280" s="120"/>
      <c r="J280" s="123"/>
      <c r="K280" s="88" t="s">
        <v>29</v>
      </c>
      <c r="L280" s="88" t="s">
        <v>30</v>
      </c>
      <c r="M280" s="88" t="s">
        <v>31</v>
      </c>
      <c r="N280" s="88" t="s">
        <v>35</v>
      </c>
      <c r="O280" s="88" t="s">
        <v>8</v>
      </c>
      <c r="P280" s="88" t="s">
        <v>32</v>
      </c>
      <c r="Q280" s="88" t="s">
        <v>33</v>
      </c>
      <c r="R280" s="88" t="s">
        <v>29</v>
      </c>
      <c r="S280" s="88" t="s">
        <v>34</v>
      </c>
      <c r="T280" s="123"/>
    </row>
    <row r="281" spans="1:26" s="27" customFormat="1" ht="15" x14ac:dyDescent="0.25">
      <c r="A281" s="120" t="s">
        <v>60</v>
      </c>
      <c r="B281" s="120"/>
      <c r="C281" s="120"/>
      <c r="D281" s="120"/>
      <c r="E281" s="120"/>
      <c r="F281" s="120"/>
      <c r="G281" s="120"/>
      <c r="H281" s="120"/>
      <c r="I281" s="120"/>
      <c r="J281" s="120"/>
      <c r="K281" s="120"/>
      <c r="L281" s="120"/>
      <c r="M281" s="120"/>
      <c r="N281" s="120"/>
      <c r="O281" s="120"/>
      <c r="P281" s="120"/>
      <c r="Q281" s="120"/>
      <c r="R281" s="120"/>
      <c r="S281" s="120"/>
      <c r="T281" s="120"/>
      <c r="U281" s="93"/>
      <c r="V281" s="94"/>
    </row>
    <row r="282" spans="1:26" s="27" customFormat="1" ht="15" x14ac:dyDescent="0.25">
      <c r="A282" s="89" t="str">
        <f>IF(ISNA(INDEX($A$37:$T$205,MATCH($B282,$B$37:$B$205,0),1)),"",INDEX($A$37:$T$205,MATCH($B282,$B$37:$B$205,0),1))</f>
        <v>LLX1023</v>
      </c>
      <c r="B282" s="121" t="s">
        <v>94</v>
      </c>
      <c r="C282" s="121"/>
      <c r="D282" s="121"/>
      <c r="E282" s="121"/>
      <c r="F282" s="121"/>
      <c r="G282" s="121"/>
      <c r="H282" s="121"/>
      <c r="I282" s="121"/>
      <c r="J282" s="19">
        <f>IF(ISNA(INDEX($A$37:$T$205,MATCH($B282,$B$37:$B$205,0),10)),"",INDEX($A$37:$T$205,MATCH($B282,$B$37:$B$205,0),10))</f>
        <v>3</v>
      </c>
      <c r="K282" s="19">
        <f>IF(ISNA(INDEX($A$37:$T$205,MATCH($B282,$B$37:$B$205,0),11)),"",INDEX($A$37:$T$205,MATCH($B282,$B$37:$B$205,0),11))</f>
        <v>0</v>
      </c>
      <c r="L282" s="19">
        <f>IF(ISNA(INDEX($A$37:$T$205,MATCH($B282,$B$37:$B$205,0),12)),"",INDEX($A$37:$T$205,MATCH($B282,$B$37:$B$205,0),12))</f>
        <v>0</v>
      </c>
      <c r="M282" s="19">
        <f>IF(ISNA(INDEX($A$37:$T$205,MATCH($B282,$B$37:$B$205,0),13)),"",INDEX($A$37:$T$205,MATCH($B282,$B$37:$B$205,0),13))</f>
        <v>2</v>
      </c>
      <c r="N282" s="19">
        <f>IF(ISNA(INDEX($A$37:$T$205,MATCH($B282,$B$37:$B$205,0),14)),"",INDEX($A$37:$T$205,MATCH($B282,$B$37:$B$205,0),14))</f>
        <v>2</v>
      </c>
      <c r="O282" s="19">
        <f>IF(ISNA(INDEX($A$37:$T$205,MATCH($B282,$B$37:$B$205,0),15)),"",INDEX($A$37:$T$205,MATCH($B282,$B$37:$B$205,0),15))</f>
        <v>3</v>
      </c>
      <c r="P282" s="19">
        <f>IF(ISNA(INDEX($A$37:$T$205,MATCH($B282,$B$37:$B$205,0),16)),"",INDEX($A$37:$T$205,MATCH($B282,$B$37:$B$205,0),16))</f>
        <v>5</v>
      </c>
      <c r="Q282" s="90">
        <f>IF(ISNA(INDEX($A$37:$T$205,MATCH($B282,$B$37:$B$205,0),17)),"",INDEX($A$37:$T$205,MATCH($B282,$B$37:$B$205,0),17))</f>
        <v>0</v>
      </c>
      <c r="R282" s="90">
        <f>IF(ISNA(INDEX($A$37:$T$205,MATCH($B282,$B$37:$B$205,0),18)),"",INDEX($A$37:$T$205,MATCH($B282,$B$37:$B$205,0),18))</f>
        <v>0</v>
      </c>
      <c r="S282" s="90" t="str">
        <f>IF(ISNA(INDEX($A$37:$T$205,MATCH($B282,$B$37:$B$205,0),19)),"",INDEX($A$37:$T$205,MATCH($B282,$B$37:$B$205,0),19))</f>
        <v>VP</v>
      </c>
      <c r="T282" s="90" t="str">
        <f>IF(ISNA(INDEX($A$37:$T$205,MATCH($B282,$B$37:$B$205,0),20)),"",INDEX($A$37:$T$205,MATCH($B282,$B$37:$B$205,0),20))</f>
        <v>DC</v>
      </c>
      <c r="U282" s="95"/>
      <c r="V282" s="94"/>
      <c r="W282" s="94"/>
      <c r="X282" s="94"/>
      <c r="Y282" s="94"/>
      <c r="Z282" s="94"/>
    </row>
    <row r="283" spans="1:26" s="27" customFormat="1" ht="15" x14ac:dyDescent="0.25">
      <c r="A283" s="89" t="str">
        <f>IF(ISNA(INDEX($A$37:$T$205,MATCH($B283,$B$37:$B$205,0),1)),"",INDEX($A$37:$T$205,MATCH($B283,$B$37:$B$205,0),1))</f>
        <v>LLY2022</v>
      </c>
      <c r="B283" s="121" t="s">
        <v>125</v>
      </c>
      <c r="C283" s="121"/>
      <c r="D283" s="121"/>
      <c r="E283" s="121"/>
      <c r="F283" s="121"/>
      <c r="G283" s="121"/>
      <c r="H283" s="121"/>
      <c r="I283" s="121"/>
      <c r="J283" s="19">
        <f>IF(ISNA(INDEX($A$37:$T$205,MATCH($B283,$B$37:$B$205,0),10)),"",INDEX($A$37:$T$205,MATCH($B283,$B$37:$B$205,0),10))</f>
        <v>3</v>
      </c>
      <c r="K283" s="19">
        <f>IF(ISNA(INDEX($A$37:$T$205,MATCH($B283,$B$37:$B$205,0),11)),"",INDEX($A$37:$T$205,MATCH($B283,$B$37:$B$205,0),11))</f>
        <v>1</v>
      </c>
      <c r="L283" s="19">
        <f>IF(ISNA(INDEX($A$37:$T$205,MATCH($B283,$B$37:$B$205,0),12)),"",INDEX($A$37:$T$205,MATCH($B283,$B$37:$B$205,0),12))</f>
        <v>0</v>
      </c>
      <c r="M283" s="19">
        <f>IF(ISNA(INDEX($A$37:$T$205,MATCH($B283,$B$37:$B$205,0),13)),"",INDEX($A$37:$T$205,MATCH($B283,$B$37:$B$205,0),13))</f>
        <v>0</v>
      </c>
      <c r="N283" s="19">
        <f>IF(ISNA(INDEX($A$37:$T$205,MATCH($B283,$B$37:$B$205,0),14)),"",INDEX($A$37:$T$205,MATCH($B283,$B$37:$B$205,0),14))</f>
        <v>1</v>
      </c>
      <c r="O283" s="19">
        <f>IF(ISNA(INDEX($A$37:$T$205,MATCH($B283,$B$37:$B$205,0),15)),"",INDEX($A$37:$T$205,MATCH($B283,$B$37:$B$205,0),15))</f>
        <v>4</v>
      </c>
      <c r="P283" s="19">
        <f>IF(ISNA(INDEX($A$37:$T$205,MATCH($B283,$B$37:$B$205,0),16)),"",INDEX($A$37:$T$205,MATCH($B283,$B$37:$B$205,0),16))</f>
        <v>5</v>
      </c>
      <c r="Q283" s="90">
        <f>IF(ISNA(INDEX($A$37:$T$205,MATCH($B283,$B$37:$B$205,0),17)),"",INDEX($A$37:$T$205,MATCH($B283,$B$37:$B$205,0),17))</f>
        <v>0</v>
      </c>
      <c r="R283" s="90" t="str">
        <f>IF(ISNA(INDEX($A$37:$T$205,MATCH($B283,$B$37:$B$205,0),18)),"",INDEX($A$37:$T$205,MATCH($B283,$B$37:$B$205,0),18))</f>
        <v>C</v>
      </c>
      <c r="S283" s="90">
        <f>IF(ISNA(INDEX($A$37:$T$205,MATCH($B283,$B$37:$B$205,0),19)),"",INDEX($A$37:$T$205,MATCH($B283,$B$37:$B$205,0),19))</f>
        <v>0</v>
      </c>
      <c r="T283" s="90" t="str">
        <f>IF(ISNA(INDEX($A$37:$T$205,MATCH($B283,$B$37:$B$205,0),20)),"",INDEX($A$37:$T$205,MATCH($B283,$B$37:$B$205,0),20))</f>
        <v>DC</v>
      </c>
      <c r="U283" s="95"/>
      <c r="V283" s="94"/>
      <c r="W283" s="94"/>
      <c r="X283" s="94"/>
      <c r="Y283" s="94"/>
      <c r="Z283" s="94"/>
    </row>
    <row r="284" spans="1:26" s="27" customFormat="1" ht="15" x14ac:dyDescent="0.25">
      <c r="A284" s="89" t="str">
        <f>IF(ISNA(INDEX($A$37:$T$205,MATCH($B284,$B$37:$B$205,0),1)),"",INDEX($A$37:$T$205,MATCH($B284,$B$37:$B$205,0),1))</f>
        <v>YLU0011</v>
      </c>
      <c r="B284" s="121" t="s">
        <v>74</v>
      </c>
      <c r="C284" s="121"/>
      <c r="D284" s="121"/>
      <c r="E284" s="121"/>
      <c r="F284" s="121"/>
      <c r="G284" s="121"/>
      <c r="H284" s="121"/>
      <c r="I284" s="121"/>
      <c r="J284" s="19">
        <f>IF(ISNA(INDEX($A$37:$T$205,MATCH($B284,$B$37:$B$205,0),10)),"",INDEX($A$37:$T$205,MATCH($B284,$B$37:$B$205,0),10))</f>
        <v>2</v>
      </c>
      <c r="K284" s="19">
        <f>IF(ISNA(INDEX($A$37:$T$205,MATCH($B284,$B$37:$B$205,0),11)),"",INDEX($A$37:$T$205,MATCH($B284,$B$37:$B$205,0),11))</f>
        <v>0</v>
      </c>
      <c r="L284" s="19">
        <f>IF(ISNA(INDEX($A$37:$T$205,MATCH($B284,$B$37:$B$205,0),12)),"",INDEX($A$37:$T$205,MATCH($B284,$B$37:$B$205,0),12))</f>
        <v>2</v>
      </c>
      <c r="M284" s="19">
        <f>IF(ISNA(INDEX($A$37:$T$205,MATCH($B284,$B$37:$B$205,0),13)),"",INDEX($A$37:$T$205,MATCH($B284,$B$37:$B$205,0),13))</f>
        <v>0</v>
      </c>
      <c r="N284" s="19">
        <f>IF(ISNA(INDEX($A$37:$T$205,MATCH($B284,$B$37:$B$205,0),14)),"",INDEX($A$37:$T$205,MATCH($B284,$B$37:$B$205,0),14))</f>
        <v>2</v>
      </c>
      <c r="O284" s="19">
        <f>IF(ISNA(INDEX($A$37:$T$205,MATCH($B284,$B$37:$B$205,0),15)),"",INDEX($A$37:$T$205,MATCH($B284,$B$37:$B$205,0),15))</f>
        <v>2</v>
      </c>
      <c r="P284" s="19">
        <f>IF(ISNA(INDEX($A$37:$T$205,MATCH($B284,$B$37:$B$205,0),16)),"",INDEX($A$37:$T$205,MATCH($B284,$B$37:$B$205,0),16))</f>
        <v>4</v>
      </c>
      <c r="Q284" s="90">
        <f>IF(ISNA(INDEX($A$37:$T$205,MATCH($B284,$B$37:$B$205,0),17)),"",INDEX($A$37:$T$205,MATCH($B284,$B$37:$B$205,0),17))</f>
        <v>0</v>
      </c>
      <c r="R284" s="90">
        <f>IF(ISNA(INDEX($A$37:$T$205,MATCH($B284,$B$37:$B$205,0),18)),"",INDEX($A$37:$T$205,MATCH($B284,$B$37:$B$205,0),18))</f>
        <v>0</v>
      </c>
      <c r="S284" s="90" t="str">
        <f>IF(ISNA(INDEX($A$37:$T$205,MATCH($B284,$B$37:$B$205,0),19)),"",INDEX($A$37:$T$205,MATCH($B284,$B$37:$B$205,0),19))</f>
        <v>VP</v>
      </c>
      <c r="T284" s="90" t="str">
        <f>IF(ISNA(INDEX($A$37:$T$205,MATCH($B284,$B$37:$B$205,0),20)),"",INDEX($A$37:$T$205,MATCH($B284,$B$37:$B$205,0),20))</f>
        <v>DC</v>
      </c>
      <c r="U284" s="95"/>
      <c r="V284" s="94"/>
      <c r="W284" s="94"/>
      <c r="X284" s="94"/>
      <c r="Y284" s="94"/>
      <c r="Z284" s="94"/>
    </row>
    <row r="285" spans="1:26" s="27" customFormat="1" ht="15" x14ac:dyDescent="0.25">
      <c r="A285" s="89" t="str">
        <f>IF(ISNA(INDEX($A$37:$T$205,MATCH($B285,$B$37:$B$205,0),1)),"",INDEX($A$37:$T$205,MATCH($B285,$B$37:$B$205,0),1))</f>
        <v>YLU0012</v>
      </c>
      <c r="B285" s="121" t="s">
        <v>75</v>
      </c>
      <c r="C285" s="121"/>
      <c r="D285" s="121"/>
      <c r="E285" s="121"/>
      <c r="F285" s="121"/>
      <c r="G285" s="121"/>
      <c r="H285" s="121"/>
      <c r="I285" s="121"/>
      <c r="J285" s="19">
        <f>IF(ISNA(INDEX($A$37:$T$205,MATCH($B285,$B$37:$B$205,0),10)),"",INDEX($A$37:$T$205,MATCH($B285,$B$37:$B$205,0),10))</f>
        <v>2</v>
      </c>
      <c r="K285" s="19">
        <f>IF(ISNA(INDEX($A$37:$T$205,MATCH($B285,$B$37:$B$205,0),11)),"",INDEX($A$37:$T$205,MATCH($B285,$B$37:$B$205,0),11))</f>
        <v>0</v>
      </c>
      <c r="L285" s="19">
        <f>IF(ISNA(INDEX($A$37:$T$205,MATCH($B285,$B$37:$B$205,0),12)),"",INDEX($A$37:$T$205,MATCH($B285,$B$37:$B$205,0),12))</f>
        <v>2</v>
      </c>
      <c r="M285" s="19">
        <f>IF(ISNA(INDEX($A$37:$T$205,MATCH($B285,$B$37:$B$205,0),13)),"",INDEX($A$37:$T$205,MATCH($B285,$B$37:$B$205,0),13))</f>
        <v>0</v>
      </c>
      <c r="N285" s="19">
        <f>IF(ISNA(INDEX($A$37:$T$205,MATCH($B285,$B$37:$B$205,0),14)),"",INDEX($A$37:$T$205,MATCH($B285,$B$37:$B$205,0),14))</f>
        <v>2</v>
      </c>
      <c r="O285" s="19">
        <f>IF(ISNA(INDEX($A$37:$T$205,MATCH($B285,$B$37:$B$205,0),15)),"",INDEX($A$37:$T$205,MATCH($B285,$B$37:$B$205,0),15))</f>
        <v>2</v>
      </c>
      <c r="P285" s="19">
        <f>IF(ISNA(INDEX($A$37:$T$205,MATCH($B285,$B$37:$B$205,0),16)),"",INDEX($A$37:$T$205,MATCH($B285,$B$37:$B$205,0),16))</f>
        <v>4</v>
      </c>
      <c r="Q285" s="90">
        <f>IF(ISNA(INDEX($A$37:$T$205,MATCH($B285,$B$37:$B$205,0),17)),"",INDEX($A$37:$T$205,MATCH($B285,$B$37:$B$205,0),17))</f>
        <v>0</v>
      </c>
      <c r="R285" s="90">
        <f>IF(ISNA(INDEX($A$37:$T$205,MATCH($B285,$B$37:$B$205,0),18)),"",INDEX($A$37:$T$205,MATCH($B285,$B$37:$B$205,0),18))</f>
        <v>0</v>
      </c>
      <c r="S285" s="90" t="str">
        <f>IF(ISNA(INDEX($A$37:$T$205,MATCH($B285,$B$37:$B$205,0),19)),"",INDEX($A$37:$T$205,MATCH($B285,$B$37:$B$205,0),19))</f>
        <v>VP</v>
      </c>
      <c r="T285" s="90" t="str">
        <f>IF(ISNA(INDEX($A$37:$T$205,MATCH($B285,$B$37:$B$205,0),20)),"",INDEX($A$37:$T$205,MATCH($B285,$B$37:$B$205,0),20))</f>
        <v>DC</v>
      </c>
      <c r="U285" s="95"/>
      <c r="V285" s="94"/>
      <c r="W285" s="94"/>
      <c r="X285" s="94"/>
      <c r="Y285" s="94"/>
      <c r="Z285" s="94"/>
    </row>
    <row r="286" spans="1:26" s="27" customFormat="1" ht="15" hidden="1" x14ac:dyDescent="0.25">
      <c r="A286" s="72" t="s">
        <v>26</v>
      </c>
      <c r="B286" s="217"/>
      <c r="C286" s="218"/>
      <c r="D286" s="218"/>
      <c r="E286" s="218"/>
      <c r="F286" s="218"/>
      <c r="G286" s="218"/>
      <c r="H286" s="218"/>
      <c r="I286" s="219"/>
      <c r="J286" s="87">
        <f t="shared" ref="J286:P286" si="56">SUM(J282:J285)</f>
        <v>10</v>
      </c>
      <c r="K286" s="87">
        <f t="shared" si="56"/>
        <v>1</v>
      </c>
      <c r="L286" s="87">
        <f t="shared" si="56"/>
        <v>4</v>
      </c>
      <c r="M286" s="87">
        <f t="shared" si="56"/>
        <v>2</v>
      </c>
      <c r="N286" s="87">
        <f t="shared" si="56"/>
        <v>7</v>
      </c>
      <c r="O286" s="87">
        <f t="shared" si="56"/>
        <v>11</v>
      </c>
      <c r="P286" s="87">
        <f t="shared" si="56"/>
        <v>18</v>
      </c>
      <c r="Q286" s="72">
        <f>COUNTIF(Q282:Q285,"E")</f>
        <v>0</v>
      </c>
      <c r="R286" s="72">
        <f>COUNTIF(R282:R285,"C")</f>
        <v>1</v>
      </c>
      <c r="S286" s="72">
        <f>COUNTIF(S282:S285,"VP")</f>
        <v>3</v>
      </c>
      <c r="T286" s="18">
        <f>COUNTA(T282:T285)</f>
        <v>4</v>
      </c>
      <c r="U286" s="95"/>
      <c r="V286" s="94"/>
      <c r="W286" s="94"/>
      <c r="X286" s="94"/>
      <c r="Y286" s="94"/>
      <c r="Z286" s="94"/>
    </row>
    <row r="287" spans="1:26" s="27" customFormat="1" ht="15" hidden="1" x14ac:dyDescent="0.25">
      <c r="A287" s="204" t="s">
        <v>72</v>
      </c>
      <c r="B287" s="205"/>
      <c r="C287" s="205"/>
      <c r="D287" s="205"/>
      <c r="E287" s="205"/>
      <c r="F287" s="205"/>
      <c r="G287" s="205"/>
      <c r="H287" s="205"/>
      <c r="I287" s="205"/>
      <c r="J287" s="205"/>
      <c r="K287" s="205"/>
      <c r="L287" s="205"/>
      <c r="M287" s="205"/>
      <c r="N287" s="205"/>
      <c r="O287" s="205"/>
      <c r="P287" s="205"/>
      <c r="Q287" s="205"/>
      <c r="R287" s="205"/>
      <c r="S287" s="205"/>
      <c r="T287" s="206"/>
      <c r="U287" s="95"/>
      <c r="V287" s="94"/>
      <c r="W287" s="94"/>
      <c r="X287" s="94"/>
      <c r="Y287" s="94"/>
      <c r="Z287" s="94"/>
    </row>
    <row r="288" spans="1:26" s="27" customFormat="1" ht="15" hidden="1" x14ac:dyDescent="0.25">
      <c r="A288" s="89" t="str">
        <f>IF(ISNA(INDEX($A$37:$T$205,MATCH($B288,$B$37:$B$205,0),1)),"",INDEX($A$37:$T$205,MATCH($B288,$B$37:$B$205,0),1))</f>
        <v/>
      </c>
      <c r="B288" s="225"/>
      <c r="C288" s="226"/>
      <c r="D288" s="226"/>
      <c r="E288" s="226"/>
      <c r="F288" s="226"/>
      <c r="G288" s="226"/>
      <c r="H288" s="226"/>
      <c r="I288" s="227"/>
      <c r="J288" s="19" t="str">
        <f>IF(ISNA(INDEX($A$37:$T$205,MATCH($B288,$B$37:$B$205,0),10)),"",INDEX($A$37:$T$205,MATCH($B288,$B$37:$B$205,0),10))</f>
        <v/>
      </c>
      <c r="K288" s="19" t="str">
        <f>IF(ISNA(INDEX($A$37:$T$205,MATCH($B288,$B$37:$B$205,0),11)),"",INDEX($A$37:$T$205,MATCH($B288,$B$37:$B$205,0),11))</f>
        <v/>
      </c>
      <c r="L288" s="19" t="str">
        <f>IF(ISNA(INDEX($A$37:$T$205,MATCH($B288,$B$37:$B$205,0),12)),"",INDEX($A$37:$T$205,MATCH($B288,$B$37:$B$205,0),12))</f>
        <v/>
      </c>
      <c r="M288" s="19" t="str">
        <f>IF(ISNA(INDEX($A$37:$T$205,MATCH($B288,$B$37:$B$205,0),13)),"",INDEX($A$37:$T$205,MATCH($B288,$B$37:$B$205,0),13))</f>
        <v/>
      </c>
      <c r="N288" s="19" t="str">
        <f>IF(ISNA(INDEX($A$37:$T$205,MATCH($B288,$B$37:$B$205,0),14)),"",INDEX($A$37:$T$205,MATCH($B288,$B$37:$B$205,0),14))</f>
        <v/>
      </c>
      <c r="O288" s="19" t="str">
        <f>IF(ISNA(INDEX($A$37:$T$205,MATCH($B288,$B$37:$B$205,0),15)),"",INDEX($A$37:$T$205,MATCH($B288,$B$37:$B$205,0),15))</f>
        <v/>
      </c>
      <c r="P288" s="19" t="str">
        <f>IF(ISNA(INDEX($A$37:$T$205,MATCH($B288,$B$37:$B$205,0),16)),"",INDEX($A$37:$T$205,MATCH($B288,$B$37:$B$205,0),16))</f>
        <v/>
      </c>
      <c r="Q288" s="90" t="str">
        <f>IF(ISNA(INDEX($A$37:$T$205,MATCH($B288,$B$37:$B$205,0),17)),"",INDEX($A$37:$T$205,MATCH($B288,$B$37:$B$205,0),17))</f>
        <v/>
      </c>
      <c r="R288" s="90" t="str">
        <f>IF(ISNA(INDEX($A$37:$T$205,MATCH($B288,$B$37:$B$205,0),18)),"",INDEX($A$37:$T$205,MATCH($B288,$B$37:$B$205,0),18))</f>
        <v/>
      </c>
      <c r="S288" s="90" t="str">
        <f>IF(ISNA(INDEX($A$37:$T$205,MATCH($B288,$B$37:$B$205,0),19)),"",INDEX($A$37:$T$205,MATCH($B288,$B$37:$B$205,0),19))</f>
        <v/>
      </c>
      <c r="T288" s="90" t="str">
        <f>IF(ISNA(INDEX($A$37:$T$205,MATCH($B288,$B$37:$B$205,0),20)),"",INDEX($A$37:$T$205,MATCH($B288,$B$37:$B$205,0),20))</f>
        <v/>
      </c>
      <c r="U288" s="95"/>
      <c r="V288" s="94"/>
      <c r="W288" s="94"/>
      <c r="X288" s="94"/>
      <c r="Y288" s="94"/>
      <c r="Z288" s="94"/>
    </row>
    <row r="289" spans="1:26" ht="15" hidden="1" x14ac:dyDescent="0.25">
      <c r="A289" s="38" t="s">
        <v>26</v>
      </c>
      <c r="B289" s="220"/>
      <c r="C289" s="221"/>
      <c r="D289" s="221"/>
      <c r="E289" s="221"/>
      <c r="F289" s="221"/>
      <c r="G289" s="221"/>
      <c r="H289" s="221"/>
      <c r="I289" s="222"/>
      <c r="J289" s="12">
        <f t="shared" ref="J289:P289" si="57">SUM(J288:J288)</f>
        <v>0</v>
      </c>
      <c r="K289" s="12">
        <f t="shared" si="57"/>
        <v>0</v>
      </c>
      <c r="L289" s="12">
        <f t="shared" si="57"/>
        <v>0</v>
      </c>
      <c r="M289" s="12">
        <f t="shared" si="57"/>
        <v>0</v>
      </c>
      <c r="N289" s="12">
        <f t="shared" si="57"/>
        <v>0</v>
      </c>
      <c r="O289" s="12">
        <f t="shared" si="57"/>
        <v>0</v>
      </c>
      <c r="P289" s="12">
        <f t="shared" si="57"/>
        <v>0</v>
      </c>
      <c r="Q289" s="38">
        <f>COUNTIF(Q288:Q288,"E")</f>
        <v>0</v>
      </c>
      <c r="R289" s="38">
        <f>COUNTIF(R288:R288,"C")</f>
        <v>0</v>
      </c>
      <c r="S289" s="38">
        <f>COUNTIF(S288:S288,"VP")</f>
        <v>0</v>
      </c>
      <c r="T289" s="39">
        <v>0</v>
      </c>
      <c r="U289" s="40"/>
      <c r="V289" s="26"/>
      <c r="W289" s="26"/>
      <c r="X289" s="26"/>
      <c r="Y289" s="26"/>
      <c r="Z289" s="26"/>
    </row>
    <row r="290" spans="1:26" ht="29.25" customHeight="1" x14ac:dyDescent="0.2">
      <c r="A290" s="185" t="s">
        <v>100</v>
      </c>
      <c r="B290" s="185"/>
      <c r="C290" s="185"/>
      <c r="D290" s="185"/>
      <c r="E290" s="185"/>
      <c r="F290" s="185"/>
      <c r="G290" s="185"/>
      <c r="H290" s="185"/>
      <c r="I290" s="185"/>
      <c r="J290" s="12">
        <f t="shared" ref="J290:T290" si="58">SUM(J286,J289)</f>
        <v>10</v>
      </c>
      <c r="K290" s="12">
        <f t="shared" si="58"/>
        <v>1</v>
      </c>
      <c r="L290" s="12">
        <f t="shared" si="58"/>
        <v>4</v>
      </c>
      <c r="M290" s="12">
        <f t="shared" si="58"/>
        <v>2</v>
      </c>
      <c r="N290" s="12">
        <f t="shared" si="58"/>
        <v>7</v>
      </c>
      <c r="O290" s="12">
        <f t="shared" si="58"/>
        <v>11</v>
      </c>
      <c r="P290" s="12">
        <f t="shared" si="58"/>
        <v>18</v>
      </c>
      <c r="Q290" s="12">
        <f t="shared" si="58"/>
        <v>0</v>
      </c>
      <c r="R290" s="12">
        <f t="shared" si="58"/>
        <v>1</v>
      </c>
      <c r="S290" s="12">
        <f t="shared" si="58"/>
        <v>3</v>
      </c>
      <c r="T290" s="41">
        <f t="shared" si="58"/>
        <v>4</v>
      </c>
    </row>
    <row r="291" spans="1:26" x14ac:dyDescent="0.2">
      <c r="A291" s="186" t="s">
        <v>51</v>
      </c>
      <c r="B291" s="187"/>
      <c r="C291" s="187"/>
      <c r="D291" s="187"/>
      <c r="E291" s="187"/>
      <c r="F291" s="187"/>
      <c r="G291" s="187"/>
      <c r="H291" s="187"/>
      <c r="I291" s="187"/>
      <c r="J291" s="188"/>
      <c r="K291" s="12">
        <f t="shared" ref="K291:P291" si="59">K286*14+K289*12</f>
        <v>14</v>
      </c>
      <c r="L291" s="12">
        <f t="shared" si="59"/>
        <v>56</v>
      </c>
      <c r="M291" s="12">
        <f t="shared" si="59"/>
        <v>28</v>
      </c>
      <c r="N291" s="12">
        <f t="shared" si="59"/>
        <v>98</v>
      </c>
      <c r="O291" s="12">
        <f t="shared" si="59"/>
        <v>154</v>
      </c>
      <c r="P291" s="12">
        <f t="shared" si="59"/>
        <v>252</v>
      </c>
      <c r="Q291" s="208"/>
      <c r="R291" s="209"/>
      <c r="S291" s="209"/>
      <c r="T291" s="210"/>
    </row>
    <row r="292" spans="1:26" x14ac:dyDescent="0.2">
      <c r="A292" s="189"/>
      <c r="B292" s="190"/>
      <c r="C292" s="190"/>
      <c r="D292" s="190"/>
      <c r="E292" s="190"/>
      <c r="F292" s="190"/>
      <c r="G292" s="190"/>
      <c r="H292" s="190"/>
      <c r="I292" s="190"/>
      <c r="J292" s="191"/>
      <c r="K292" s="214">
        <f>SUM(K291:M291)</f>
        <v>98</v>
      </c>
      <c r="L292" s="215"/>
      <c r="M292" s="216"/>
      <c r="N292" s="214">
        <f>SUM(N291:O291)</f>
        <v>252</v>
      </c>
      <c r="O292" s="215"/>
      <c r="P292" s="216"/>
      <c r="Q292" s="211"/>
      <c r="R292" s="212"/>
      <c r="S292" s="212"/>
      <c r="T292" s="213"/>
      <c r="U292" s="110" t="s">
        <v>219</v>
      </c>
    </row>
    <row r="293" spans="1:26" ht="17.25" customHeight="1" x14ac:dyDescent="0.2">
      <c r="A293" s="156" t="s">
        <v>98</v>
      </c>
      <c r="B293" s="157"/>
      <c r="C293" s="157"/>
      <c r="D293" s="157"/>
      <c r="E293" s="157"/>
      <c r="F293" s="157"/>
      <c r="G293" s="157"/>
      <c r="H293" s="157"/>
      <c r="I293" s="157"/>
      <c r="J293" s="158"/>
      <c r="K293" s="162">
        <f>T290/SUM(T49,T64,T82,T98,T120,T137)</f>
        <v>9.3023255813953487E-2</v>
      </c>
      <c r="L293" s="163"/>
      <c r="M293" s="163"/>
      <c r="N293" s="163"/>
      <c r="O293" s="163"/>
      <c r="P293" s="163"/>
      <c r="Q293" s="163"/>
      <c r="R293" s="163"/>
      <c r="S293" s="163"/>
      <c r="T293" s="164"/>
      <c r="U293" s="111">
        <f>K231+K275+K293</f>
        <v>1</v>
      </c>
    </row>
    <row r="294" spans="1:26" ht="17.25" customHeight="1" x14ac:dyDescent="0.2">
      <c r="A294" s="159" t="s">
        <v>101</v>
      </c>
      <c r="B294" s="160"/>
      <c r="C294" s="160"/>
      <c r="D294" s="160"/>
      <c r="E294" s="160"/>
      <c r="F294" s="160"/>
      <c r="G294" s="160"/>
      <c r="H294" s="160"/>
      <c r="I294" s="160"/>
      <c r="J294" s="161"/>
      <c r="K294" s="162">
        <f>K292/(SUM(N49,N64,N82,N98,N120)*14+N137*12)</f>
        <v>4.9796747967479675E-2</v>
      </c>
      <c r="L294" s="163"/>
      <c r="M294" s="163"/>
      <c r="N294" s="163"/>
      <c r="O294" s="163"/>
      <c r="P294" s="163"/>
      <c r="Q294" s="163"/>
      <c r="R294" s="163"/>
      <c r="S294" s="163"/>
      <c r="T294" s="164"/>
      <c r="U294" s="111">
        <f>K232+K276+K294</f>
        <v>1</v>
      </c>
    </row>
    <row r="295" spans="1:26" s="35" customFormat="1" ht="15.75" customHeight="1" x14ac:dyDescent="0.2"/>
    <row r="296" spans="1:26" ht="15" customHeight="1" x14ac:dyDescent="0.2">
      <c r="U296" s="377" t="s">
        <v>287</v>
      </c>
      <c r="V296" s="377"/>
      <c r="W296" s="377"/>
      <c r="X296" s="377"/>
    </row>
    <row r="297" spans="1:26" x14ac:dyDescent="0.2">
      <c r="A297" s="138" t="s">
        <v>73</v>
      </c>
      <c r="B297" s="138"/>
      <c r="U297" s="377"/>
      <c r="V297" s="377"/>
      <c r="W297" s="377"/>
      <c r="X297" s="377"/>
    </row>
    <row r="298" spans="1:26" x14ac:dyDescent="0.2">
      <c r="A298" s="146" t="s">
        <v>28</v>
      </c>
      <c r="B298" s="150" t="s">
        <v>62</v>
      </c>
      <c r="C298" s="291"/>
      <c r="D298" s="291"/>
      <c r="E298" s="291"/>
      <c r="F298" s="291"/>
      <c r="G298" s="151"/>
      <c r="H298" s="150" t="s">
        <v>65</v>
      </c>
      <c r="I298" s="151"/>
      <c r="J298" s="147" t="s">
        <v>66</v>
      </c>
      <c r="K298" s="148"/>
      <c r="L298" s="148"/>
      <c r="M298" s="148"/>
      <c r="N298" s="148"/>
      <c r="O298" s="149"/>
      <c r="P298" s="150" t="s">
        <v>50</v>
      </c>
      <c r="Q298" s="151"/>
      <c r="R298" s="147" t="s">
        <v>67</v>
      </c>
      <c r="S298" s="148"/>
      <c r="T298" s="149"/>
      <c r="U298" s="377"/>
      <c r="V298" s="377"/>
      <c r="W298" s="377"/>
      <c r="X298" s="377"/>
    </row>
    <row r="299" spans="1:26" x14ac:dyDescent="0.2">
      <c r="A299" s="146"/>
      <c r="B299" s="152"/>
      <c r="C299" s="292"/>
      <c r="D299" s="292"/>
      <c r="E299" s="292"/>
      <c r="F299" s="292"/>
      <c r="G299" s="153"/>
      <c r="H299" s="152"/>
      <c r="I299" s="153"/>
      <c r="J299" s="147" t="s">
        <v>35</v>
      </c>
      <c r="K299" s="149"/>
      <c r="L299" s="147" t="s">
        <v>8</v>
      </c>
      <c r="M299" s="149"/>
      <c r="N299" s="147" t="s">
        <v>32</v>
      </c>
      <c r="O299" s="149"/>
      <c r="P299" s="152"/>
      <c r="Q299" s="153"/>
      <c r="R299" s="13" t="s">
        <v>68</v>
      </c>
      <c r="S299" s="13" t="s">
        <v>69</v>
      </c>
      <c r="T299" s="13" t="s">
        <v>70</v>
      </c>
      <c r="U299" s="377"/>
      <c r="V299" s="377"/>
      <c r="W299" s="377"/>
      <c r="X299" s="377"/>
    </row>
    <row r="300" spans="1:26" x14ac:dyDescent="0.2">
      <c r="A300" s="13">
        <v>1</v>
      </c>
      <c r="B300" s="147" t="s">
        <v>63</v>
      </c>
      <c r="C300" s="148"/>
      <c r="D300" s="148"/>
      <c r="E300" s="148"/>
      <c r="F300" s="148"/>
      <c r="G300" s="149"/>
      <c r="H300" s="145">
        <f>J300</f>
        <v>1588</v>
      </c>
      <c r="I300" s="145"/>
      <c r="J300" s="223">
        <f>(SUM(N49+N64+N82+N98+N120)*14+N137*12)-J301</f>
        <v>1588</v>
      </c>
      <c r="K300" s="224"/>
      <c r="L300" s="223">
        <f>(SUM(O49+O64+O82+O98+O120)*14+O137*12)-L301</f>
        <v>2390</v>
      </c>
      <c r="M300" s="224"/>
      <c r="N300" s="223">
        <f>(SUM(P49+P64+P82+P98+P120)*14+P137*12)-N301</f>
        <v>3978</v>
      </c>
      <c r="O300" s="224"/>
      <c r="P300" s="295">
        <f>H300/H302</f>
        <v>0.80691056910569103</v>
      </c>
      <c r="Q300" s="296"/>
      <c r="R300" s="10">
        <f>J49+J64-R301</f>
        <v>61</v>
      </c>
      <c r="S300" s="10">
        <f>J82+J98-S301</f>
        <v>54</v>
      </c>
      <c r="T300" s="10">
        <f>J120+J137-T301</f>
        <v>44</v>
      </c>
      <c r="U300" s="377"/>
      <c r="V300" s="377"/>
      <c r="W300" s="377"/>
      <c r="X300" s="377"/>
    </row>
    <row r="301" spans="1:26" ht="12.75" customHeight="1" x14ac:dyDescent="0.2">
      <c r="A301" s="13">
        <v>2</v>
      </c>
      <c r="B301" s="147" t="s">
        <v>64</v>
      </c>
      <c r="C301" s="148"/>
      <c r="D301" s="148"/>
      <c r="E301" s="148"/>
      <c r="F301" s="148"/>
      <c r="G301" s="149"/>
      <c r="H301" s="145">
        <f>J301</f>
        <v>380</v>
      </c>
      <c r="I301" s="145"/>
      <c r="J301" s="207">
        <f>N178</f>
        <v>380</v>
      </c>
      <c r="K301" s="203"/>
      <c r="L301" s="207">
        <f>O178</f>
        <v>534</v>
      </c>
      <c r="M301" s="203"/>
      <c r="N301" s="293">
        <f>SUM(J301:M301)</f>
        <v>914</v>
      </c>
      <c r="O301" s="294"/>
      <c r="P301" s="295">
        <f>H301/H302</f>
        <v>0.19308943089430894</v>
      </c>
      <c r="Q301" s="296"/>
      <c r="R301" s="9">
        <v>3</v>
      </c>
      <c r="S301" s="9">
        <v>12</v>
      </c>
      <c r="T301" s="9">
        <v>22</v>
      </c>
      <c r="U301" s="303" t="str">
        <f>IF(N301=P178,"Corect","Nu corespunde cu tabelul de opționale")</f>
        <v>Corect</v>
      </c>
      <c r="V301" s="304"/>
      <c r="W301" s="304"/>
      <c r="X301" s="304"/>
    </row>
    <row r="302" spans="1:26" x14ac:dyDescent="0.2">
      <c r="A302" s="147" t="s">
        <v>26</v>
      </c>
      <c r="B302" s="148"/>
      <c r="C302" s="148"/>
      <c r="D302" s="148"/>
      <c r="E302" s="148"/>
      <c r="F302" s="148"/>
      <c r="G302" s="149"/>
      <c r="H302" s="376">
        <f>SUM(H300:I301)</f>
        <v>1968</v>
      </c>
      <c r="I302" s="376"/>
      <c r="J302" s="146">
        <f>SUM(J300:K301)</f>
        <v>1968</v>
      </c>
      <c r="K302" s="146"/>
      <c r="L302" s="220">
        <f>SUM(L300:M301)</f>
        <v>2924</v>
      </c>
      <c r="M302" s="222"/>
      <c r="N302" s="220">
        <f>SUM(N300:O301)</f>
        <v>4892</v>
      </c>
      <c r="O302" s="222"/>
      <c r="P302" s="143">
        <f>SUM(P300:Q301)</f>
        <v>1</v>
      </c>
      <c r="Q302" s="144"/>
      <c r="R302" s="11">
        <f>SUM(R300:R301)</f>
        <v>64</v>
      </c>
      <c r="S302" s="11">
        <f>SUM(S300:S301)</f>
        <v>66</v>
      </c>
      <c r="T302" s="11">
        <f>SUM(T300:T301)</f>
        <v>66</v>
      </c>
    </row>
    <row r="303" spans="1:26" s="35" customFormat="1" x14ac:dyDescent="0.2">
      <c r="A303" s="36"/>
      <c r="B303" s="36"/>
      <c r="C303" s="36"/>
      <c r="D303" s="36"/>
      <c r="E303" s="36"/>
      <c r="F303" s="36"/>
      <c r="G303" s="36"/>
      <c r="H303" s="36"/>
      <c r="I303" s="36"/>
      <c r="J303" s="36"/>
      <c r="K303" s="36"/>
      <c r="L303" s="24"/>
      <c r="M303" s="24"/>
      <c r="N303" s="24"/>
      <c r="O303" s="24"/>
      <c r="P303" s="37"/>
      <c r="Q303" s="37"/>
      <c r="R303" s="24"/>
      <c r="S303" s="24"/>
      <c r="T303" s="24"/>
    </row>
    <row r="304" spans="1:26" s="35" customFormat="1" x14ac:dyDescent="0.2">
      <c r="A304" s="36"/>
      <c r="B304" s="36"/>
      <c r="C304" s="36"/>
      <c r="D304" s="36"/>
      <c r="E304" s="36"/>
      <c r="F304" s="36"/>
      <c r="G304" s="36"/>
      <c r="H304" s="36"/>
      <c r="I304" s="36"/>
      <c r="J304" s="36"/>
      <c r="K304" s="36"/>
      <c r="L304" s="24"/>
      <c r="M304" s="24"/>
      <c r="N304" s="24"/>
      <c r="O304" s="24"/>
      <c r="P304" s="37"/>
      <c r="Q304" s="37"/>
      <c r="R304" s="24"/>
      <c r="S304" s="24"/>
      <c r="T304" s="24"/>
    </row>
    <row r="305" spans="1:28" s="35" customFormat="1" x14ac:dyDescent="0.2">
      <c r="A305" s="36"/>
      <c r="B305" s="36"/>
      <c r="C305" s="36"/>
      <c r="D305" s="36"/>
      <c r="E305" s="36"/>
      <c r="F305" s="36"/>
      <c r="G305" s="36"/>
      <c r="H305" s="36"/>
      <c r="I305" s="36"/>
      <c r="J305" s="36"/>
      <c r="K305" s="36"/>
      <c r="L305" s="24"/>
      <c r="M305" s="24"/>
      <c r="N305" s="24"/>
      <c r="O305" s="24"/>
      <c r="P305" s="37"/>
      <c r="Q305" s="37"/>
      <c r="R305" s="24"/>
      <c r="S305" s="24"/>
      <c r="T305" s="24"/>
    </row>
    <row r="306" spans="1:28" s="35" customFormat="1" x14ac:dyDescent="0.2">
      <c r="A306" s="36"/>
      <c r="B306" s="36"/>
      <c r="C306" s="36"/>
      <c r="D306" s="36"/>
      <c r="E306" s="36"/>
      <c r="F306" s="36"/>
      <c r="G306" s="36"/>
      <c r="H306" s="36"/>
      <c r="I306" s="36"/>
      <c r="J306" s="36"/>
      <c r="K306" s="36"/>
      <c r="L306" s="24"/>
      <c r="M306" s="24"/>
      <c r="N306" s="24"/>
      <c r="O306" s="24"/>
      <c r="P306" s="37"/>
      <c r="Q306" s="37"/>
      <c r="R306" s="24"/>
      <c r="S306" s="24"/>
      <c r="T306" s="24"/>
    </row>
    <row r="307" spans="1:28" s="35" customFormat="1" x14ac:dyDescent="0.2">
      <c r="A307" s="36"/>
      <c r="B307" s="36"/>
      <c r="C307" s="36"/>
      <c r="D307" s="36"/>
      <c r="E307" s="36"/>
      <c r="F307" s="36"/>
      <c r="G307" s="36"/>
      <c r="H307" s="36"/>
      <c r="I307" s="36"/>
      <c r="J307" s="36"/>
      <c r="K307" s="36"/>
      <c r="L307" s="24"/>
      <c r="M307" s="24"/>
      <c r="N307" s="24"/>
      <c r="O307" s="24"/>
      <c r="P307" s="37"/>
      <c r="Q307" s="37"/>
      <c r="R307" s="24"/>
      <c r="S307" s="24"/>
      <c r="T307" s="24"/>
    </row>
    <row r="308" spans="1:28" s="35" customFormat="1" x14ac:dyDescent="0.2">
      <c r="A308" s="36"/>
      <c r="B308" s="36"/>
      <c r="C308" s="36"/>
      <c r="D308" s="36"/>
      <c r="E308" s="36"/>
      <c r="F308" s="36"/>
      <c r="G308" s="36"/>
      <c r="H308" s="36"/>
      <c r="I308" s="36"/>
      <c r="J308" s="36"/>
      <c r="K308" s="36"/>
      <c r="L308" s="24"/>
      <c r="M308" s="24"/>
      <c r="N308" s="24"/>
      <c r="O308" s="24"/>
      <c r="P308" s="37"/>
      <c r="Q308" s="37"/>
      <c r="R308" s="24"/>
      <c r="S308" s="24"/>
      <c r="T308" s="24"/>
    </row>
    <row r="309" spans="1:28" s="35" customFormat="1" x14ac:dyDescent="0.2">
      <c r="A309" s="36"/>
      <c r="B309" s="36"/>
      <c r="C309" s="36"/>
      <c r="D309" s="36"/>
      <c r="E309" s="36"/>
      <c r="F309" s="36"/>
      <c r="G309" s="36"/>
      <c r="H309" s="36"/>
      <c r="I309" s="36"/>
      <c r="J309" s="36"/>
      <c r="K309" s="36"/>
      <c r="L309" s="24"/>
      <c r="M309" s="24"/>
      <c r="N309" s="24"/>
      <c r="O309" s="24"/>
      <c r="P309" s="37"/>
      <c r="Q309" s="37"/>
      <c r="R309" s="24"/>
      <c r="S309" s="24"/>
      <c r="T309" s="24"/>
    </row>
    <row r="310" spans="1:28" s="35" customFormat="1" x14ac:dyDescent="0.2">
      <c r="A310" s="36"/>
      <c r="B310" s="36"/>
      <c r="C310" s="36"/>
      <c r="D310" s="36"/>
      <c r="E310" s="36"/>
      <c r="F310" s="36"/>
      <c r="G310" s="36"/>
      <c r="H310" s="36"/>
      <c r="I310" s="36"/>
      <c r="J310" s="36"/>
      <c r="K310" s="36"/>
      <c r="L310" s="24"/>
      <c r="M310" s="24"/>
      <c r="N310" s="24"/>
      <c r="O310" s="24"/>
      <c r="P310" s="37"/>
      <c r="Q310" s="37"/>
      <c r="R310" s="24"/>
      <c r="S310" s="24"/>
      <c r="T310" s="24"/>
    </row>
    <row r="311" spans="1:28" s="35" customFormat="1" x14ac:dyDescent="0.2">
      <c r="A311" s="36"/>
      <c r="B311" s="36"/>
      <c r="C311" s="36"/>
      <c r="D311" s="36"/>
      <c r="E311" s="36"/>
      <c r="F311" s="36"/>
      <c r="G311" s="36"/>
      <c r="H311" s="36"/>
      <c r="I311" s="36"/>
      <c r="J311" s="36"/>
      <c r="K311" s="36"/>
      <c r="L311" s="24"/>
      <c r="M311" s="24"/>
      <c r="N311" s="24"/>
      <c r="O311" s="24"/>
      <c r="P311" s="37"/>
      <c r="Q311" s="37"/>
      <c r="R311" s="24"/>
      <c r="S311" s="24"/>
      <c r="T311" s="24"/>
    </row>
    <row r="312" spans="1:28" s="35" customFormat="1" x14ac:dyDescent="0.2">
      <c r="A312" s="36"/>
      <c r="B312" s="36"/>
      <c r="C312" s="36"/>
      <c r="D312" s="36"/>
      <c r="E312" s="36"/>
      <c r="F312" s="36"/>
      <c r="G312" s="36"/>
      <c r="H312" s="36"/>
      <c r="I312" s="36"/>
      <c r="J312" s="36"/>
      <c r="K312" s="36"/>
      <c r="L312" s="24"/>
      <c r="M312" s="24"/>
      <c r="N312" s="24"/>
      <c r="O312" s="24"/>
      <c r="P312" s="37"/>
      <c r="Q312" s="37"/>
      <c r="R312" s="24"/>
      <c r="S312" s="24"/>
      <c r="T312" s="24"/>
    </row>
    <row r="313" spans="1:28" s="35" customFormat="1" x14ac:dyDescent="0.2">
      <c r="A313" s="36"/>
      <c r="B313" s="36"/>
      <c r="C313" s="36"/>
      <c r="D313" s="36"/>
      <c r="E313" s="36"/>
      <c r="F313" s="36"/>
      <c r="G313" s="36"/>
      <c r="H313" s="36"/>
      <c r="I313" s="36"/>
      <c r="J313" s="36"/>
      <c r="K313" s="36"/>
      <c r="L313" s="24"/>
      <c r="M313" s="24"/>
      <c r="N313" s="24"/>
      <c r="O313" s="24"/>
      <c r="P313" s="37"/>
      <c r="Q313" s="37"/>
      <c r="R313" s="24"/>
      <c r="S313" s="24"/>
      <c r="T313" s="24"/>
    </row>
    <row r="314" spans="1:28" s="35" customFormat="1" x14ac:dyDescent="0.2">
      <c r="A314" s="36"/>
      <c r="B314" s="36"/>
      <c r="C314" s="36"/>
      <c r="D314" s="36"/>
      <c r="E314" s="36"/>
      <c r="F314" s="36"/>
      <c r="G314" s="36"/>
      <c r="H314" s="36"/>
      <c r="I314" s="36"/>
      <c r="J314" s="36"/>
      <c r="K314" s="36"/>
      <c r="L314" s="24"/>
      <c r="M314" s="24"/>
      <c r="N314" s="24"/>
      <c r="O314" s="24"/>
      <c r="P314" s="37"/>
      <c r="Q314" s="37"/>
      <c r="R314" s="24"/>
      <c r="S314" s="24"/>
      <c r="T314" s="24"/>
    </row>
    <row r="315" spans="1:28" s="44" customFormat="1" x14ac:dyDescent="0.2">
      <c r="U315" s="45"/>
      <c r="V315" s="43"/>
      <c r="W315" s="43"/>
      <c r="X315" s="43"/>
      <c r="Y315" s="43"/>
      <c r="Z315" s="43"/>
      <c r="AA315" s="43"/>
      <c r="AB315" s="43"/>
    </row>
    <row r="316" spans="1:28" x14ac:dyDescent="0.2">
      <c r="U316" s="47"/>
    </row>
  </sheetData>
  <sheetProtection deleteColumns="0" deleteRows="0" selectLockedCells="1" selectUnlockedCells="1"/>
  <mergeCells count="399">
    <mergeCell ref="U8:X8"/>
    <mergeCell ref="M29:T33"/>
    <mergeCell ref="A4:K4"/>
    <mergeCell ref="A5:K5"/>
    <mergeCell ref="A6:K8"/>
    <mergeCell ref="U296:X300"/>
    <mergeCell ref="N125:P125"/>
    <mergeCell ref="B120:I120"/>
    <mergeCell ref="Q125:S125"/>
    <mergeCell ref="K125:M125"/>
    <mergeCell ref="B174:T174"/>
    <mergeCell ref="A178:J179"/>
    <mergeCell ref="B135:I135"/>
    <mergeCell ref="J144:J145"/>
    <mergeCell ref="K144:M144"/>
    <mergeCell ref="A143:T143"/>
    <mergeCell ref="B125:I126"/>
    <mergeCell ref="B129:I129"/>
    <mergeCell ref="B137:I137"/>
    <mergeCell ref="B131:I131"/>
    <mergeCell ref="B175:I175"/>
    <mergeCell ref="N179:P179"/>
    <mergeCell ref="Q178:T179"/>
    <mergeCell ref="B134:I134"/>
    <mergeCell ref="B130:I130"/>
    <mergeCell ref="B128:I128"/>
    <mergeCell ref="B136:I136"/>
    <mergeCell ref="B167:I167"/>
    <mergeCell ref="B132:I132"/>
    <mergeCell ref="Q144:S144"/>
    <mergeCell ref="B43:I43"/>
    <mergeCell ref="A87:A88"/>
    <mergeCell ref="T87:T88"/>
    <mergeCell ref="B80:I80"/>
    <mergeCell ref="B81:I81"/>
    <mergeCell ref="Q53:S53"/>
    <mergeCell ref="B62:I62"/>
    <mergeCell ref="A52:T52"/>
    <mergeCell ref="B60:I60"/>
    <mergeCell ref="J53:J54"/>
    <mergeCell ref="B49:I49"/>
    <mergeCell ref="B56:I56"/>
    <mergeCell ref="B44:I44"/>
    <mergeCell ref="A46:T46"/>
    <mergeCell ref="T108:T109"/>
    <mergeCell ref="A144:A145"/>
    <mergeCell ref="N87:P87"/>
    <mergeCell ref="Q87:S87"/>
    <mergeCell ref="B270:I270"/>
    <mergeCell ref="A275:J275"/>
    <mergeCell ref="B245:I245"/>
    <mergeCell ref="N279:P279"/>
    <mergeCell ref="A180:J180"/>
    <mergeCell ref="K180:T180"/>
    <mergeCell ref="J185:J186"/>
    <mergeCell ref="A216:T216"/>
    <mergeCell ref="A184:T184"/>
    <mergeCell ref="A181:J181"/>
    <mergeCell ref="K181:T181"/>
    <mergeCell ref="A201:T201"/>
    <mergeCell ref="A190:T190"/>
    <mergeCell ref="A193:T193"/>
    <mergeCell ref="K232:T232"/>
    <mergeCell ref="K230:M230"/>
    <mergeCell ref="T235:T236"/>
    <mergeCell ref="B235:I236"/>
    <mergeCell ref="Q235:S235"/>
    <mergeCell ref="B218:I218"/>
    <mergeCell ref="B153:I153"/>
    <mergeCell ref="B168:T168"/>
    <mergeCell ref="B170:I170"/>
    <mergeCell ref="B171:T171"/>
    <mergeCell ref="B172:I172"/>
    <mergeCell ref="B173:I173"/>
    <mergeCell ref="B159:I159"/>
    <mergeCell ref="B160:I160"/>
    <mergeCell ref="B161:I161"/>
    <mergeCell ref="U49:W49"/>
    <mergeCell ref="U137:W137"/>
    <mergeCell ref="K179:M179"/>
    <mergeCell ref="U64:W64"/>
    <mergeCell ref="U82:W82"/>
    <mergeCell ref="U98:W98"/>
    <mergeCell ref="U120:W120"/>
    <mergeCell ref="A71:T71"/>
    <mergeCell ref="J72:J73"/>
    <mergeCell ref="J125:J126"/>
    <mergeCell ref="K108:M108"/>
    <mergeCell ref="N108:P108"/>
    <mergeCell ref="Q108:S108"/>
    <mergeCell ref="B111:I111"/>
    <mergeCell ref="B108:I109"/>
    <mergeCell ref="B76:I76"/>
    <mergeCell ref="B64:I64"/>
    <mergeCell ref="A72:A73"/>
    <mergeCell ref="B72:I73"/>
    <mergeCell ref="B97:I97"/>
    <mergeCell ref="B92:I92"/>
    <mergeCell ref="A108:A109"/>
    <mergeCell ref="B115:I115"/>
    <mergeCell ref="B117:I117"/>
    <mergeCell ref="U301:X301"/>
    <mergeCell ref="A199:T199"/>
    <mergeCell ref="B200:I200"/>
    <mergeCell ref="A196:T196"/>
    <mergeCell ref="Q204:T205"/>
    <mergeCell ref="N205:P205"/>
    <mergeCell ref="K214:M214"/>
    <mergeCell ref="N214:P214"/>
    <mergeCell ref="B222:I222"/>
    <mergeCell ref="B198:I198"/>
    <mergeCell ref="B225:I225"/>
    <mergeCell ref="A228:I228"/>
    <mergeCell ref="B227:I227"/>
    <mergeCell ref="B226:I226"/>
    <mergeCell ref="A229:J230"/>
    <mergeCell ref="B219:I219"/>
    <mergeCell ref="B220:I220"/>
    <mergeCell ref="B217:I217"/>
    <mergeCell ref="Q214:S214"/>
    <mergeCell ref="N235:P235"/>
    <mergeCell ref="B246:I246"/>
    <mergeCell ref="A212:T212"/>
    <mergeCell ref="B214:I215"/>
    <mergeCell ref="J214:J215"/>
    <mergeCell ref="J302:K302"/>
    <mergeCell ref="L302:M302"/>
    <mergeCell ref="N302:O302"/>
    <mergeCell ref="B221:I221"/>
    <mergeCell ref="A213:T213"/>
    <mergeCell ref="B298:G299"/>
    <mergeCell ref="A224:T224"/>
    <mergeCell ref="B223:I223"/>
    <mergeCell ref="N301:O301"/>
    <mergeCell ref="P301:Q301"/>
    <mergeCell ref="P298:Q299"/>
    <mergeCell ref="J299:K299"/>
    <mergeCell ref="L299:M299"/>
    <mergeCell ref="N299:O299"/>
    <mergeCell ref="J298:O298"/>
    <mergeCell ref="J300:K300"/>
    <mergeCell ref="B254:I254"/>
    <mergeCell ref="Q273:T274"/>
    <mergeCell ref="B247:I247"/>
    <mergeCell ref="B271:I271"/>
    <mergeCell ref="H300:I300"/>
    <mergeCell ref="L301:M301"/>
    <mergeCell ref="B301:G301"/>
    <mergeCell ref="P300:Q300"/>
    <mergeCell ref="A11:K11"/>
    <mergeCell ref="M18:T18"/>
    <mergeCell ref="M6:N6"/>
    <mergeCell ref="A9:K9"/>
    <mergeCell ref="A10:K10"/>
    <mergeCell ref="M11:T11"/>
    <mergeCell ref="O6:Q6"/>
    <mergeCell ref="B90:I90"/>
    <mergeCell ref="Q72:S72"/>
    <mergeCell ref="T72:T73"/>
    <mergeCell ref="M17:T17"/>
    <mergeCell ref="K72:M72"/>
    <mergeCell ref="N72:P72"/>
    <mergeCell ref="T53:T54"/>
    <mergeCell ref="A21:K21"/>
    <mergeCell ref="A53:A54"/>
    <mergeCell ref="Q38:S38"/>
    <mergeCell ref="A23:K26"/>
    <mergeCell ref="B41:I41"/>
    <mergeCell ref="B42:I42"/>
    <mergeCell ref="B45:I45"/>
    <mergeCell ref="B57:I57"/>
    <mergeCell ref="B59:I59"/>
    <mergeCell ref="A38:A39"/>
    <mergeCell ref="I29:K29"/>
    <mergeCell ref="N38:P38"/>
    <mergeCell ref="K38:M38"/>
    <mergeCell ref="J38:J39"/>
    <mergeCell ref="A37:T37"/>
    <mergeCell ref="B38:I39"/>
    <mergeCell ref="T38:T39"/>
    <mergeCell ref="R3:T3"/>
    <mergeCell ref="R4:T4"/>
    <mergeCell ref="R5:T5"/>
    <mergeCell ref="R6:T6"/>
    <mergeCell ref="A14:K14"/>
    <mergeCell ref="A15:K15"/>
    <mergeCell ref="A17:K17"/>
    <mergeCell ref="M16:T16"/>
    <mergeCell ref="M21:T21"/>
    <mergeCell ref="A12:K12"/>
    <mergeCell ref="M7:T8"/>
    <mergeCell ref="M9:T9"/>
    <mergeCell ref="M10:T10"/>
    <mergeCell ref="M12:T12"/>
    <mergeCell ref="A13:K13"/>
    <mergeCell ref="A1:K1"/>
    <mergeCell ref="A3:K3"/>
    <mergeCell ref="K53:M53"/>
    <mergeCell ref="M20:T20"/>
    <mergeCell ref="B47:I47"/>
    <mergeCell ref="B48:I48"/>
    <mergeCell ref="M1:T1"/>
    <mergeCell ref="M15:T15"/>
    <mergeCell ref="A35:T35"/>
    <mergeCell ref="A20:K20"/>
    <mergeCell ref="A18:K18"/>
    <mergeCell ref="M3:N3"/>
    <mergeCell ref="M5:N5"/>
    <mergeCell ref="D29:F29"/>
    <mergeCell ref="A19:K19"/>
    <mergeCell ref="A2:K2"/>
    <mergeCell ref="O5:Q5"/>
    <mergeCell ref="O3:Q3"/>
    <mergeCell ref="O4:Q4"/>
    <mergeCell ref="M4:N4"/>
    <mergeCell ref="M22:T26"/>
    <mergeCell ref="B29:C29"/>
    <mergeCell ref="A40:T40"/>
    <mergeCell ref="J87:J88"/>
    <mergeCell ref="K87:M87"/>
    <mergeCell ref="B63:I63"/>
    <mergeCell ref="B78:I78"/>
    <mergeCell ref="B163:I163"/>
    <mergeCell ref="B156:I156"/>
    <mergeCell ref="B152:I152"/>
    <mergeCell ref="B150:I150"/>
    <mergeCell ref="N53:P53"/>
    <mergeCell ref="B148:I148"/>
    <mergeCell ref="B158:I158"/>
    <mergeCell ref="B155:I155"/>
    <mergeCell ref="B149:T149"/>
    <mergeCell ref="B154:T154"/>
    <mergeCell ref="B157:T157"/>
    <mergeCell ref="B162:T162"/>
    <mergeCell ref="B75:I75"/>
    <mergeCell ref="B96:I96"/>
    <mergeCell ref="B58:I58"/>
    <mergeCell ref="B77:I77"/>
    <mergeCell ref="B118:I118"/>
    <mergeCell ref="B91:I91"/>
    <mergeCell ref="B98:I98"/>
    <mergeCell ref="K275:T275"/>
    <mergeCell ref="A276:J276"/>
    <mergeCell ref="K276:T276"/>
    <mergeCell ref="B285:I285"/>
    <mergeCell ref="Q279:S279"/>
    <mergeCell ref="B288:I288"/>
    <mergeCell ref="A278:T278"/>
    <mergeCell ref="B300:G300"/>
    <mergeCell ref="B147:I147"/>
    <mergeCell ref="B248:I248"/>
    <mergeCell ref="B192:I192"/>
    <mergeCell ref="N292:P292"/>
    <mergeCell ref="B164:I164"/>
    <mergeCell ref="T214:T215"/>
    <mergeCell ref="A214:A215"/>
    <mergeCell ref="A185:A186"/>
    <mergeCell ref="B185:I186"/>
    <mergeCell ref="N185:P185"/>
    <mergeCell ref="Q185:S185"/>
    <mergeCell ref="T185:T186"/>
    <mergeCell ref="A187:T187"/>
    <mergeCell ref="K185:M185"/>
    <mergeCell ref="B176:I176"/>
    <mergeCell ref="K205:M205"/>
    <mergeCell ref="J301:K301"/>
    <mergeCell ref="R298:T298"/>
    <mergeCell ref="Q291:T292"/>
    <mergeCell ref="K292:M292"/>
    <mergeCell ref="A297:B297"/>
    <mergeCell ref="B282:I282"/>
    <mergeCell ref="B283:I283"/>
    <mergeCell ref="B284:I284"/>
    <mergeCell ref="T279:T280"/>
    <mergeCell ref="B286:I286"/>
    <mergeCell ref="A287:T287"/>
    <mergeCell ref="B289:I289"/>
    <mergeCell ref="K294:T294"/>
    <mergeCell ref="L300:M300"/>
    <mergeCell ref="N300:O300"/>
    <mergeCell ref="A281:T281"/>
    <mergeCell ref="U31:V31"/>
    <mergeCell ref="U32:V32"/>
    <mergeCell ref="A279:A280"/>
    <mergeCell ref="B279:I280"/>
    <mergeCell ref="J279:J280"/>
    <mergeCell ref="K279:M279"/>
    <mergeCell ref="A203:I203"/>
    <mergeCell ref="A204:J205"/>
    <mergeCell ref="A237:T237"/>
    <mergeCell ref="B238:I238"/>
    <mergeCell ref="B239:I239"/>
    <mergeCell ref="Q229:T230"/>
    <mergeCell ref="N230:P230"/>
    <mergeCell ref="K231:T231"/>
    <mergeCell ref="A272:I272"/>
    <mergeCell ref="B249:I249"/>
    <mergeCell ref="B250:I250"/>
    <mergeCell ref="B251:I251"/>
    <mergeCell ref="B252:I252"/>
    <mergeCell ref="B269:I269"/>
    <mergeCell ref="A116:T116"/>
    <mergeCell ref="B82:I82"/>
    <mergeCell ref="B87:I88"/>
    <mergeCell ref="A177:I177"/>
    <mergeCell ref="U11:X16"/>
    <mergeCell ref="A298:A299"/>
    <mergeCell ref="K274:M274"/>
    <mergeCell ref="N274:P274"/>
    <mergeCell ref="B242:I242"/>
    <mergeCell ref="B241:I241"/>
    <mergeCell ref="B266:I266"/>
    <mergeCell ref="B255:I255"/>
    <mergeCell ref="B257:I257"/>
    <mergeCell ref="B258:I258"/>
    <mergeCell ref="B259:I259"/>
    <mergeCell ref="B256:I256"/>
    <mergeCell ref="B243:I243"/>
    <mergeCell ref="B244:I244"/>
    <mergeCell ref="B260:I260"/>
    <mergeCell ref="B261:I261"/>
    <mergeCell ref="B262:I262"/>
    <mergeCell ref="A290:I290"/>
    <mergeCell ref="A291:J292"/>
    <mergeCell ref="B267:I267"/>
    <mergeCell ref="A273:J274"/>
    <mergeCell ref="B268:I268"/>
    <mergeCell ref="K235:M235"/>
    <mergeCell ref="B265:I265"/>
    <mergeCell ref="P302:Q302"/>
    <mergeCell ref="H301:I301"/>
    <mergeCell ref="H302:I302"/>
    <mergeCell ref="A302:G302"/>
    <mergeCell ref="H298:I299"/>
    <mergeCell ref="U3:X3"/>
    <mergeCell ref="U4:X4"/>
    <mergeCell ref="U5:X5"/>
    <mergeCell ref="U6:X6"/>
    <mergeCell ref="U7:X7"/>
    <mergeCell ref="A293:J293"/>
    <mergeCell ref="A294:J294"/>
    <mergeCell ref="K293:T293"/>
    <mergeCell ref="A206:J206"/>
    <mergeCell ref="A207:J207"/>
    <mergeCell ref="K206:T206"/>
    <mergeCell ref="K207:T207"/>
    <mergeCell ref="A231:J231"/>
    <mergeCell ref="A232:J232"/>
    <mergeCell ref="U33:V33"/>
    <mergeCell ref="A110:T110"/>
    <mergeCell ref="A127:T127"/>
    <mergeCell ref="A16:K16"/>
    <mergeCell ref="M19:T19"/>
    <mergeCell ref="M14:T14"/>
    <mergeCell ref="H29:H30"/>
    <mergeCell ref="A28:G28"/>
    <mergeCell ref="G29:G30"/>
    <mergeCell ref="A86:T86"/>
    <mergeCell ref="B165:T165"/>
    <mergeCell ref="B169:I169"/>
    <mergeCell ref="B166:I166"/>
    <mergeCell ref="B151:I151"/>
    <mergeCell ref="N144:P144"/>
    <mergeCell ref="B146:T146"/>
    <mergeCell ref="A133:T133"/>
    <mergeCell ref="A55:T55"/>
    <mergeCell ref="A61:T61"/>
    <mergeCell ref="A79:T79"/>
    <mergeCell ref="A74:T74"/>
    <mergeCell ref="A89:T89"/>
    <mergeCell ref="A95:T95"/>
    <mergeCell ref="T144:T145"/>
    <mergeCell ref="A125:A126"/>
    <mergeCell ref="T125:T126"/>
    <mergeCell ref="A124:T124"/>
    <mergeCell ref="B263:I263"/>
    <mergeCell ref="A264:T264"/>
    <mergeCell ref="B240:I240"/>
    <mergeCell ref="A235:A236"/>
    <mergeCell ref="A234:T234"/>
    <mergeCell ref="J235:J236"/>
    <mergeCell ref="B144:I145"/>
    <mergeCell ref="B253:I253"/>
    <mergeCell ref="B53:I54"/>
    <mergeCell ref="B188:I188"/>
    <mergeCell ref="B191:I191"/>
    <mergeCell ref="B194:I194"/>
    <mergeCell ref="B197:I197"/>
    <mergeCell ref="B94:I94"/>
    <mergeCell ref="B93:I93"/>
    <mergeCell ref="B119:I119"/>
    <mergeCell ref="A107:T107"/>
    <mergeCell ref="B114:I114"/>
    <mergeCell ref="B112:I112"/>
    <mergeCell ref="B113:I113"/>
    <mergeCell ref="J108:J109"/>
    <mergeCell ref="B189:I189"/>
    <mergeCell ref="B195:I195"/>
    <mergeCell ref="B202:I202"/>
  </mergeCells>
  <phoneticPr fontId="5" type="noConversion"/>
  <conditionalFormatting sqref="U301 L32:L33 U31:U33 U3:U7">
    <cfRule type="cellIs" dxfId="35" priority="177" operator="equal">
      <formula>"E bine"</formula>
    </cfRule>
  </conditionalFormatting>
  <conditionalFormatting sqref="U301 U31:U33 U3:U7">
    <cfRule type="cellIs" dxfId="34" priority="176" operator="equal">
      <formula>"NU e bine"</formula>
    </cfRule>
  </conditionalFormatting>
  <conditionalFormatting sqref="U31:V33 U3:U7">
    <cfRule type="cellIs" dxfId="33" priority="169" operator="equal">
      <formula>"Suma trebuie să fie 52"</formula>
    </cfRule>
    <cfRule type="cellIs" dxfId="32" priority="170" operator="equal">
      <formula>"Corect"</formula>
    </cfRule>
    <cfRule type="cellIs" dxfId="31" priority="171" operator="equal">
      <formula>SUM($B$31:$J$31)</formula>
    </cfRule>
    <cfRule type="cellIs" dxfId="30" priority="172" operator="lessThan">
      <formula>"(SUM(B28:K28)=52"</formula>
    </cfRule>
    <cfRule type="cellIs" dxfId="29" priority="173" operator="equal">
      <formula>52</formula>
    </cfRule>
    <cfRule type="cellIs" dxfId="28" priority="174" operator="equal">
      <formula>$K$31</formula>
    </cfRule>
    <cfRule type="cellIs" dxfId="27" priority="175" operator="equal">
      <formula>$B$31:$K$31=52</formula>
    </cfRule>
  </conditionalFormatting>
  <conditionalFormatting sqref="U301:V301 U31:V33 U3:U7">
    <cfRule type="cellIs" dxfId="26" priority="164" operator="equal">
      <formula>"Suma trebuie să fie 52"</formula>
    </cfRule>
    <cfRule type="cellIs" dxfId="25" priority="168" operator="equal">
      <formula>"Corect"</formula>
    </cfRule>
  </conditionalFormatting>
  <conditionalFormatting sqref="U301:X301 U31:V33">
    <cfRule type="cellIs" dxfId="24" priority="167" operator="equal">
      <formula>"Corect"</formula>
    </cfRule>
  </conditionalFormatting>
  <conditionalFormatting sqref="U49:W51 U64:W69 U82:W84 U98:W102 U120:W122 U137:W141">
    <cfRule type="cellIs" dxfId="23" priority="165" operator="equal">
      <formula>"E trebuie să fie cel puțin egal cu C+VP"</formula>
    </cfRule>
    <cfRule type="cellIs" dxfId="22" priority="166" operator="equal">
      <formula>"Corect"</formula>
    </cfRule>
  </conditionalFormatting>
  <conditionalFormatting sqref="U301:V301">
    <cfRule type="cellIs" dxfId="21" priority="140" operator="equal">
      <formula>"Nu corespunde cu tabelul de opționale"</formula>
    </cfRule>
    <cfRule type="cellIs" dxfId="20" priority="143" operator="equal">
      <formula>"Suma trebuie să fie 52"</formula>
    </cfRule>
    <cfRule type="cellIs" dxfId="19" priority="144" operator="equal">
      <formula>"Corect"</formula>
    </cfRule>
    <cfRule type="cellIs" dxfId="18" priority="145" operator="equal">
      <formula>SUM($B$31:$J$31)</formula>
    </cfRule>
    <cfRule type="cellIs" dxfId="17" priority="146" operator="lessThan">
      <formula>"(SUM(B28:K28)=52"</formula>
    </cfRule>
    <cfRule type="cellIs" dxfId="16" priority="147" operator="equal">
      <formula>52</formula>
    </cfRule>
    <cfRule type="cellIs" dxfId="15" priority="148" operator="equal">
      <formula>$K$31</formula>
    </cfRule>
    <cfRule type="cellIs" dxfId="14" priority="149" operator="equal">
      <formula>$B$31:$K$31=52</formula>
    </cfRule>
  </conditionalFormatting>
  <conditionalFormatting sqref="U3:U7">
    <cfRule type="cellIs" dxfId="13" priority="128" operator="equal">
      <formula>"Trebuie alocate cel puțin 20 de ore pe săptămână"</formula>
    </cfRule>
  </conditionalFormatting>
  <conditionalFormatting sqref="U31:V31">
    <cfRule type="cellIs" dxfId="12" priority="30" operator="equal">
      <formula>"Correct"</formula>
    </cfRule>
  </conditionalFormatting>
  <conditionalFormatting sqref="U8">
    <cfRule type="cellIs" dxfId="11" priority="12" operator="equal">
      <formula>"E bine"</formula>
    </cfRule>
  </conditionalFormatting>
  <conditionalFormatting sqref="U8">
    <cfRule type="cellIs" dxfId="10" priority="11" operator="equal">
      <formula>"NU e bine"</formula>
    </cfRule>
  </conditionalFormatting>
  <conditionalFormatting sqref="U8">
    <cfRule type="cellIs" dxfId="9" priority="4" operator="equal">
      <formula>"Suma trebuie să fie 52"</formula>
    </cfRule>
    <cfRule type="cellIs" dxfId="8" priority="5" operator="equal">
      <formula>"Corect"</formula>
    </cfRule>
    <cfRule type="cellIs" dxfId="7" priority="6" operator="equal">
      <formula>SUM($B$31:$J$31)</formula>
    </cfRule>
    <cfRule type="cellIs" dxfId="6" priority="7" operator="lessThan">
      <formula>"(SUM(B28:K28)=52"</formula>
    </cfRule>
    <cfRule type="cellIs" dxfId="5" priority="8" operator="equal">
      <formula>52</formula>
    </cfRule>
    <cfRule type="cellIs" dxfId="4" priority="9" operator="equal">
      <formula>$K$31</formula>
    </cfRule>
    <cfRule type="cellIs" dxfId="3" priority="10" operator="equal">
      <formula>$B$31:$K$31=52</formula>
    </cfRule>
  </conditionalFormatting>
  <conditionalFormatting sqref="U8">
    <cfRule type="cellIs" dxfId="2" priority="2" operator="equal">
      <formula>"Suma trebuie să fie 52"</formula>
    </cfRule>
    <cfRule type="cellIs" dxfId="1" priority="3" operator="equal">
      <formula>"Corect"</formula>
    </cfRule>
  </conditionalFormatting>
  <conditionalFormatting sqref="U8">
    <cfRule type="cellIs" dxfId="0" priority="1" operator="equal">
      <formula>"Trebuie alocate cel puțin 20 de ore pe săptămână"</formula>
    </cfRule>
  </conditionalFormatting>
  <dataValidations disablePrompts="1" count="9">
    <dataValidation type="list" allowBlank="1" showInputMessage="1" showErrorMessage="1" sqref="R191:R192 R90:R94 R41:R45 R56:R60 R111:R115 R172:R173 R75:R78 R166:R167 R155:R156 R147:R148 R194:R195 R200 R159:R161 R150:R153 R202 R197:R198 R128:R132 R188:R189 R163:R164">
      <formula1>$R$39</formula1>
    </dataValidation>
    <dataValidation type="list" allowBlank="1" showInputMessage="1" showErrorMessage="1" sqref="Q191:Q192 Q90:Q94 Q41:Q45 Q56:Q60 Q111:Q115 Q172:Q173 Q75:Q78 Q166:Q167 Q155:Q156 Q147:Q148 Q194:Q195 Q200 Q158:Q161 Q150:Q153 Q202 Q197:Q198 Q128:Q132 Q188:Q189 Q163:Q164">
      <formula1>$Q$39</formula1>
    </dataValidation>
    <dataValidation type="list" allowBlank="1" showInputMessage="1" showErrorMessage="1" sqref="S191:S192 S90:S94 S41:S45 S56:S60 S111:S115 S172:S173 S75:S78 S166:S167 S150:S153 S158:S161 S155:S156 S147:S148 S200 S194:S195 S202 S197:S198 S128:S132 S188:S189 S163:S164">
      <formula1>$S$39</formula1>
    </dataValidation>
    <dataValidation type="list" allowBlank="1" showInputMessage="1" showErrorMessage="1" sqref="B225:I226 B217:I222 B265:I270 B238:I262 B282:I285 B288:I288">
      <formula1>$B$38:$B$205</formula1>
    </dataValidation>
    <dataValidation type="list" allowBlank="1" showInputMessage="1" showErrorMessage="1" sqref="T188:T189 T90:T94 T41:T45 T56:T60 T111:T115 T172:T173 T75:T78 T166:T167 T191:T192 T158:T161 T155:T156 T147:T148 T194:T195 T200 T150:T153 T202 T197:T198 T128:T132 T163:T164">
      <formula1>$O$36:$S$36</formula1>
    </dataValidation>
    <dataValidation type="list" allowBlank="1" showInputMessage="1" showErrorMessage="1" sqref="T47:T48 T175:T176 T169:T170 T134:T136 T117:T119 T96:T97 T80:T81 T62:T63">
      <formula1>$O$37:$S$37</formula1>
    </dataValidation>
    <dataValidation type="list" allowBlank="1" showInputMessage="1" showErrorMessage="1" sqref="S47:S48 S175:S176 S169:S170 S134:S136 S117:S119 S96:S97 S80:S81 S62:S63">
      <formula1>$S$40</formula1>
    </dataValidation>
    <dataValidation type="list" allowBlank="1" showInputMessage="1" showErrorMessage="1" sqref="Q47:Q48 Q175:Q176 Q169:Q170 Q134:Q136 Q117:Q119 Q96:Q97 Q80:Q81 Q62:Q63">
      <formula1>$Q$40</formula1>
    </dataValidation>
    <dataValidation type="list" allowBlank="1" showInputMessage="1" showErrorMessage="1" sqref="R47:R48 R175:R176 R169:R170 R134:R136 R117:R119 R96:R97 R80:R81 R62:R63">
      <formula1>$R$40</formula1>
    </dataValidation>
  </dataValidations>
  <pageMargins left="0.31496062992125984" right="0.27559055118110237" top="0.74803149606299213" bottom="0.74803149606299213" header="0.31496062992125984" footer="0.31496062992125984"/>
  <pageSetup paperSize="9" orientation="landscape" blackAndWhite="1" r:id="rId1"/>
  <headerFooter>
    <oddHeader>&amp;RPag. &amp;P</oddHeader>
    <oddFooter>&amp;L&amp;"Calibri,Regular"&amp;K000000RECTOR,_x000D_Acad.Prof.univ.dr. Ioan Aurel POP&amp;C&amp;"Calibri,Regular"&amp;K000000DECAN,_x000D_Prof.univ.dr. Corin BRAGA&amp;R&amp;"Calibri,Regular"&amp;K000000DIRECTOR DE DEPARTAMENT,_x000D_Conf.univ.dr. Cristiana PAPAHAGI</oddFooter>
  </headerFooter>
  <ignoredErrors>
    <ignoredError sqref="M301" unlockedFormula="1"/>
  </ignoredErrors>
  <legacy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27"/>
  <sheetViews>
    <sheetView view="pageLayout" topLeftCell="A4" workbookViewId="0">
      <selection activeCell="A26" sqref="A26:XFD26"/>
    </sheetView>
  </sheetViews>
  <sheetFormatPr defaultColWidth="8.7109375" defaultRowHeight="15" x14ac:dyDescent="0.25"/>
  <cols>
    <col min="2" max="2" width="6.42578125" customWidth="1"/>
    <col min="3" max="3" width="6.28515625" customWidth="1"/>
    <col min="4" max="4" width="6.7109375" customWidth="1"/>
    <col min="5" max="5" width="7.5703125" customWidth="1"/>
    <col min="6" max="6" width="6" customWidth="1"/>
    <col min="7" max="9" width="7.5703125" customWidth="1"/>
    <col min="11" max="11" width="5.28515625" customWidth="1"/>
    <col min="12" max="12" width="4.7109375" customWidth="1"/>
    <col min="13" max="19" width="5.28515625" customWidth="1"/>
    <col min="20" max="20" width="10" customWidth="1"/>
  </cols>
  <sheetData>
    <row r="2" spans="1:22" s="50" customFormat="1" ht="11.25" customHeight="1" x14ac:dyDescent="0.2">
      <c r="A2" s="357" t="s">
        <v>103</v>
      </c>
      <c r="B2" s="357"/>
      <c r="C2" s="357"/>
      <c r="D2" s="357"/>
      <c r="E2" s="357"/>
      <c r="F2" s="357"/>
      <c r="G2" s="357"/>
      <c r="H2" s="357"/>
      <c r="I2" s="357"/>
      <c r="J2" s="357"/>
      <c r="K2" s="357"/>
      <c r="L2" s="357"/>
      <c r="M2" s="357"/>
      <c r="N2" s="357"/>
      <c r="O2" s="357"/>
      <c r="P2" s="357"/>
      <c r="Q2" s="357"/>
      <c r="R2" s="357"/>
      <c r="S2" s="357"/>
      <c r="T2" s="357"/>
    </row>
    <row r="3" spans="1:22" s="50" customFormat="1" ht="8.25" customHeight="1" x14ac:dyDescent="0.2">
      <c r="A3" s="51"/>
      <c r="B3" s="51"/>
      <c r="C3" s="51"/>
      <c r="D3" s="51"/>
      <c r="E3" s="51"/>
      <c r="F3" s="51"/>
      <c r="G3" s="51"/>
      <c r="H3" s="51"/>
      <c r="I3" s="51"/>
      <c r="J3" s="51"/>
      <c r="K3" s="51"/>
      <c r="L3" s="51"/>
      <c r="M3" s="51"/>
      <c r="N3" s="51"/>
      <c r="O3" s="51"/>
      <c r="P3" s="51"/>
      <c r="Q3" s="51"/>
      <c r="R3" s="51"/>
      <c r="S3" s="51"/>
      <c r="T3" s="51"/>
    </row>
    <row r="4" spans="1:22" s="50" customFormat="1" ht="17.25" customHeight="1" x14ac:dyDescent="0.2">
      <c r="A4" s="358" t="s">
        <v>78</v>
      </c>
      <c r="B4" s="358"/>
      <c r="C4" s="358"/>
      <c r="D4" s="358"/>
      <c r="E4" s="358"/>
      <c r="F4" s="358"/>
      <c r="G4" s="358"/>
      <c r="H4" s="358"/>
      <c r="I4" s="358"/>
      <c r="J4" s="358"/>
      <c r="K4" s="358"/>
      <c r="L4" s="358"/>
      <c r="M4" s="358"/>
      <c r="N4" s="358"/>
      <c r="O4" s="358"/>
      <c r="P4" s="358"/>
      <c r="Q4" s="358"/>
      <c r="R4" s="358"/>
      <c r="S4" s="358"/>
      <c r="T4" s="358"/>
    </row>
    <row r="5" spans="1:22" s="50" customFormat="1" ht="28.5" customHeight="1" x14ac:dyDescent="0.2">
      <c r="A5" s="359" t="s">
        <v>28</v>
      </c>
      <c r="B5" s="361" t="s">
        <v>27</v>
      </c>
      <c r="C5" s="362"/>
      <c r="D5" s="362"/>
      <c r="E5" s="362"/>
      <c r="F5" s="362"/>
      <c r="G5" s="362"/>
      <c r="H5" s="362"/>
      <c r="I5" s="363"/>
      <c r="J5" s="367" t="s">
        <v>41</v>
      </c>
      <c r="K5" s="369" t="s">
        <v>25</v>
      </c>
      <c r="L5" s="369"/>
      <c r="M5" s="369"/>
      <c r="N5" s="369" t="s">
        <v>42</v>
      </c>
      <c r="O5" s="370"/>
      <c r="P5" s="370"/>
      <c r="Q5" s="369" t="s">
        <v>24</v>
      </c>
      <c r="R5" s="369"/>
      <c r="S5" s="369"/>
      <c r="T5" s="369" t="s">
        <v>23</v>
      </c>
      <c r="U5" s="283"/>
      <c r="V5" s="283"/>
    </row>
    <row r="6" spans="1:22" s="50" customFormat="1" ht="15.75" customHeight="1" x14ac:dyDescent="0.2">
      <c r="A6" s="360"/>
      <c r="B6" s="364"/>
      <c r="C6" s="365"/>
      <c r="D6" s="365"/>
      <c r="E6" s="365"/>
      <c r="F6" s="365"/>
      <c r="G6" s="365"/>
      <c r="H6" s="365"/>
      <c r="I6" s="366"/>
      <c r="J6" s="368"/>
      <c r="K6" s="52" t="s">
        <v>29</v>
      </c>
      <c r="L6" s="52" t="s">
        <v>30</v>
      </c>
      <c r="M6" s="52" t="s">
        <v>31</v>
      </c>
      <c r="N6" s="52" t="s">
        <v>35</v>
      </c>
      <c r="O6" s="52" t="s">
        <v>8</v>
      </c>
      <c r="P6" s="52" t="s">
        <v>32</v>
      </c>
      <c r="Q6" s="52" t="s">
        <v>33</v>
      </c>
      <c r="R6" s="52" t="s">
        <v>29</v>
      </c>
      <c r="S6" s="52" t="s">
        <v>34</v>
      </c>
      <c r="T6" s="369"/>
      <c r="U6" s="283"/>
      <c r="V6" s="283"/>
    </row>
    <row r="7" spans="1:22" s="50" customFormat="1" ht="15.75" customHeight="1" x14ac:dyDescent="0.2">
      <c r="A7" s="353" t="s">
        <v>53</v>
      </c>
      <c r="B7" s="353"/>
      <c r="C7" s="353"/>
      <c r="D7" s="353"/>
      <c r="E7" s="353"/>
      <c r="F7" s="353"/>
      <c r="G7" s="353"/>
      <c r="H7" s="353"/>
      <c r="I7" s="353"/>
      <c r="J7" s="353"/>
      <c r="K7" s="353"/>
      <c r="L7" s="353"/>
      <c r="M7" s="353"/>
      <c r="N7" s="353"/>
      <c r="O7" s="353"/>
      <c r="P7" s="353"/>
      <c r="Q7" s="353"/>
      <c r="R7" s="353"/>
      <c r="S7" s="353"/>
      <c r="T7" s="353"/>
      <c r="U7" s="283"/>
      <c r="V7" s="283"/>
    </row>
    <row r="8" spans="1:22" s="50" customFormat="1" ht="12.75" x14ac:dyDescent="0.2">
      <c r="A8" s="53" t="s">
        <v>79</v>
      </c>
      <c r="B8" s="354" t="s">
        <v>81</v>
      </c>
      <c r="C8" s="354"/>
      <c r="D8" s="354"/>
      <c r="E8" s="354"/>
      <c r="F8" s="354"/>
      <c r="G8" s="354"/>
      <c r="H8" s="354"/>
      <c r="I8" s="354"/>
      <c r="J8" s="54">
        <v>5</v>
      </c>
      <c r="K8" s="54">
        <v>2</v>
      </c>
      <c r="L8" s="54">
        <v>2</v>
      </c>
      <c r="M8" s="54">
        <v>0</v>
      </c>
      <c r="N8" s="55">
        <f>K8+L8+M8</f>
        <v>4</v>
      </c>
      <c r="O8" s="55">
        <f>P8-N8</f>
        <v>5</v>
      </c>
      <c r="P8" s="55">
        <f>ROUND(PRODUCT(J8,25)/14,0)</f>
        <v>9</v>
      </c>
      <c r="Q8" s="54" t="s">
        <v>33</v>
      </c>
      <c r="R8" s="54"/>
      <c r="S8" s="56"/>
      <c r="T8" s="56" t="s">
        <v>90</v>
      </c>
      <c r="U8" s="283"/>
      <c r="V8" s="283"/>
    </row>
    <row r="9" spans="1:22" s="50" customFormat="1" ht="12.75" x14ac:dyDescent="0.2">
      <c r="A9" s="332" t="s">
        <v>54</v>
      </c>
      <c r="B9" s="333"/>
      <c r="C9" s="333"/>
      <c r="D9" s="333"/>
      <c r="E9" s="333"/>
      <c r="F9" s="333"/>
      <c r="G9" s="333"/>
      <c r="H9" s="333"/>
      <c r="I9" s="333"/>
      <c r="J9" s="333"/>
      <c r="K9" s="333"/>
      <c r="L9" s="333"/>
      <c r="M9" s="333"/>
      <c r="N9" s="333"/>
      <c r="O9" s="333"/>
      <c r="P9" s="333"/>
      <c r="Q9" s="333"/>
      <c r="R9" s="333"/>
      <c r="S9" s="333"/>
      <c r="T9" s="334"/>
      <c r="U9" s="283"/>
      <c r="V9" s="283"/>
    </row>
    <row r="10" spans="1:22" s="50" customFormat="1" ht="39.75" customHeight="1" x14ac:dyDescent="0.2">
      <c r="A10" s="53" t="s">
        <v>80</v>
      </c>
      <c r="B10" s="326" t="s">
        <v>109</v>
      </c>
      <c r="C10" s="330"/>
      <c r="D10" s="330"/>
      <c r="E10" s="330"/>
      <c r="F10" s="330"/>
      <c r="G10" s="330"/>
      <c r="H10" s="330"/>
      <c r="I10" s="331"/>
      <c r="J10" s="54">
        <v>5</v>
      </c>
      <c r="K10" s="54">
        <v>2</v>
      </c>
      <c r="L10" s="54">
        <v>2</v>
      </c>
      <c r="M10" s="54">
        <v>0</v>
      </c>
      <c r="N10" s="55">
        <f>K10+L10+M10</f>
        <v>4</v>
      </c>
      <c r="O10" s="55">
        <f>P10-N10</f>
        <v>5</v>
      </c>
      <c r="P10" s="55">
        <f>ROUND(PRODUCT(J10,25)/14,0)</f>
        <v>9</v>
      </c>
      <c r="Q10" s="54" t="s">
        <v>33</v>
      </c>
      <c r="R10" s="54"/>
      <c r="S10" s="56"/>
      <c r="T10" s="56" t="s">
        <v>90</v>
      </c>
      <c r="U10" s="283"/>
      <c r="V10" s="283"/>
    </row>
    <row r="11" spans="1:22" s="50" customFormat="1" ht="12.75" x14ac:dyDescent="0.2">
      <c r="A11" s="332" t="s">
        <v>55</v>
      </c>
      <c r="B11" s="333"/>
      <c r="C11" s="333"/>
      <c r="D11" s="333"/>
      <c r="E11" s="333"/>
      <c r="F11" s="333"/>
      <c r="G11" s="333"/>
      <c r="H11" s="333"/>
      <c r="I11" s="333"/>
      <c r="J11" s="333"/>
      <c r="K11" s="333"/>
      <c r="L11" s="333"/>
      <c r="M11" s="333"/>
      <c r="N11" s="333"/>
      <c r="O11" s="333"/>
      <c r="P11" s="333"/>
      <c r="Q11" s="333"/>
      <c r="R11" s="333"/>
      <c r="S11" s="333"/>
      <c r="T11" s="334"/>
      <c r="U11" s="283"/>
      <c r="V11" s="283"/>
    </row>
    <row r="12" spans="1:22" s="50" customFormat="1" ht="38.25" customHeight="1" x14ac:dyDescent="0.2">
      <c r="A12" s="53" t="s">
        <v>82</v>
      </c>
      <c r="B12" s="326" t="s">
        <v>110</v>
      </c>
      <c r="C12" s="327"/>
      <c r="D12" s="327"/>
      <c r="E12" s="327"/>
      <c r="F12" s="327"/>
      <c r="G12" s="327"/>
      <c r="H12" s="327"/>
      <c r="I12" s="328"/>
      <c r="J12" s="54">
        <v>5</v>
      </c>
      <c r="K12" s="54">
        <v>2</v>
      </c>
      <c r="L12" s="54">
        <v>2</v>
      </c>
      <c r="M12" s="54">
        <v>0</v>
      </c>
      <c r="N12" s="55">
        <f>K12+L12+M12</f>
        <v>4</v>
      </c>
      <c r="O12" s="55">
        <f>P12-N12</f>
        <v>5</v>
      </c>
      <c r="P12" s="55">
        <f>ROUND(PRODUCT(J12,25)/14,0)</f>
        <v>9</v>
      </c>
      <c r="Q12" s="54" t="s">
        <v>33</v>
      </c>
      <c r="R12" s="54"/>
      <c r="S12" s="56"/>
      <c r="T12" s="56" t="s">
        <v>90</v>
      </c>
      <c r="U12" s="283"/>
      <c r="V12" s="283"/>
    </row>
    <row r="13" spans="1:22" s="50" customFormat="1" ht="12.75" x14ac:dyDescent="0.2">
      <c r="A13" s="332" t="s">
        <v>56</v>
      </c>
      <c r="B13" s="333"/>
      <c r="C13" s="333"/>
      <c r="D13" s="333"/>
      <c r="E13" s="333"/>
      <c r="F13" s="333"/>
      <c r="G13" s="333"/>
      <c r="H13" s="333"/>
      <c r="I13" s="333"/>
      <c r="J13" s="333"/>
      <c r="K13" s="333"/>
      <c r="L13" s="333"/>
      <c r="M13" s="333"/>
      <c r="N13" s="333"/>
      <c r="O13" s="333"/>
      <c r="P13" s="333"/>
      <c r="Q13" s="333"/>
      <c r="R13" s="333"/>
      <c r="S13" s="333"/>
      <c r="T13" s="334"/>
      <c r="U13" s="283"/>
      <c r="V13" s="283"/>
    </row>
    <row r="14" spans="1:22" s="50" customFormat="1" ht="27" customHeight="1" x14ac:dyDescent="0.2">
      <c r="A14" s="53" t="s">
        <v>83</v>
      </c>
      <c r="B14" s="326" t="s">
        <v>176</v>
      </c>
      <c r="C14" s="327"/>
      <c r="D14" s="327"/>
      <c r="E14" s="327"/>
      <c r="F14" s="327"/>
      <c r="G14" s="327"/>
      <c r="H14" s="327"/>
      <c r="I14" s="328"/>
      <c r="J14" s="54">
        <v>5</v>
      </c>
      <c r="K14" s="54">
        <v>2</v>
      </c>
      <c r="L14" s="54">
        <v>2</v>
      </c>
      <c r="M14" s="54">
        <v>0</v>
      </c>
      <c r="N14" s="55">
        <f>K14+L14+M14</f>
        <v>4</v>
      </c>
      <c r="O14" s="55">
        <f>P14-N14</f>
        <v>5</v>
      </c>
      <c r="P14" s="55">
        <f>ROUND(PRODUCT(J14,25)/14,0)</f>
        <v>9</v>
      </c>
      <c r="Q14" s="54" t="s">
        <v>33</v>
      </c>
      <c r="R14" s="54"/>
      <c r="S14" s="56"/>
      <c r="T14" s="57" t="s">
        <v>91</v>
      </c>
      <c r="U14" s="283"/>
      <c r="V14" s="283"/>
    </row>
    <row r="15" spans="1:22" s="50" customFormat="1" ht="12.75" customHeight="1" x14ac:dyDescent="0.2">
      <c r="A15" s="332" t="s">
        <v>57</v>
      </c>
      <c r="B15" s="355"/>
      <c r="C15" s="355"/>
      <c r="D15" s="355"/>
      <c r="E15" s="355"/>
      <c r="F15" s="355"/>
      <c r="G15" s="355"/>
      <c r="H15" s="355"/>
      <c r="I15" s="355"/>
      <c r="J15" s="355"/>
      <c r="K15" s="355"/>
      <c r="L15" s="355"/>
      <c r="M15" s="355"/>
      <c r="N15" s="355"/>
      <c r="O15" s="355"/>
      <c r="P15" s="355"/>
      <c r="Q15" s="355"/>
      <c r="R15" s="355"/>
      <c r="S15" s="355"/>
      <c r="T15" s="356"/>
      <c r="U15" s="283"/>
      <c r="V15" s="283"/>
    </row>
    <row r="16" spans="1:22" s="50" customFormat="1" ht="24.75" customHeight="1" x14ac:dyDescent="0.2">
      <c r="A16" s="53" t="s">
        <v>84</v>
      </c>
      <c r="B16" s="323" t="s">
        <v>213</v>
      </c>
      <c r="C16" s="324"/>
      <c r="D16" s="324"/>
      <c r="E16" s="324"/>
      <c r="F16" s="324"/>
      <c r="G16" s="324"/>
      <c r="H16" s="324"/>
      <c r="I16" s="325"/>
      <c r="J16" s="54">
        <v>5</v>
      </c>
      <c r="K16" s="54">
        <v>2</v>
      </c>
      <c r="L16" s="54">
        <v>2</v>
      </c>
      <c r="M16" s="54">
        <v>0</v>
      </c>
      <c r="N16" s="55">
        <f>K16+L16+M16</f>
        <v>4</v>
      </c>
      <c r="O16" s="55">
        <f>P16-N16</f>
        <v>5</v>
      </c>
      <c r="P16" s="55">
        <f>ROUND(PRODUCT(J16,25)/14,0)</f>
        <v>9</v>
      </c>
      <c r="Q16" s="54" t="s">
        <v>33</v>
      </c>
      <c r="R16" s="54"/>
      <c r="S16" s="56"/>
      <c r="T16" s="57" t="s">
        <v>91</v>
      </c>
      <c r="U16" s="283"/>
      <c r="V16" s="283"/>
    </row>
    <row r="17" spans="1:22" s="50" customFormat="1" ht="25.5" customHeight="1" x14ac:dyDescent="0.2">
      <c r="A17" s="53" t="s">
        <v>86</v>
      </c>
      <c r="B17" s="326" t="s">
        <v>104</v>
      </c>
      <c r="C17" s="327"/>
      <c r="D17" s="327"/>
      <c r="E17" s="327"/>
      <c r="F17" s="327"/>
      <c r="G17" s="327"/>
      <c r="H17" s="327"/>
      <c r="I17" s="328"/>
      <c r="J17" s="54">
        <v>3</v>
      </c>
      <c r="K17" s="54">
        <v>0</v>
      </c>
      <c r="L17" s="54">
        <v>0</v>
      </c>
      <c r="M17" s="54">
        <v>3</v>
      </c>
      <c r="N17" s="55">
        <f>K17+L17+M17</f>
        <v>3</v>
      </c>
      <c r="O17" s="55">
        <f>P17-N17</f>
        <v>2</v>
      </c>
      <c r="P17" s="55">
        <f>ROUND(PRODUCT(J17,25)/14,0)</f>
        <v>5</v>
      </c>
      <c r="Q17" s="54"/>
      <c r="R17" s="54" t="s">
        <v>29</v>
      </c>
      <c r="S17" s="56"/>
      <c r="T17" s="57" t="s">
        <v>91</v>
      </c>
      <c r="U17" s="283"/>
      <c r="V17" s="283"/>
    </row>
    <row r="18" spans="1:22" s="50" customFormat="1" ht="16.5" customHeight="1" x14ac:dyDescent="0.2">
      <c r="A18" s="53" t="s">
        <v>87</v>
      </c>
      <c r="B18" s="329" t="s">
        <v>89</v>
      </c>
      <c r="C18" s="330"/>
      <c r="D18" s="330"/>
      <c r="E18" s="330"/>
      <c r="F18" s="330"/>
      <c r="G18" s="330"/>
      <c r="H18" s="330"/>
      <c r="I18" s="331"/>
      <c r="J18" s="54">
        <v>3</v>
      </c>
      <c r="K18" s="54">
        <v>1</v>
      </c>
      <c r="L18" s="54">
        <v>1</v>
      </c>
      <c r="M18" s="54">
        <v>0</v>
      </c>
      <c r="N18" s="55">
        <f>K20+L20+M20</f>
        <v>2</v>
      </c>
      <c r="O18" s="55">
        <f>P20-N20</f>
        <v>2</v>
      </c>
      <c r="P18" s="55">
        <f>ROUND(PRODUCT(J20,25)/14,0)</f>
        <v>4</v>
      </c>
      <c r="Q18" s="54" t="s">
        <v>33</v>
      </c>
      <c r="R18" s="54"/>
      <c r="S18" s="56"/>
      <c r="T18" s="56" t="s">
        <v>90</v>
      </c>
      <c r="U18" s="283"/>
      <c r="V18" s="283"/>
    </row>
    <row r="19" spans="1:22" s="50" customFormat="1" ht="12.75" x14ac:dyDescent="0.2">
      <c r="A19" s="332" t="s">
        <v>58</v>
      </c>
      <c r="B19" s="333"/>
      <c r="C19" s="333"/>
      <c r="D19" s="333"/>
      <c r="E19" s="333"/>
      <c r="F19" s="333"/>
      <c r="G19" s="333"/>
      <c r="H19" s="333"/>
      <c r="I19" s="333"/>
      <c r="J19" s="333"/>
      <c r="K19" s="333"/>
      <c r="L19" s="333"/>
      <c r="M19" s="333"/>
      <c r="N19" s="333"/>
      <c r="O19" s="333"/>
      <c r="P19" s="333"/>
      <c r="Q19" s="333"/>
      <c r="R19" s="333"/>
      <c r="S19" s="333"/>
      <c r="T19" s="334"/>
      <c r="U19" s="283"/>
      <c r="V19" s="283"/>
    </row>
    <row r="20" spans="1:22" s="50" customFormat="1" ht="12.75" x14ac:dyDescent="0.2">
      <c r="A20" s="53" t="s">
        <v>88</v>
      </c>
      <c r="B20" s="329" t="s">
        <v>85</v>
      </c>
      <c r="C20" s="330"/>
      <c r="D20" s="330"/>
      <c r="E20" s="330"/>
      <c r="F20" s="330"/>
      <c r="G20" s="330"/>
      <c r="H20" s="330"/>
      <c r="I20" s="331"/>
      <c r="J20" s="54">
        <v>2</v>
      </c>
      <c r="K20" s="54">
        <v>1</v>
      </c>
      <c r="L20" s="54">
        <v>1</v>
      </c>
      <c r="M20" s="54">
        <v>0</v>
      </c>
      <c r="N20" s="55">
        <f>K20+L20+M20</f>
        <v>2</v>
      </c>
      <c r="O20" s="55">
        <f>P20-N20</f>
        <v>2</v>
      </c>
      <c r="P20" s="55">
        <f>ROUND(PRODUCT(J20,25)/12,0)</f>
        <v>4</v>
      </c>
      <c r="Q20" s="54"/>
      <c r="R20" s="54" t="s">
        <v>29</v>
      </c>
      <c r="S20" s="56"/>
      <c r="T20" s="57" t="s">
        <v>91</v>
      </c>
      <c r="U20" s="283"/>
      <c r="V20" s="283"/>
    </row>
    <row r="21" spans="1:22" s="50" customFormat="1" ht="26.25" customHeight="1" x14ac:dyDescent="0.2">
      <c r="A21" s="53" t="s">
        <v>105</v>
      </c>
      <c r="B21" s="326" t="s">
        <v>106</v>
      </c>
      <c r="C21" s="327"/>
      <c r="D21" s="327"/>
      <c r="E21" s="327"/>
      <c r="F21" s="327"/>
      <c r="G21" s="327"/>
      <c r="H21" s="327"/>
      <c r="I21" s="328"/>
      <c r="J21" s="54">
        <v>2</v>
      </c>
      <c r="K21" s="54">
        <v>0</v>
      </c>
      <c r="L21" s="54">
        <v>0</v>
      </c>
      <c r="M21" s="54">
        <v>3</v>
      </c>
      <c r="N21" s="55">
        <f>K21+L21+M21</f>
        <v>3</v>
      </c>
      <c r="O21" s="55">
        <f>P21-N21</f>
        <v>1</v>
      </c>
      <c r="P21" s="55">
        <f>ROUND(PRODUCT(J21,25)/14,0)</f>
        <v>4</v>
      </c>
      <c r="Q21" s="54"/>
      <c r="R21" s="54" t="s">
        <v>29</v>
      </c>
      <c r="S21" s="56"/>
      <c r="T21" s="57" t="s">
        <v>91</v>
      </c>
      <c r="U21" s="283"/>
      <c r="V21" s="283"/>
    </row>
    <row r="22" spans="1:22" s="50" customFormat="1" ht="16.5" customHeight="1" x14ac:dyDescent="0.2">
      <c r="A22" s="335" t="s">
        <v>77</v>
      </c>
      <c r="B22" s="336"/>
      <c r="C22" s="336"/>
      <c r="D22" s="336"/>
      <c r="E22" s="336"/>
      <c r="F22" s="336"/>
      <c r="G22" s="336"/>
      <c r="H22" s="336"/>
      <c r="I22" s="337"/>
      <c r="J22" s="58">
        <f>SUM(J8,J10,J12,J14,J16:J18,J20:J21)</f>
        <v>35</v>
      </c>
      <c r="K22" s="58">
        <f t="shared" ref="K22:P22" si="0">SUM(K8,K10,K12,K14,K16:K18,K20:K21)</f>
        <v>12</v>
      </c>
      <c r="L22" s="58">
        <f t="shared" si="0"/>
        <v>12</v>
      </c>
      <c r="M22" s="58">
        <f t="shared" si="0"/>
        <v>6</v>
      </c>
      <c r="N22" s="58">
        <f t="shared" si="0"/>
        <v>30</v>
      </c>
      <c r="O22" s="58">
        <f t="shared" si="0"/>
        <v>32</v>
      </c>
      <c r="P22" s="58">
        <f t="shared" si="0"/>
        <v>62</v>
      </c>
      <c r="Q22" s="55">
        <f>COUNTIF(Q8,"E")+COUNTIF(Q10,"E")+COUNTIF(Q12,"E")+COUNTIF(Q14,"E")+COUNTIF(Q16:Q18,"E")+COUNTIF(Q20:Q21,"E")</f>
        <v>6</v>
      </c>
      <c r="R22" s="55">
        <f>COUNTIF(R8,"C")+COUNTIF(R10,"C")+COUNTIF(R12,"C")+COUNTIF(R14,"C")+COUNTIF(R16:R18,"C")+COUNTIF(R20:R21,"C")</f>
        <v>3</v>
      </c>
      <c r="S22" s="55">
        <f>COUNTIF(S8,"VP")+COUNTIF(S10,"VP")+COUNTIF(S12,"VP")+COUNTIF(S14,"VP")+COUNTIF(S16:S18,"VP")+COUNTIF(S20:S21,"VP")</f>
        <v>0</v>
      </c>
      <c r="T22" s="59"/>
      <c r="U22" s="283"/>
      <c r="V22" s="283"/>
    </row>
    <row r="23" spans="1:22" s="50" customFormat="1" ht="18" customHeight="1" x14ac:dyDescent="0.2">
      <c r="A23" s="338" t="s">
        <v>51</v>
      </c>
      <c r="B23" s="339"/>
      <c r="C23" s="339"/>
      <c r="D23" s="339"/>
      <c r="E23" s="339"/>
      <c r="F23" s="339"/>
      <c r="G23" s="339"/>
      <c r="H23" s="339"/>
      <c r="I23" s="339"/>
      <c r="J23" s="340"/>
      <c r="K23" s="58">
        <f t="shared" ref="K23:P23" si="1">SUM(K8,K10,K12,K14,K16,K17,K18)*14+SUM(K20,K21)*12</f>
        <v>166</v>
      </c>
      <c r="L23" s="58">
        <f t="shared" si="1"/>
        <v>166</v>
      </c>
      <c r="M23" s="58">
        <f t="shared" si="1"/>
        <v>78</v>
      </c>
      <c r="N23" s="58">
        <f t="shared" si="1"/>
        <v>410</v>
      </c>
      <c r="O23" s="58">
        <f t="shared" si="1"/>
        <v>442</v>
      </c>
      <c r="P23" s="58">
        <f t="shared" si="1"/>
        <v>852</v>
      </c>
      <c r="Q23" s="344" t="s">
        <v>107</v>
      </c>
      <c r="R23" s="345"/>
      <c r="S23" s="345"/>
      <c r="T23" s="346"/>
      <c r="U23" s="283"/>
      <c r="V23" s="283"/>
    </row>
    <row r="24" spans="1:22" s="50" customFormat="1" ht="12.75" x14ac:dyDescent="0.2">
      <c r="A24" s="341"/>
      <c r="B24" s="342"/>
      <c r="C24" s="342"/>
      <c r="D24" s="342"/>
      <c r="E24" s="342"/>
      <c r="F24" s="342"/>
      <c r="G24" s="342"/>
      <c r="H24" s="342"/>
      <c r="I24" s="342"/>
      <c r="J24" s="343"/>
      <c r="K24" s="350">
        <f>SUM(K23:M23)</f>
        <v>410</v>
      </c>
      <c r="L24" s="351"/>
      <c r="M24" s="352"/>
      <c r="N24" s="350">
        <f>SUM(N23:O23)</f>
        <v>852</v>
      </c>
      <c r="O24" s="351"/>
      <c r="P24" s="352"/>
      <c r="Q24" s="347"/>
      <c r="R24" s="348"/>
      <c r="S24" s="348"/>
      <c r="T24" s="349"/>
      <c r="U24" s="283"/>
      <c r="V24" s="283"/>
    </row>
    <row r="25" spans="1:22" s="50" customFormat="1" ht="12.75" x14ac:dyDescent="0.2">
      <c r="A25" s="60"/>
      <c r="B25" s="60"/>
      <c r="C25" s="60"/>
      <c r="D25" s="60"/>
      <c r="E25" s="60"/>
      <c r="F25" s="60"/>
      <c r="G25" s="60"/>
      <c r="H25" s="60"/>
      <c r="I25" s="60"/>
      <c r="J25" s="60"/>
      <c r="K25" s="61"/>
      <c r="L25" s="61"/>
      <c r="M25" s="61"/>
      <c r="N25" s="61"/>
      <c r="O25" s="61"/>
      <c r="P25" s="61"/>
      <c r="Q25" s="62"/>
      <c r="R25" s="62"/>
      <c r="S25" s="62"/>
      <c r="T25" s="62"/>
      <c r="U25" s="48"/>
      <c r="V25" s="48"/>
    </row>
    <row r="26" spans="1:22" s="50" customFormat="1" ht="12.75" x14ac:dyDescent="0.2">
      <c r="A26" s="321" t="s">
        <v>108</v>
      </c>
      <c r="B26" s="322"/>
      <c r="C26" s="322"/>
      <c r="D26" s="322"/>
      <c r="E26" s="322"/>
      <c r="F26" s="322"/>
      <c r="G26" s="322"/>
      <c r="H26" s="322"/>
      <c r="I26" s="322"/>
      <c r="J26" s="322"/>
      <c r="K26" s="322"/>
      <c r="L26" s="322"/>
      <c r="M26" s="322"/>
      <c r="N26" s="322"/>
      <c r="O26" s="322"/>
      <c r="P26" s="322"/>
      <c r="Q26" s="322"/>
      <c r="R26" s="322"/>
      <c r="S26" s="322"/>
      <c r="T26" s="322"/>
      <c r="U26" s="48"/>
      <c r="V26" s="48"/>
    </row>
    <row r="27" spans="1:22" s="50" customFormat="1" ht="12.75" x14ac:dyDescent="0.2">
      <c r="A27" s="51"/>
      <c r="B27" s="51"/>
      <c r="C27" s="51"/>
      <c r="D27" s="51"/>
      <c r="E27" s="51"/>
      <c r="F27" s="51"/>
      <c r="G27" s="51"/>
      <c r="H27" s="51"/>
      <c r="I27" s="51"/>
      <c r="J27" s="51"/>
      <c r="K27" s="51"/>
      <c r="L27" s="51"/>
      <c r="M27" s="51"/>
      <c r="N27" s="51"/>
      <c r="O27" s="51"/>
      <c r="P27" s="51"/>
      <c r="Q27" s="51"/>
      <c r="R27" s="51"/>
      <c r="S27" s="51"/>
      <c r="T27" s="51"/>
      <c r="U27" s="48"/>
      <c r="V27" s="48"/>
    </row>
  </sheetData>
  <mergeCells count="31">
    <mergeCell ref="A2:T2"/>
    <mergeCell ref="A4:T4"/>
    <mergeCell ref="A5:A6"/>
    <mergeCell ref="B5:I6"/>
    <mergeCell ref="J5:J6"/>
    <mergeCell ref="K5:M5"/>
    <mergeCell ref="N5:P5"/>
    <mergeCell ref="Q5:S5"/>
    <mergeCell ref="T5:T6"/>
    <mergeCell ref="U5:V24"/>
    <mergeCell ref="A7:T7"/>
    <mergeCell ref="B8:I8"/>
    <mergeCell ref="A9:T9"/>
    <mergeCell ref="B10:I10"/>
    <mergeCell ref="A11:T11"/>
    <mergeCell ref="B12:I12"/>
    <mergeCell ref="A13:T13"/>
    <mergeCell ref="B14:I14"/>
    <mergeCell ref="A15:T15"/>
    <mergeCell ref="A26:T26"/>
    <mergeCell ref="B16:I16"/>
    <mergeCell ref="B17:I17"/>
    <mergeCell ref="B18:I18"/>
    <mergeCell ref="A19:T19"/>
    <mergeCell ref="B20:I20"/>
    <mergeCell ref="B21:I21"/>
    <mergeCell ref="A22:I22"/>
    <mergeCell ref="A23:J24"/>
    <mergeCell ref="Q23:T24"/>
    <mergeCell ref="K24:M24"/>
    <mergeCell ref="N24:P24"/>
  </mergeCells>
  <phoneticPr fontId="18" type="noConversion"/>
  <dataValidations count="3">
    <dataValidation type="list" allowBlank="1" showInputMessage="1" showErrorMessage="1" sqref="R20:R21 R12 R8 R16:R18 R14 R10">
      <formula1>$R$43</formula1>
    </dataValidation>
    <dataValidation type="list" allowBlank="1" showInputMessage="1" showErrorMessage="1" sqref="Q20:Q21 Q12 Q8 Q16:Q18 Q14 Q10">
      <formula1>$Q$43</formula1>
    </dataValidation>
    <dataValidation type="list" allowBlank="1" showInputMessage="1" showErrorMessage="1" sqref="S16:S18 S8 S20:S21 S14 S10 S12">
      <formula1>$S$43</formula1>
    </dataValidation>
  </dataValidations>
  <pageMargins left="0.70866141732283472" right="0.70866141732283472" top="0.74803149606299213" bottom="0.74803149606299213" header="0.31496062992125984" footer="0.31496062992125984"/>
  <pageSetup paperSize="9" orientation="landscape" r:id="rId1"/>
  <headerFooter>
    <oddFooter>&amp;LRECTOR,_x000D_Acad.Prof.univ.dr. Ioan Aurel POP&amp;RDIRECTOR, _x000D_Conf. univ. dr. Cătălin GLAVA</oddFooter>
  </headerFooter>
  <colBreaks count="1" manualBreakCount="1">
    <brk id="20" max="1048575" man="1"/>
  </colBreaks>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373E3B-8105-4A9B-B969-131056421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4B08B07-49B1-4F5F-A6C6-A272DC270A6B}">
  <ds:schemaRefs>
    <ds:schemaRef ds:uri="http://schemas.microsoft.com/office/2006/metadata/properties"/>
  </ds:schemaRefs>
</ds:datastoreItem>
</file>

<file path=customXml/itemProps3.xml><?xml version="1.0" encoding="utf-8"?>
<ds:datastoreItem xmlns:ds="http://schemas.openxmlformats.org/officeDocument/2006/customXml" ds:itemID="{1D854607-C8DC-4C5C-AE98-4D8FB65110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Plan</vt:lpstr>
      <vt:lpstr>dppd</vt:lpstr>
      <vt:lpstr>dppd!Print_Area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Gelu Gherghin</cp:lastModifiedBy>
  <cp:lastPrinted>2019-01-30T13:32:30Z</cp:lastPrinted>
  <dcterms:created xsi:type="dcterms:W3CDTF">2013-06-27T08:19:59Z</dcterms:created>
  <dcterms:modified xsi:type="dcterms:W3CDTF">2019-01-30T13:33:14Z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