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19-2020\10. Facultatea de Litere\Versiunea_2\"/>
    </mc:Choice>
  </mc:AlternateContent>
  <bookViews>
    <workbookView xWindow="0" yWindow="0" windowWidth="28800" windowHeight="11430"/>
  </bookViews>
  <sheets>
    <sheet name="Sheet1" sheetId="1" r:id="rId1"/>
    <sheet name="DPPD" sheetId="2" r:id="rId2"/>
    <sheet name="Sheet3" sheetId="3" r:id="rId3"/>
  </sheets>
  <definedNames>
    <definedName name="_xlnm.Print_Area" localSheetId="1">DPPD!$A$1:$T$24</definedName>
    <definedName name="_xlnm.Print_Area" localSheetId="0">Sheet1!$A$1:$T$317</definedName>
  </definedNames>
  <calcPr calcId="162913" concurrentCalc="0"/>
</workbook>
</file>

<file path=xl/calcChain.xml><?xml version="1.0" encoding="utf-8"?>
<calcChain xmlns="http://schemas.openxmlformats.org/spreadsheetml/2006/main">
  <c r="T283" i="1" l="1"/>
  <c r="T284" i="1"/>
  <c r="T285" i="1"/>
  <c r="T286" i="1"/>
  <c r="T287" i="1"/>
  <c r="T288" i="1"/>
  <c r="T289" i="1"/>
  <c r="T290" i="1"/>
  <c r="T291" i="1"/>
  <c r="T300" i="1"/>
  <c r="T49" i="1"/>
  <c r="T66" i="1"/>
  <c r="T81" i="1"/>
  <c r="T97" i="1"/>
  <c r="T112" i="1"/>
  <c r="T124" i="1"/>
  <c r="K303" i="1"/>
  <c r="T236" i="1"/>
  <c r="T237" i="1"/>
  <c r="T238" i="1"/>
  <c r="T239"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7" i="1"/>
  <c r="T268" i="1"/>
  <c r="T269" i="1"/>
  <c r="T270" i="1"/>
  <c r="T271" i="1"/>
  <c r="T272" i="1"/>
  <c r="T273" i="1"/>
  <c r="K276" i="1"/>
  <c r="T206" i="1"/>
  <c r="T207" i="1"/>
  <c r="T208" i="1"/>
  <c r="T209" i="1"/>
  <c r="T210" i="1"/>
  <c r="T211" i="1"/>
  <c r="T212" i="1"/>
  <c r="T214" i="1"/>
  <c r="T215" i="1"/>
  <c r="T216" i="1"/>
  <c r="T217" i="1"/>
  <c r="K220" i="1"/>
  <c r="U303" i="1"/>
  <c r="K283" i="1"/>
  <c r="K284" i="1"/>
  <c r="K285" i="1"/>
  <c r="K286" i="1"/>
  <c r="K287" i="1"/>
  <c r="K288" i="1"/>
  <c r="K289" i="1"/>
  <c r="K290" i="1"/>
  <c r="K291" i="1"/>
  <c r="K297" i="1"/>
  <c r="K298" i="1"/>
  <c r="K299" i="1"/>
  <c r="K301" i="1"/>
  <c r="L283" i="1"/>
  <c r="L284" i="1"/>
  <c r="L285" i="1"/>
  <c r="L286" i="1"/>
  <c r="L287" i="1"/>
  <c r="L288" i="1"/>
  <c r="L289" i="1"/>
  <c r="L290" i="1"/>
  <c r="L291" i="1"/>
  <c r="L297" i="1"/>
  <c r="L298" i="1"/>
  <c r="L299" i="1"/>
  <c r="L301" i="1"/>
  <c r="M283" i="1"/>
  <c r="M284" i="1"/>
  <c r="M285" i="1"/>
  <c r="M286" i="1"/>
  <c r="M287" i="1"/>
  <c r="M288" i="1"/>
  <c r="M289" i="1"/>
  <c r="M290" i="1"/>
  <c r="M291" i="1"/>
  <c r="M297" i="1"/>
  <c r="M298" i="1"/>
  <c r="M299" i="1"/>
  <c r="M301" i="1"/>
  <c r="K302" i="1"/>
  <c r="N41" i="1"/>
  <c r="N42" i="1"/>
  <c r="N43" i="1"/>
  <c r="N44" i="1"/>
  <c r="N48" i="1"/>
  <c r="N40" i="1"/>
  <c r="N45" i="1"/>
  <c r="N46" i="1"/>
  <c r="N47" i="1"/>
  <c r="N49" i="1"/>
  <c r="N57" i="1"/>
  <c r="N58" i="1"/>
  <c r="N59" i="1"/>
  <c r="N61" i="1"/>
  <c r="N62" i="1"/>
  <c r="N63" i="1"/>
  <c r="N64" i="1"/>
  <c r="N65" i="1"/>
  <c r="N56" i="1"/>
  <c r="N60" i="1"/>
  <c r="N66" i="1"/>
  <c r="N74" i="1"/>
  <c r="N75" i="1"/>
  <c r="N76" i="1"/>
  <c r="N77" i="1"/>
  <c r="N78" i="1"/>
  <c r="N79" i="1"/>
  <c r="N80" i="1"/>
  <c r="N73" i="1"/>
  <c r="N81" i="1"/>
  <c r="N89" i="1"/>
  <c r="N90" i="1"/>
  <c r="N91" i="1"/>
  <c r="N88" i="1"/>
  <c r="N92" i="1"/>
  <c r="N93" i="1"/>
  <c r="N94" i="1"/>
  <c r="N95" i="1"/>
  <c r="N96" i="1"/>
  <c r="N97" i="1"/>
  <c r="N106" i="1"/>
  <c r="N107" i="1"/>
  <c r="N108" i="1"/>
  <c r="N109" i="1"/>
  <c r="N110" i="1"/>
  <c r="N105" i="1"/>
  <c r="N111" i="1"/>
  <c r="N112" i="1"/>
  <c r="N118" i="1"/>
  <c r="N119" i="1"/>
  <c r="N120" i="1"/>
  <c r="N121" i="1"/>
  <c r="N122" i="1"/>
  <c r="N123" i="1"/>
  <c r="N117" i="1"/>
  <c r="N124" i="1"/>
  <c r="K304" i="1"/>
  <c r="K236" i="1"/>
  <c r="K237" i="1"/>
  <c r="K238" i="1"/>
  <c r="K239"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7" i="1"/>
  <c r="K268" i="1"/>
  <c r="K269" i="1"/>
  <c r="K270" i="1"/>
  <c r="K271" i="1"/>
  <c r="K272" i="1"/>
  <c r="K274" i="1"/>
  <c r="L236" i="1"/>
  <c r="L237" i="1"/>
  <c r="L238" i="1"/>
  <c r="L239"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7" i="1"/>
  <c r="L268" i="1"/>
  <c r="L269" i="1"/>
  <c r="L270" i="1"/>
  <c r="L271" i="1"/>
  <c r="L272" i="1"/>
  <c r="L274" i="1"/>
  <c r="M236" i="1"/>
  <c r="M237" i="1"/>
  <c r="M238" i="1"/>
  <c r="M239"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7" i="1"/>
  <c r="M268" i="1"/>
  <c r="M269" i="1"/>
  <c r="M270" i="1"/>
  <c r="M271" i="1"/>
  <c r="M272" i="1"/>
  <c r="M274" i="1"/>
  <c r="K275" i="1"/>
  <c r="K277" i="1"/>
  <c r="K206" i="1"/>
  <c r="K207" i="1"/>
  <c r="K208" i="1"/>
  <c r="K209" i="1"/>
  <c r="K210" i="1"/>
  <c r="K211" i="1"/>
  <c r="K212" i="1"/>
  <c r="K214" i="1"/>
  <c r="K215" i="1"/>
  <c r="K216" i="1"/>
  <c r="K218" i="1"/>
  <c r="L206" i="1"/>
  <c r="L207" i="1"/>
  <c r="L208" i="1"/>
  <c r="L209" i="1"/>
  <c r="L210" i="1"/>
  <c r="L211" i="1"/>
  <c r="L212" i="1"/>
  <c r="L214" i="1"/>
  <c r="L215" i="1"/>
  <c r="L216" i="1"/>
  <c r="L218" i="1"/>
  <c r="M206" i="1"/>
  <c r="M207" i="1"/>
  <c r="M208" i="1"/>
  <c r="M209" i="1"/>
  <c r="M210" i="1"/>
  <c r="M211" i="1"/>
  <c r="M212" i="1"/>
  <c r="M214" i="1"/>
  <c r="M215" i="1"/>
  <c r="M216" i="1"/>
  <c r="M218" i="1"/>
  <c r="K219" i="1"/>
  <c r="K221" i="1"/>
  <c r="U304" i="1"/>
  <c r="J162" i="1"/>
  <c r="N7" i="2"/>
  <c r="N9" i="2"/>
  <c r="N11" i="2"/>
  <c r="N13" i="2"/>
  <c r="N15" i="2"/>
  <c r="N16" i="2"/>
  <c r="N18" i="2"/>
  <c r="N19" i="2"/>
  <c r="N21" i="2"/>
  <c r="P7" i="2"/>
  <c r="O7" i="2"/>
  <c r="P9" i="2"/>
  <c r="O9" i="2"/>
  <c r="P11" i="2"/>
  <c r="O11" i="2"/>
  <c r="P13" i="2"/>
  <c r="O13" i="2"/>
  <c r="P15" i="2"/>
  <c r="O15" i="2"/>
  <c r="P16" i="2"/>
  <c r="O16" i="2"/>
  <c r="P18" i="2"/>
  <c r="O18" i="2"/>
  <c r="P19" i="2"/>
  <c r="O19" i="2"/>
  <c r="O21" i="2"/>
  <c r="N22" i="2"/>
  <c r="K21" i="2"/>
  <c r="L21" i="2"/>
  <c r="M21" i="2"/>
  <c r="K22" i="2"/>
  <c r="P21" i="2"/>
  <c r="S20" i="2"/>
  <c r="R20" i="2"/>
  <c r="Q20" i="2"/>
  <c r="P20" i="2"/>
  <c r="O20" i="2"/>
  <c r="N20" i="2"/>
  <c r="M20" i="2"/>
  <c r="L20" i="2"/>
  <c r="K20" i="2"/>
  <c r="J20" i="2"/>
  <c r="W15" i="2"/>
  <c r="W17" i="2"/>
  <c r="U15" i="2"/>
  <c r="U17" i="2"/>
  <c r="W14" i="2"/>
  <c r="W16" i="2"/>
  <c r="U14" i="2"/>
  <c r="U16" i="2"/>
  <c r="S263" i="1"/>
  <c r="R263" i="1"/>
  <c r="Q263" i="1"/>
  <c r="P108" i="1"/>
  <c r="P263" i="1"/>
  <c r="O108" i="1"/>
  <c r="O263" i="1"/>
  <c r="N263" i="1"/>
  <c r="J263" i="1"/>
  <c r="A263" i="1"/>
  <c r="S262" i="1"/>
  <c r="R262" i="1"/>
  <c r="Q262" i="1"/>
  <c r="P107" i="1"/>
  <c r="P262" i="1"/>
  <c r="O107" i="1"/>
  <c r="O262" i="1"/>
  <c r="N262" i="1"/>
  <c r="J262" i="1"/>
  <c r="A262" i="1"/>
  <c r="P88" i="1"/>
  <c r="O88" i="1"/>
  <c r="P89" i="1"/>
  <c r="O89" i="1"/>
  <c r="P90" i="1"/>
  <c r="O90" i="1"/>
  <c r="P91" i="1"/>
  <c r="O91" i="1"/>
  <c r="P92" i="1"/>
  <c r="O92" i="1"/>
  <c r="P93" i="1"/>
  <c r="O93" i="1"/>
  <c r="P94" i="1"/>
  <c r="O94" i="1"/>
  <c r="P95" i="1"/>
  <c r="O95" i="1"/>
  <c r="P96" i="1"/>
  <c r="O96" i="1"/>
  <c r="O97" i="1"/>
  <c r="A236" i="1"/>
  <c r="J236" i="1"/>
  <c r="N236" i="1"/>
  <c r="P40" i="1"/>
  <c r="O40" i="1"/>
  <c r="O236" i="1"/>
  <c r="P236" i="1"/>
  <c r="Q236" i="1"/>
  <c r="R236" i="1"/>
  <c r="S236" i="1"/>
  <c r="A237" i="1"/>
  <c r="J237" i="1"/>
  <c r="N237" i="1"/>
  <c r="P41" i="1"/>
  <c r="O41" i="1"/>
  <c r="O237" i="1"/>
  <c r="P237" i="1"/>
  <c r="Q237" i="1"/>
  <c r="R237" i="1"/>
  <c r="S237" i="1"/>
  <c r="A238" i="1"/>
  <c r="J238" i="1"/>
  <c r="N238" i="1"/>
  <c r="P42" i="1"/>
  <c r="O42" i="1"/>
  <c r="O238" i="1"/>
  <c r="P238" i="1"/>
  <c r="Q238" i="1"/>
  <c r="R238" i="1"/>
  <c r="S238" i="1"/>
  <c r="A239" i="1"/>
  <c r="J239" i="1"/>
  <c r="N239" i="1"/>
  <c r="P43" i="1"/>
  <c r="O43" i="1"/>
  <c r="O239" i="1"/>
  <c r="P239" i="1"/>
  <c r="Q239" i="1"/>
  <c r="R239" i="1"/>
  <c r="S239" i="1"/>
  <c r="P44" i="1"/>
  <c r="O44" i="1"/>
  <c r="Q240" i="1"/>
  <c r="R240" i="1"/>
  <c r="A241" i="1"/>
  <c r="J241" i="1"/>
  <c r="N241" i="1"/>
  <c r="P56" i="1"/>
  <c r="O56" i="1"/>
  <c r="O241" i="1"/>
  <c r="P241" i="1"/>
  <c r="Q241" i="1"/>
  <c r="R241" i="1"/>
  <c r="S241" i="1"/>
  <c r="A242" i="1"/>
  <c r="J242" i="1"/>
  <c r="N242" i="1"/>
  <c r="P57" i="1"/>
  <c r="O57" i="1"/>
  <c r="O242" i="1"/>
  <c r="P242" i="1"/>
  <c r="Q242" i="1"/>
  <c r="R242" i="1"/>
  <c r="S242" i="1"/>
  <c r="A243" i="1"/>
  <c r="J243" i="1"/>
  <c r="N243" i="1"/>
  <c r="P58" i="1"/>
  <c r="O58" i="1"/>
  <c r="O243" i="1"/>
  <c r="P243" i="1"/>
  <c r="Q243" i="1"/>
  <c r="R243" i="1"/>
  <c r="S243" i="1"/>
  <c r="A244" i="1"/>
  <c r="J244" i="1"/>
  <c r="N244" i="1"/>
  <c r="P59" i="1"/>
  <c r="O59" i="1"/>
  <c r="O244" i="1"/>
  <c r="P244" i="1"/>
  <c r="Q244" i="1"/>
  <c r="R244" i="1"/>
  <c r="S244" i="1"/>
  <c r="A245" i="1"/>
  <c r="J245" i="1"/>
  <c r="N245" i="1"/>
  <c r="P60" i="1"/>
  <c r="O60" i="1"/>
  <c r="O245" i="1"/>
  <c r="P245" i="1"/>
  <c r="Q245" i="1"/>
  <c r="R245" i="1"/>
  <c r="S245" i="1"/>
  <c r="A246" i="1"/>
  <c r="J246" i="1"/>
  <c r="N246" i="1"/>
  <c r="P61" i="1"/>
  <c r="O61" i="1"/>
  <c r="O246" i="1"/>
  <c r="P246" i="1"/>
  <c r="Q246" i="1"/>
  <c r="R246" i="1"/>
  <c r="S246" i="1"/>
  <c r="A247" i="1"/>
  <c r="J247" i="1"/>
  <c r="N247" i="1"/>
  <c r="P73" i="1"/>
  <c r="O73" i="1"/>
  <c r="O247" i="1"/>
  <c r="P247" i="1"/>
  <c r="Q247" i="1"/>
  <c r="R247" i="1"/>
  <c r="S247" i="1"/>
  <c r="A248" i="1"/>
  <c r="J248" i="1"/>
  <c r="N248" i="1"/>
  <c r="P74" i="1"/>
  <c r="O74" i="1"/>
  <c r="O248" i="1"/>
  <c r="P248" i="1"/>
  <c r="Q248" i="1"/>
  <c r="R248" i="1"/>
  <c r="S248" i="1"/>
  <c r="A249" i="1"/>
  <c r="J249" i="1"/>
  <c r="N249" i="1"/>
  <c r="P75" i="1"/>
  <c r="O75" i="1"/>
  <c r="O249" i="1"/>
  <c r="P249" i="1"/>
  <c r="Q249" i="1"/>
  <c r="R249" i="1"/>
  <c r="S249" i="1"/>
  <c r="A250" i="1"/>
  <c r="J250" i="1"/>
  <c r="N250" i="1"/>
  <c r="P76" i="1"/>
  <c r="O76" i="1"/>
  <c r="O250" i="1"/>
  <c r="P250" i="1"/>
  <c r="Q250" i="1"/>
  <c r="R250" i="1"/>
  <c r="S250" i="1"/>
  <c r="A251" i="1"/>
  <c r="J251" i="1"/>
  <c r="N251" i="1"/>
  <c r="P77" i="1"/>
  <c r="O77" i="1"/>
  <c r="O251" i="1"/>
  <c r="P251" i="1"/>
  <c r="Q251" i="1"/>
  <c r="R251" i="1"/>
  <c r="S251" i="1"/>
  <c r="A252" i="1"/>
  <c r="J252" i="1"/>
  <c r="N252" i="1"/>
  <c r="P80" i="1"/>
  <c r="O80" i="1"/>
  <c r="O252" i="1"/>
  <c r="P252" i="1"/>
  <c r="Q252" i="1"/>
  <c r="R252" i="1"/>
  <c r="S252" i="1"/>
  <c r="A253" i="1"/>
  <c r="J253" i="1"/>
  <c r="N253" i="1"/>
  <c r="O253" i="1"/>
  <c r="P253" i="1"/>
  <c r="Q253" i="1"/>
  <c r="R253" i="1"/>
  <c r="S253" i="1"/>
  <c r="A254" i="1"/>
  <c r="J254" i="1"/>
  <c r="N254" i="1"/>
  <c r="O254" i="1"/>
  <c r="P254" i="1"/>
  <c r="Q254" i="1"/>
  <c r="R254" i="1"/>
  <c r="S254" i="1"/>
  <c r="A255" i="1"/>
  <c r="J255" i="1"/>
  <c r="N255" i="1"/>
  <c r="P118" i="1"/>
  <c r="O118" i="1"/>
  <c r="O255" i="1"/>
  <c r="P255" i="1"/>
  <c r="Q255" i="1"/>
  <c r="R255" i="1"/>
  <c r="S255" i="1"/>
  <c r="A256" i="1"/>
  <c r="J256" i="1"/>
  <c r="N256" i="1"/>
  <c r="O256" i="1"/>
  <c r="P256" i="1"/>
  <c r="Q256" i="1"/>
  <c r="R256" i="1"/>
  <c r="S256" i="1"/>
  <c r="A257" i="1"/>
  <c r="J257" i="1"/>
  <c r="N257" i="1"/>
  <c r="O257" i="1"/>
  <c r="P257" i="1"/>
  <c r="Q257" i="1"/>
  <c r="R257" i="1"/>
  <c r="S257" i="1"/>
  <c r="A258" i="1"/>
  <c r="J258" i="1"/>
  <c r="N258" i="1"/>
  <c r="O258" i="1"/>
  <c r="P258" i="1"/>
  <c r="Q258" i="1"/>
  <c r="R258" i="1"/>
  <c r="S258" i="1"/>
  <c r="A259" i="1"/>
  <c r="J259" i="1"/>
  <c r="N259" i="1"/>
  <c r="O259" i="1"/>
  <c r="P259" i="1"/>
  <c r="Q259" i="1"/>
  <c r="R259" i="1"/>
  <c r="S259" i="1"/>
  <c r="A260" i="1"/>
  <c r="J260" i="1"/>
  <c r="N260" i="1"/>
  <c r="P105" i="1"/>
  <c r="O105" i="1"/>
  <c r="O260" i="1"/>
  <c r="P260" i="1"/>
  <c r="Q260" i="1"/>
  <c r="R260" i="1"/>
  <c r="S260" i="1"/>
  <c r="A261" i="1"/>
  <c r="J261" i="1"/>
  <c r="N261" i="1"/>
  <c r="P106" i="1"/>
  <c r="O106" i="1"/>
  <c r="O261" i="1"/>
  <c r="P261" i="1"/>
  <c r="Q261" i="1"/>
  <c r="R261" i="1"/>
  <c r="S261" i="1"/>
  <c r="A264" i="1"/>
  <c r="J264" i="1"/>
  <c r="N264" i="1"/>
  <c r="P109" i="1"/>
  <c r="O109" i="1"/>
  <c r="O264" i="1"/>
  <c r="P264" i="1"/>
  <c r="Q264" i="1"/>
  <c r="R264" i="1"/>
  <c r="S264" i="1"/>
  <c r="J265" i="1"/>
  <c r="N265" i="1"/>
  <c r="O265" i="1"/>
  <c r="P265" i="1"/>
  <c r="Q265" i="1"/>
  <c r="R265" i="1"/>
  <c r="S265" i="1"/>
  <c r="A267" i="1"/>
  <c r="J267" i="1"/>
  <c r="N267" i="1"/>
  <c r="P117" i="1"/>
  <c r="O117" i="1"/>
  <c r="O267" i="1"/>
  <c r="P267" i="1"/>
  <c r="Q267" i="1"/>
  <c r="R267" i="1"/>
  <c r="S267" i="1"/>
  <c r="A268" i="1"/>
  <c r="J268" i="1"/>
  <c r="N268" i="1"/>
  <c r="O268" i="1"/>
  <c r="P268" i="1"/>
  <c r="Q268" i="1"/>
  <c r="R268" i="1"/>
  <c r="S268" i="1"/>
  <c r="A269" i="1"/>
  <c r="J269" i="1"/>
  <c r="N269" i="1"/>
  <c r="P119" i="1"/>
  <c r="O119" i="1"/>
  <c r="O269" i="1"/>
  <c r="P269" i="1"/>
  <c r="Q269" i="1"/>
  <c r="R269" i="1"/>
  <c r="S269" i="1"/>
  <c r="A270" i="1"/>
  <c r="J270" i="1"/>
  <c r="N270" i="1"/>
  <c r="P121" i="1"/>
  <c r="O121" i="1"/>
  <c r="O270" i="1"/>
  <c r="P270" i="1"/>
  <c r="Q270" i="1"/>
  <c r="R270" i="1"/>
  <c r="S270" i="1"/>
  <c r="A271" i="1"/>
  <c r="J271" i="1"/>
  <c r="N271" i="1"/>
  <c r="P122" i="1"/>
  <c r="O122" i="1"/>
  <c r="O271" i="1"/>
  <c r="P271" i="1"/>
  <c r="Q271" i="1"/>
  <c r="R271" i="1"/>
  <c r="S271" i="1"/>
  <c r="J272" i="1"/>
  <c r="N272" i="1"/>
  <c r="O272" i="1"/>
  <c r="P272" i="1"/>
  <c r="Q272" i="1"/>
  <c r="R272" i="1"/>
  <c r="S272" i="1"/>
  <c r="J273" i="1"/>
  <c r="K273" i="1"/>
  <c r="L273" i="1"/>
  <c r="M273" i="1"/>
  <c r="N273" i="1"/>
  <c r="O273" i="1"/>
  <c r="P273" i="1"/>
  <c r="Q273" i="1"/>
  <c r="R273" i="1"/>
  <c r="S273" i="1"/>
  <c r="N274" i="1"/>
  <c r="O274" i="1"/>
  <c r="P274" i="1"/>
  <c r="N275" i="1"/>
  <c r="N180" i="1"/>
  <c r="P180" i="1"/>
  <c r="O180" i="1"/>
  <c r="N181" i="1"/>
  <c r="P181" i="1"/>
  <c r="O181" i="1"/>
  <c r="N182" i="1"/>
  <c r="P182" i="1"/>
  <c r="O182" i="1"/>
  <c r="N184" i="1"/>
  <c r="P184" i="1"/>
  <c r="O184" i="1"/>
  <c r="N185" i="1"/>
  <c r="P185" i="1"/>
  <c r="O185" i="1"/>
  <c r="N186" i="1"/>
  <c r="P186" i="1"/>
  <c r="O186" i="1"/>
  <c r="K163" i="1"/>
  <c r="L163" i="1"/>
  <c r="M163" i="1"/>
  <c r="K164" i="1"/>
  <c r="K166" i="1"/>
  <c r="T162" i="1"/>
  <c r="K165" i="1"/>
  <c r="K162" i="1"/>
  <c r="N133" i="1"/>
  <c r="N136" i="1"/>
  <c r="N139" i="1"/>
  <c r="N142" i="1"/>
  <c r="N145" i="1"/>
  <c r="N151" i="1"/>
  <c r="N148" i="1"/>
  <c r="N154" i="1"/>
  <c r="N157" i="1"/>
  <c r="N160" i="1"/>
  <c r="N163" i="1"/>
  <c r="P133" i="1"/>
  <c r="O133" i="1"/>
  <c r="P136" i="1"/>
  <c r="O136" i="1"/>
  <c r="P139" i="1"/>
  <c r="O139" i="1"/>
  <c r="P142" i="1"/>
  <c r="O142" i="1"/>
  <c r="P145" i="1"/>
  <c r="O145" i="1"/>
  <c r="P151" i="1"/>
  <c r="O151" i="1"/>
  <c r="P148" i="1"/>
  <c r="O148" i="1"/>
  <c r="P154" i="1"/>
  <c r="O154" i="1"/>
  <c r="P157" i="1"/>
  <c r="O157" i="1"/>
  <c r="P160" i="1"/>
  <c r="O160" i="1"/>
  <c r="O163" i="1"/>
  <c r="P163" i="1"/>
  <c r="S162" i="1"/>
  <c r="R162" i="1"/>
  <c r="Q162" i="1"/>
  <c r="N162" i="1"/>
  <c r="O162" i="1"/>
  <c r="P162" i="1"/>
  <c r="L162" i="1"/>
  <c r="M162" i="1"/>
  <c r="P161" i="1"/>
  <c r="N161" i="1"/>
  <c r="O161" i="1"/>
  <c r="P158" i="1"/>
  <c r="N158" i="1"/>
  <c r="O158" i="1"/>
  <c r="P152" i="1"/>
  <c r="N152" i="1"/>
  <c r="O152" i="1"/>
  <c r="P149" i="1"/>
  <c r="N149" i="1"/>
  <c r="O149" i="1"/>
  <c r="P123" i="1"/>
  <c r="O123" i="1"/>
  <c r="Q124" i="1"/>
  <c r="R124" i="1"/>
  <c r="S124" i="1"/>
  <c r="Q97" i="1"/>
  <c r="R97" i="1"/>
  <c r="S97" i="1"/>
  <c r="U92" i="1"/>
  <c r="T296" i="1"/>
  <c r="S296" i="1"/>
  <c r="R296" i="1"/>
  <c r="Q296" i="1"/>
  <c r="P296" i="1"/>
  <c r="O296" i="1"/>
  <c r="N296" i="1"/>
  <c r="M296" i="1"/>
  <c r="L296" i="1"/>
  <c r="K296" i="1"/>
  <c r="J296" i="1"/>
  <c r="A296" i="1"/>
  <c r="T295" i="1"/>
  <c r="S295" i="1"/>
  <c r="R295" i="1"/>
  <c r="Q295" i="1"/>
  <c r="P295" i="1"/>
  <c r="O295" i="1"/>
  <c r="N295" i="1"/>
  <c r="M295" i="1"/>
  <c r="L295" i="1"/>
  <c r="K295" i="1"/>
  <c r="J295" i="1"/>
  <c r="A295" i="1"/>
  <c r="T294" i="1"/>
  <c r="S294" i="1"/>
  <c r="R294" i="1"/>
  <c r="Q294" i="1"/>
  <c r="P294" i="1"/>
  <c r="O294" i="1"/>
  <c r="N294" i="1"/>
  <c r="M294" i="1"/>
  <c r="L294" i="1"/>
  <c r="K294" i="1"/>
  <c r="J294" i="1"/>
  <c r="A294" i="1"/>
  <c r="T293" i="1"/>
  <c r="S293" i="1"/>
  <c r="R293" i="1"/>
  <c r="Q293" i="1"/>
  <c r="P293" i="1"/>
  <c r="O293" i="1"/>
  <c r="N293" i="1"/>
  <c r="M293" i="1"/>
  <c r="L293" i="1"/>
  <c r="K293" i="1"/>
  <c r="J293" i="1"/>
  <c r="A293" i="1"/>
  <c r="S290" i="1"/>
  <c r="R290" i="1"/>
  <c r="Q290" i="1"/>
  <c r="P290" i="1"/>
  <c r="O290" i="1"/>
  <c r="N290" i="1"/>
  <c r="J290" i="1"/>
  <c r="A290" i="1"/>
  <c r="S288" i="1"/>
  <c r="R288" i="1"/>
  <c r="Q288" i="1"/>
  <c r="P63" i="1"/>
  <c r="P288" i="1"/>
  <c r="O63" i="1"/>
  <c r="O288" i="1"/>
  <c r="N288" i="1"/>
  <c r="J288" i="1"/>
  <c r="A288" i="1"/>
  <c r="T298" i="1"/>
  <c r="S298" i="1"/>
  <c r="R298" i="1"/>
  <c r="Q298" i="1"/>
  <c r="P298" i="1"/>
  <c r="O298" i="1"/>
  <c r="N298" i="1"/>
  <c r="J298" i="1"/>
  <c r="A298" i="1"/>
  <c r="P65" i="1"/>
  <c r="P64" i="1"/>
  <c r="O65" i="1"/>
  <c r="O64" i="1"/>
  <c r="T187" i="1"/>
  <c r="J187" i="1"/>
  <c r="P48" i="1"/>
  <c r="T297" i="1"/>
  <c r="P120" i="1"/>
  <c r="S211" i="1"/>
  <c r="R211" i="1"/>
  <c r="Q211" i="1"/>
  <c r="P111" i="1"/>
  <c r="P211" i="1"/>
  <c r="O111" i="1"/>
  <c r="O211" i="1"/>
  <c r="N211" i="1"/>
  <c r="J211" i="1"/>
  <c r="A211" i="1"/>
  <c r="N172" i="1"/>
  <c r="P172" i="1"/>
  <c r="N174" i="1"/>
  <c r="P174" i="1"/>
  <c r="N176" i="1"/>
  <c r="P176" i="1"/>
  <c r="N178" i="1"/>
  <c r="P178" i="1"/>
  <c r="K187" i="1"/>
  <c r="L187" i="1"/>
  <c r="M187" i="1"/>
  <c r="Q187" i="1"/>
  <c r="R187" i="1"/>
  <c r="S187" i="1"/>
  <c r="K188" i="1"/>
  <c r="L188" i="1"/>
  <c r="M188" i="1"/>
  <c r="P46" i="1"/>
  <c r="P47" i="1"/>
  <c r="P188" i="1"/>
  <c r="P187" i="1"/>
  <c r="N187" i="1"/>
  <c r="O172" i="1"/>
  <c r="N188" i="1"/>
  <c r="K189" i="1"/>
  <c r="O178" i="1"/>
  <c r="O176" i="1"/>
  <c r="O174" i="1"/>
  <c r="O47" i="1"/>
  <c r="O46" i="1"/>
  <c r="U31" i="1"/>
  <c r="K190" i="1"/>
  <c r="O187" i="1"/>
  <c r="O188" i="1"/>
  <c r="N189" i="1"/>
  <c r="S49" i="1"/>
  <c r="R49" i="1"/>
  <c r="Q49" i="1"/>
  <c r="S66" i="1"/>
  <c r="R66" i="1"/>
  <c r="Q66" i="1"/>
  <c r="U33" i="1"/>
  <c r="U32" i="1"/>
  <c r="U49" i="1"/>
  <c r="U66" i="1"/>
  <c r="A214" i="1"/>
  <c r="S297" i="1"/>
  <c r="R297" i="1"/>
  <c r="Q297" i="1"/>
  <c r="P297" i="1"/>
  <c r="O297" i="1"/>
  <c r="N297" i="1"/>
  <c r="J297" i="1"/>
  <c r="A297" i="1"/>
  <c r="S289" i="1"/>
  <c r="R289" i="1"/>
  <c r="Q289" i="1"/>
  <c r="P79" i="1"/>
  <c r="P289" i="1"/>
  <c r="O79" i="1"/>
  <c r="O289" i="1"/>
  <c r="N289" i="1"/>
  <c r="J289" i="1"/>
  <c r="A289" i="1"/>
  <c r="S287" i="1"/>
  <c r="R287" i="1"/>
  <c r="Q287" i="1"/>
  <c r="J287" i="1"/>
  <c r="A287" i="1"/>
  <c r="S286" i="1"/>
  <c r="R286" i="1"/>
  <c r="Q286" i="1"/>
  <c r="P286" i="1"/>
  <c r="O286" i="1"/>
  <c r="N286" i="1"/>
  <c r="J286" i="1"/>
  <c r="A286" i="1"/>
  <c r="S285" i="1"/>
  <c r="R285" i="1"/>
  <c r="Q285" i="1"/>
  <c r="P285" i="1"/>
  <c r="J285" i="1"/>
  <c r="A285" i="1"/>
  <c r="S284" i="1"/>
  <c r="R284" i="1"/>
  <c r="Q284" i="1"/>
  <c r="P284" i="1"/>
  <c r="O284" i="1"/>
  <c r="N284" i="1"/>
  <c r="J284" i="1"/>
  <c r="A284" i="1"/>
  <c r="S283" i="1"/>
  <c r="R283" i="1"/>
  <c r="Q283" i="1"/>
  <c r="J283" i="1"/>
  <c r="A283" i="1"/>
  <c r="S215" i="1"/>
  <c r="R215" i="1"/>
  <c r="Q215" i="1"/>
  <c r="P215" i="1"/>
  <c r="O120" i="1"/>
  <c r="O215" i="1"/>
  <c r="N215" i="1"/>
  <c r="J215" i="1"/>
  <c r="A215" i="1"/>
  <c r="S214" i="1"/>
  <c r="R214" i="1"/>
  <c r="Q214" i="1"/>
  <c r="J214" i="1"/>
  <c r="Q207" i="1"/>
  <c r="R206" i="1"/>
  <c r="S206" i="1"/>
  <c r="S210" i="1"/>
  <c r="R210" i="1"/>
  <c r="Q210" i="1"/>
  <c r="P110" i="1"/>
  <c r="P210" i="1"/>
  <c r="O110" i="1"/>
  <c r="O210" i="1"/>
  <c r="N210" i="1"/>
  <c r="J210" i="1"/>
  <c r="A210" i="1"/>
  <c r="S209" i="1"/>
  <c r="R209" i="1"/>
  <c r="Q209" i="1"/>
  <c r="P209" i="1"/>
  <c r="O209" i="1"/>
  <c r="N209" i="1"/>
  <c r="J209" i="1"/>
  <c r="A209" i="1"/>
  <c r="A208" i="1"/>
  <c r="A207" i="1"/>
  <c r="S208" i="1"/>
  <c r="R208" i="1"/>
  <c r="Q208" i="1"/>
  <c r="P78" i="1"/>
  <c r="P208" i="1"/>
  <c r="O78" i="1"/>
  <c r="O208" i="1"/>
  <c r="N208" i="1"/>
  <c r="J208" i="1"/>
  <c r="S207" i="1"/>
  <c r="R207" i="1"/>
  <c r="J207" i="1"/>
  <c r="Q206" i="1"/>
  <c r="J206" i="1"/>
  <c r="A206" i="1"/>
  <c r="N155" i="1"/>
  <c r="P155" i="1"/>
  <c r="N285" i="1"/>
  <c r="S299" i="1"/>
  <c r="R299" i="1"/>
  <c r="Q299" i="1"/>
  <c r="J299" i="1"/>
  <c r="S291" i="1"/>
  <c r="R291" i="1"/>
  <c r="Q291" i="1"/>
  <c r="J291" i="1"/>
  <c r="S216" i="1"/>
  <c r="R216" i="1"/>
  <c r="Q216" i="1"/>
  <c r="J216" i="1"/>
  <c r="O155" i="1"/>
  <c r="P137" i="1"/>
  <c r="N134" i="1"/>
  <c r="J124" i="1"/>
  <c r="P140" i="1"/>
  <c r="N140" i="1"/>
  <c r="P146" i="1"/>
  <c r="N146" i="1"/>
  <c r="N137" i="1"/>
  <c r="J112" i="1"/>
  <c r="K112" i="1"/>
  <c r="L112" i="1"/>
  <c r="M112" i="1"/>
  <c r="Q112" i="1"/>
  <c r="R112" i="1"/>
  <c r="S112" i="1"/>
  <c r="K124" i="1"/>
  <c r="L124" i="1"/>
  <c r="M124" i="1"/>
  <c r="P45" i="1"/>
  <c r="P143" i="1"/>
  <c r="N143" i="1"/>
  <c r="P134" i="1"/>
  <c r="M97" i="1"/>
  <c r="L97" i="1"/>
  <c r="K97" i="1"/>
  <c r="J97" i="1"/>
  <c r="S81" i="1"/>
  <c r="R81" i="1"/>
  <c r="Q81" i="1"/>
  <c r="M81" i="1"/>
  <c r="L81" i="1"/>
  <c r="K81" i="1"/>
  <c r="J81" i="1"/>
  <c r="P283" i="1"/>
  <c r="M66" i="1"/>
  <c r="L66" i="1"/>
  <c r="K66" i="1"/>
  <c r="J66" i="1"/>
  <c r="P62" i="1"/>
  <c r="K49" i="1"/>
  <c r="M49" i="1"/>
  <c r="L49" i="1"/>
  <c r="J49" i="1"/>
  <c r="O48" i="1"/>
  <c r="O285" i="1"/>
  <c r="O4" i="1"/>
  <c r="U3" i="1"/>
  <c r="P81" i="1"/>
  <c r="P112" i="1"/>
  <c r="R311" i="1"/>
  <c r="R313" i="1"/>
  <c r="O6" i="1"/>
  <c r="U7" i="1"/>
  <c r="T311" i="1"/>
  <c r="T313" i="1"/>
  <c r="U81" i="1"/>
  <c r="O62" i="1"/>
  <c r="O134" i="1"/>
  <c r="O5" i="1"/>
  <c r="U5" i="1"/>
  <c r="N283" i="1"/>
  <c r="J300" i="1"/>
  <c r="M300" i="1"/>
  <c r="K300" i="1"/>
  <c r="R300" i="1"/>
  <c r="N299" i="1"/>
  <c r="N287" i="1"/>
  <c r="N214" i="1"/>
  <c r="N216" i="1"/>
  <c r="N206" i="1"/>
  <c r="P66" i="1"/>
  <c r="P207" i="1"/>
  <c r="O143" i="1"/>
  <c r="O146" i="1"/>
  <c r="O140" i="1"/>
  <c r="P299" i="1"/>
  <c r="P287" i="1"/>
  <c r="P291" i="1"/>
  <c r="P214" i="1"/>
  <c r="P216" i="1"/>
  <c r="P206" i="1"/>
  <c r="N207" i="1"/>
  <c r="O45" i="1"/>
  <c r="Q300" i="1"/>
  <c r="M217" i="1"/>
  <c r="K217" i="1"/>
  <c r="R212" i="1"/>
  <c r="R217" i="1"/>
  <c r="L217" i="1"/>
  <c r="Q212" i="1"/>
  <c r="Q217" i="1"/>
  <c r="S212" i="1"/>
  <c r="S217" i="1"/>
  <c r="O283" i="1"/>
  <c r="J212" i="1"/>
  <c r="S300" i="1"/>
  <c r="P124" i="1"/>
  <c r="R5" i="1"/>
  <c r="U6" i="1"/>
  <c r="P49" i="1"/>
  <c r="R4" i="1"/>
  <c r="U4" i="1"/>
  <c r="J312" i="1"/>
  <c r="R6" i="1"/>
  <c r="U8" i="1"/>
  <c r="O137" i="1"/>
  <c r="P97" i="1"/>
  <c r="S311" i="1"/>
  <c r="S313" i="1"/>
  <c r="L300" i="1"/>
  <c r="K191" i="1"/>
  <c r="J311" i="1"/>
  <c r="N291" i="1"/>
  <c r="N301" i="1"/>
  <c r="L312" i="1"/>
  <c r="J217" i="1"/>
  <c r="H312" i="1"/>
  <c r="P300" i="1"/>
  <c r="P212" i="1"/>
  <c r="P218" i="1"/>
  <c r="P301" i="1"/>
  <c r="O207" i="1"/>
  <c r="O299" i="1"/>
  <c r="O287" i="1"/>
  <c r="O291" i="1"/>
  <c r="O214" i="1"/>
  <c r="O216" i="1"/>
  <c r="O206" i="1"/>
  <c r="N212" i="1"/>
  <c r="N217" i="1"/>
  <c r="O124" i="1"/>
  <c r="O66" i="1"/>
  <c r="O112" i="1"/>
  <c r="O49" i="1"/>
  <c r="O81" i="1"/>
  <c r="N300" i="1"/>
  <c r="N312" i="1"/>
  <c r="L311" i="1"/>
  <c r="L313" i="1"/>
  <c r="N164" i="1"/>
  <c r="P217" i="1"/>
  <c r="O212" i="1"/>
  <c r="O218" i="1"/>
  <c r="O301" i="1"/>
  <c r="N302" i="1"/>
  <c r="O300" i="1"/>
  <c r="H311" i="1"/>
  <c r="H313" i="1"/>
  <c r="P312" i="1"/>
  <c r="N218" i="1"/>
  <c r="J313" i="1"/>
  <c r="N311" i="1"/>
  <c r="N313" i="1"/>
  <c r="U310" i="1"/>
  <c r="N219" i="1"/>
  <c r="O217" i="1"/>
  <c r="P311" i="1"/>
  <c r="P313" i="1"/>
</calcChain>
</file>

<file path=xl/comments1.xml><?xml version="1.0" encoding="utf-8"?>
<comments xmlns="http://schemas.openxmlformats.org/spreadsheetml/2006/main">
  <authors>
    <author>Windows User</author>
    <author>Gelu Gherghin</author>
  </authors>
  <commentList>
    <comment ref="A4" authorId="0" shapeId="0">
      <text>
        <r>
          <rPr>
            <b/>
            <sz val="9"/>
            <color indexed="81"/>
            <rFont val="Tahoma"/>
            <family val="2"/>
            <charset val="238"/>
          </rPr>
          <t xml:space="preserve">Gelu Gherghin:
</t>
        </r>
        <r>
          <rPr>
            <sz val="9"/>
            <color indexed="10"/>
            <rFont val="Tahoma"/>
            <family val="2"/>
            <charset val="238"/>
          </rPr>
          <t>Se introduce numele facultății</t>
        </r>
      </text>
    </comment>
    <comment ref="O4" authorId="1"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0"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4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0" authorId="1"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N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7"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1"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8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5"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6"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8"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0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1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3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3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3"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6" authorId="1"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6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6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6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6"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6"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3"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0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<sst xmlns="http://schemas.openxmlformats.org/spreadsheetml/2006/main" count="745" uniqueCount="293">
  <si>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</si>
  <si>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</si>
  <si>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</si>
  <si>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</si>
  <si>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</si>
  <si>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</si>
  <si>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</si>
  <si>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</si>
  <si>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</si>
  <si>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</si>
  <si>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</si>
  <si>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</si>
  <si>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</si>
  <si>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</si>
  <si>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</si>
  <si>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</si>
  <si>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</si>
  <si>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</si>
  <si>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</si>
  <si>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</si>
  <si>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</si>
  <si>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</si>
  <si>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</si>
  <si>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</si>
  <si>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</si>
  <si>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</si>
  <si>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</si>
  <si>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</si>
  <si>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</si>
  <si>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</si>
  <si>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</si>
  <si>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</si>
  <si>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</si>
  <si>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</si>
  <si>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</si>
  <si>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</si>
  <si>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</si>
  <si>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</si>
  <si>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</si>
  <si>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</si>
  <si>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</si>
  <si>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</si>
  <si>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</si>
  <si>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</si>
  <si>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</si>
  <si>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</si>
  <si>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</si>
  <si>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</si>
  <si>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</si>
  <si>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</si>
  <si>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</si>
  <si>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</si>
  <si>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</si>
  <si>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</si>
  <si>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</si>
  <si>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</si>
  <si>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</si>
  <si>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</si>
  <si>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</si>
  <si>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</si>
  <si>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</si>
  <si>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</si>
  <si>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</si>
  <si>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</si>
  <si>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</si>
  <si>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</si>
  <si>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</si>
  <si>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</si>
  <si>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</si>
  <si>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</si>
  <si>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</si>
  <si>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</si>
  <si>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</si>
  <si>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</si>
  <si>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</si>
  <si>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</si>
  <si>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</si>
  <si>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</si>
  <si>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</si>
  <si>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</si>
  <si>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</si>
  <si>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</si>
  <si>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</si>
  <si>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</si>
  <si>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</si>
  <si>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</si>
  <si>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</si>
  <si>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</si>
  <si>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</si>
  <si>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</si>
  <si>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</si>
  <si>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</si>
  <si>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</si>
  <si>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</si>
  <si>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</si>
  <si>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</si>
  <si>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</si>
  <si>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</si>
  <si>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</si>
  <si>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</si>
  <si>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</si>
  <si>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YLU0011</t>
  </si>
  <si>
    <t>YLU0012</t>
  </si>
  <si>
    <t>Curs opțional 2</t>
  </si>
  <si>
    <t>Limba străină 1</t>
  </si>
  <si>
    <t>Limba străină 2</t>
  </si>
  <si>
    <t>PACHET OPȚIONAL 1 (An I, Semestrul 1)</t>
  </si>
  <si>
    <t>PACHET OPȚIONAL 2 (An I, Semestrul 2)</t>
  </si>
  <si>
    <t>PACHET OPȚIONAL 4 (An II, Semestrul 4)</t>
  </si>
  <si>
    <t>PACHET OPȚIONAL 5 (An III, Semestrul 5)</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</si>
  <si>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</si>
  <si>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</si>
  <si>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</si>
  <si>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</si>
  <si>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</si>
  <si>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</si>
  <si>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</si>
  <si>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 xml:space="preserve">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</si>
  <si>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</si>
  <si>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</si>
  <si>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</si>
  <si>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</si>
  <si>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</si>
  <si>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</si>
  <si>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Dacă domeniul dumneavoastră are Discipline în Domeniu (DD), atunci luați în considerare prima coloană a cheii de verificare.
Dacă domeniul dumneavoastră nu are Discipline în Domeniu (DD) și ați șters tabelul DD, atunci luați în considerare cea de-a doua coloană a cheii de verificare.</t>
  </si>
  <si>
    <t>ÎN TOATE TABELELE DIN ACEASTĂ MACHETĂ, TREBUIE SĂ INTRODUCEȚI  CONȚINUT NUMAI ÎN CELULELE MARCATE CU GALBEN. 
NICIO CELULĂ GALBENA NU TREBUIE SĂ RĂMÂNĂ  NECOMPLETATĂ.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</si>
  <si>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</si>
  <si>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FACULTATEA DE LITERE</t>
  </si>
  <si>
    <t>LLM1024</t>
  </si>
  <si>
    <t>Fonetică şi textologie aplicată</t>
  </si>
  <si>
    <t>LLM1025</t>
  </si>
  <si>
    <t>Lingvistică cognitivă</t>
  </si>
  <si>
    <t>LLM1061</t>
  </si>
  <si>
    <t>Istoria literaturii maghiare I: Evul mediu şi Renaşterea</t>
  </si>
  <si>
    <t>LLM1062</t>
  </si>
  <si>
    <t>Introducere în studiul literaturii</t>
  </si>
  <si>
    <t>LLM1063</t>
  </si>
  <si>
    <t>LLM1001</t>
  </si>
  <si>
    <t>Introducere în lingvistică</t>
  </si>
  <si>
    <t>LLX1023</t>
  </si>
  <si>
    <t>Curs opţional 1</t>
  </si>
  <si>
    <t>**</t>
  </si>
  <si>
    <t>LLM2024</t>
  </si>
  <si>
    <t>Textologie</t>
  </si>
  <si>
    <t>LLM2025</t>
  </si>
  <si>
    <t>Lexicologie şi lexicografie</t>
  </si>
  <si>
    <t>LLM2026</t>
  </si>
  <si>
    <t>Semantică</t>
  </si>
  <si>
    <t>LLM2061</t>
  </si>
  <si>
    <t>Istoria literaturii maghiare II: Epoca barocă</t>
  </si>
  <si>
    <t>LLM2062</t>
  </si>
  <si>
    <t>Introducere în istoria socială a literaturii</t>
  </si>
  <si>
    <t>LLM2063</t>
  </si>
  <si>
    <t>Folclor maghiar</t>
  </si>
  <si>
    <t>LLM2007</t>
  </si>
  <si>
    <t>Teoria literaturii</t>
  </si>
  <si>
    <t>LLX2003</t>
  </si>
  <si>
    <t>LLM3024</t>
  </si>
  <si>
    <t>Istoria limbii maghiare I.</t>
  </si>
  <si>
    <t>LLM3025</t>
  </si>
  <si>
    <t>Stilistică și intermedialitate</t>
  </si>
  <si>
    <t>LLM3061</t>
  </si>
  <si>
    <t>Istoria literaturii maghiare III: 1700–1849</t>
  </si>
  <si>
    <t>LLM3062</t>
  </si>
  <si>
    <t>Hermeneutică estetică</t>
  </si>
  <si>
    <t>LLM3063</t>
  </si>
  <si>
    <t>Comunicare interculturală în literaturile ardelene moderne</t>
  </si>
  <si>
    <t>LLM3010</t>
  </si>
  <si>
    <t>Literatură comparată I.</t>
  </si>
  <si>
    <t>LLY3024</t>
  </si>
  <si>
    <t>Practică profesională 1</t>
  </si>
  <si>
    <t>LLM4024</t>
  </si>
  <si>
    <t>Sintaxă I.</t>
  </si>
  <si>
    <t>LLM4025</t>
  </si>
  <si>
    <t>Istoria limbii maghiare II.</t>
  </si>
  <si>
    <t>LLM4026</t>
  </si>
  <si>
    <t>Dialectologie maghiară</t>
  </si>
  <si>
    <t>LLM4061</t>
  </si>
  <si>
    <t>Istoria literaturii maghiare IV: 1849–1908</t>
  </si>
  <si>
    <t>LLM4013</t>
  </si>
  <si>
    <t>Literatură comparată II</t>
  </si>
  <si>
    <t>Limba străină 3</t>
  </si>
  <si>
    <t>Limba străină 4</t>
  </si>
  <si>
    <t>LLM5024</t>
  </si>
  <si>
    <t>Morfologie</t>
  </si>
  <si>
    <t>LLM5061</t>
  </si>
  <si>
    <t>Istoria literaturii maghiare V: sec. 20/1</t>
  </si>
  <si>
    <t>LLM5062</t>
  </si>
  <si>
    <t>Proză şi film contemporan</t>
  </si>
  <si>
    <t>LLX5002</t>
  </si>
  <si>
    <t>Curs opţional 5</t>
  </si>
  <si>
    <t>LLX5003</t>
  </si>
  <si>
    <t>Curs opţional 6</t>
  </si>
  <si>
    <t>LLY5024</t>
  </si>
  <si>
    <t xml:space="preserve">Practică profesională și de cercetare 1 </t>
  </si>
  <si>
    <t>LLX5004</t>
  </si>
  <si>
    <t>Curs opţional 7</t>
  </si>
  <si>
    <t>LLM6024</t>
  </si>
  <si>
    <t>Sintaxă II.</t>
  </si>
  <si>
    <t>LLM6025</t>
  </si>
  <si>
    <t>Sociolingvistică aplicată</t>
  </si>
  <si>
    <t>LLM6061</t>
  </si>
  <si>
    <t>Istoria literaturii maghiare VI: Literatură contemporană</t>
  </si>
  <si>
    <t>LLY6024</t>
  </si>
  <si>
    <t>Practică profesională și de cercetare 2</t>
  </si>
  <si>
    <t>LLX6002</t>
  </si>
  <si>
    <t>Curs opţional 8</t>
  </si>
  <si>
    <t>LLX6003</t>
  </si>
  <si>
    <t>Curs opţional 9</t>
  </si>
  <si>
    <t>LLX6004</t>
  </si>
  <si>
    <t>Curs opțional 10</t>
  </si>
  <si>
    <t>LLM1020</t>
  </si>
  <si>
    <t>Gramatică normativă</t>
  </si>
  <si>
    <t>LLM1021</t>
  </si>
  <si>
    <t>Informatică</t>
  </si>
  <si>
    <t>LLM2122</t>
  </si>
  <si>
    <t>Iniţiere în metodologia de cercetare ştiinţifică</t>
  </si>
  <si>
    <t>LLM2123</t>
  </si>
  <si>
    <t>LLX4002</t>
  </si>
  <si>
    <t>Curs opţional 3</t>
  </si>
  <si>
    <t>LLX4003</t>
  </si>
  <si>
    <t>Curs opţional 4</t>
  </si>
  <si>
    <t>PACHET OPȚIONAL 3 (An II, Semestrul 4)</t>
  </si>
  <si>
    <t>LLM4027</t>
  </si>
  <si>
    <t>Teoria şi practica traducerii</t>
  </si>
  <si>
    <t>LLM4064</t>
  </si>
  <si>
    <t>Critică etică</t>
  </si>
  <si>
    <t>LLM4028</t>
  </si>
  <si>
    <t>Curs special de lingvistică</t>
  </si>
  <si>
    <t>LLM4065</t>
  </si>
  <si>
    <t>Hagiografie şi imnologie</t>
  </si>
  <si>
    <t>LLM5027</t>
  </si>
  <si>
    <t>Onomastică</t>
  </si>
  <si>
    <t>LLM5064</t>
  </si>
  <si>
    <t>Literatură comparată</t>
  </si>
  <si>
    <t>PACHET OPȚIONAL 6 (An III, Semestrul 5)</t>
  </si>
  <si>
    <t>PACHET OPȚIONAL 7 (An III, Semestrul 5)</t>
  </si>
  <si>
    <t>PACHET OPȚIONAL 8 (An III, Semestrul 6)</t>
  </si>
  <si>
    <t>LLM5028</t>
  </si>
  <si>
    <t>Retorică</t>
  </si>
  <si>
    <t>LLM5065</t>
  </si>
  <si>
    <t>Istoria culturii maghiare</t>
  </si>
  <si>
    <t>LLM5016</t>
  </si>
  <si>
    <t>Critică literară</t>
  </si>
  <si>
    <t>LLM5017</t>
  </si>
  <si>
    <t>Estetică</t>
  </si>
  <si>
    <t>PACHET OPȚIONAL 9 (An III, Semestrul 6)</t>
  </si>
  <si>
    <t>PACHET OPȚIONAL 10 (An III, Semestrul 6)</t>
  </si>
  <si>
    <t>LLM6027</t>
  </si>
  <si>
    <t>Redactarea lucrării de licenţă, ortografie şi ortoepie</t>
  </si>
  <si>
    <t>LLM6064</t>
  </si>
  <si>
    <t>Curente contemporane ale teoriei literaturii</t>
  </si>
  <si>
    <t>LLM6028</t>
  </si>
  <si>
    <t>Lingvistică antropologică</t>
  </si>
  <si>
    <t>LLM6065</t>
  </si>
  <si>
    <t>Literatură în context (se concretizează prin oferta lectorului străin din Ungaria pentru anul universitar respectiv)</t>
  </si>
  <si>
    <t>LLM6002</t>
  </si>
  <si>
    <t>Semiotica și științele limbajului</t>
  </si>
  <si>
    <t>LLM6003</t>
  </si>
  <si>
    <t>Introducere în sociolingvistică</t>
  </si>
  <si>
    <t>LLU0071</t>
  </si>
  <si>
    <t>Limba maghiară - curs facultativ</t>
  </si>
  <si>
    <t>LLU0072</t>
  </si>
  <si>
    <t>LLU0073</t>
  </si>
  <si>
    <t>LLU0074</t>
  </si>
  <si>
    <t>LLY4024</t>
  </si>
  <si>
    <t>Practică profesională 2</t>
  </si>
  <si>
    <t>Didactica limbii și literaturii maghiare</t>
  </si>
  <si>
    <r>
      <rPr>
        <b/>
        <sz val="10"/>
        <color indexed="8"/>
        <rFont val="Times New Roman"/>
        <family val="1"/>
        <charset val="238"/>
      </rPr>
      <t>12</t>
    </r>
    <r>
      <rPr>
        <sz val="10"/>
        <color indexed="8"/>
        <rFont val="Times New Roman"/>
        <family val="1"/>
      </rPr>
      <t xml:space="preserve"> credite pentru o limbă străină (4 semestre)</t>
    </r>
  </si>
  <si>
    <r>
      <rPr>
        <b/>
        <sz val="10"/>
        <color indexed="8"/>
        <rFont val="Times New Roman"/>
        <family val="1"/>
        <charset val="238"/>
      </rPr>
      <t>12</t>
    </r>
    <r>
      <rPr>
        <sz val="10"/>
        <color indexed="8"/>
        <rFont val="Times New Roman"/>
        <family val="1"/>
      </rPr>
      <t xml:space="preserve"> credite pentru practica profesională</t>
    </r>
  </si>
  <si>
    <r>
      <t xml:space="preserve">Domeniul: </t>
    </r>
    <r>
      <rPr>
        <b/>
        <sz val="10"/>
        <color indexed="8"/>
        <rFont val="Times New Roman"/>
        <family val="1"/>
        <charset val="238"/>
      </rPr>
      <t>Limbă și literatură</t>
    </r>
  </si>
  <si>
    <r>
      <t xml:space="preserve">Specializarea/Programul de studiu: </t>
    </r>
    <r>
      <rPr>
        <b/>
        <sz val="10"/>
        <color indexed="8"/>
        <rFont val="Times New Roman"/>
        <family val="1"/>
        <charset val="238"/>
      </rPr>
      <t>Limba și literatura maghiară</t>
    </r>
  </si>
  <si>
    <r>
      <t xml:space="preserve">Limba de predare: </t>
    </r>
    <r>
      <rPr>
        <b/>
        <sz val="10"/>
        <color indexed="8"/>
        <rFont val="Times New Roman"/>
        <family val="1"/>
        <charset val="238"/>
      </rPr>
      <t>maghiară</t>
    </r>
  </si>
  <si>
    <r>
      <t xml:space="preserve">Titlul absolventului: </t>
    </r>
    <r>
      <rPr>
        <b/>
        <sz val="10"/>
        <color indexed="8"/>
        <rFont val="Times New Roman"/>
        <family val="1"/>
        <charset val="238"/>
      </rPr>
      <t>licențiat în filologie</t>
    </r>
  </si>
  <si>
    <r>
      <t xml:space="preserve">Durata studiilor: </t>
    </r>
    <r>
      <rPr>
        <b/>
        <sz val="10"/>
        <color indexed="8"/>
        <rFont val="Times New Roman"/>
        <family val="1"/>
        <charset val="238"/>
      </rPr>
      <t>6 semestre</t>
    </r>
  </si>
  <si>
    <r>
      <t xml:space="preserve">Forma de învăţământ: </t>
    </r>
    <r>
      <rPr>
        <b/>
        <sz val="10"/>
        <color indexed="8"/>
        <rFont val="Times New Roman"/>
        <family val="1"/>
        <charset val="238"/>
      </rPr>
      <t>cu frecvenţă</t>
    </r>
  </si>
  <si>
    <r>
      <rPr>
        <b/>
        <sz val="10"/>
        <rFont val="Times New Roman"/>
        <family val="1"/>
      </rPr>
      <t xml:space="preserve">   142 </t>
    </r>
    <r>
      <rPr>
        <sz val="10"/>
        <rFont val="Times New Roman"/>
        <family val="1"/>
      </rPr>
      <t>de credite la disciplinele obligatorii;</t>
    </r>
  </si>
  <si>
    <r>
      <t xml:space="preserve">   </t>
    </r>
    <r>
      <rPr>
        <b/>
        <sz val="10"/>
        <rFont val="Times New Roman"/>
        <family val="1"/>
      </rPr>
      <t>38</t>
    </r>
    <r>
      <rPr>
        <sz val="10"/>
        <rFont val="Times New Roman"/>
        <family val="1"/>
      </rPr>
      <t xml:space="preserve"> credite la disciplinele opţionale;</t>
    </r>
  </si>
  <si>
    <t>Sem. 1: Se alege o disciplină (1) din pachetul opțional 1 (LLX1023)</t>
  </si>
  <si>
    <t>Sem. 2: Se alege o disciplină (2) din pachetul opțional 2 (LLX3023)</t>
  </si>
  <si>
    <r>
      <rPr>
        <b/>
        <sz val="10"/>
        <color indexed="8"/>
        <rFont val="Times New Roman"/>
        <family val="1"/>
      </rPr>
      <t xml:space="preserve">VI.  UNIVERSITĂŢI EUROPENE DE REFERINŢĂ:
</t>
    </r>
    <r>
      <rPr>
        <sz val="10"/>
        <color indexed="8"/>
        <rFont val="Times New Roman"/>
        <family val="1"/>
        <charset val="238"/>
      </rPr>
      <t>UNIVERSITATEA ELTE BUDAPESTA; 
UNIVERSITATEA DIN SZEGED; 
UNIVERSITATEA DIN PÉCS; 
UNIVERSITATEA DIN FLORENŢA</t>
    </r>
    <r>
      <rPr>
        <sz val="10"/>
        <color indexed="8"/>
        <rFont val="Times New Roman"/>
        <family val="1"/>
      </rPr>
      <t xml:space="preserve">
</t>
    </r>
  </si>
  <si>
    <t>*</t>
  </si>
  <si>
    <t>*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</si>
  <si>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</si>
  <si>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</si>
  <si>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</si>
  <si>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</si>
  <si>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t>
  </si>
  <si>
    <t>Sem. 4: Se alege câte o disciplină (3 și 4) din pachetele opționale 3 (LLX4002) și 4 (LLX4003)</t>
  </si>
  <si>
    <t>Sem. 5: Se alege câte o disciplină (5, 6 și 7) din pachetele opționale 5 (LLX5002), 6 (LLX5003) și 6 (LLX5004)</t>
  </si>
  <si>
    <t>Sem. 6: Se alege câte o disciplină (8, 9 și 10) din pachetele opționale 8 (LLX6002), 9 (LLX6003) și 10 (LLX6004)</t>
  </si>
  <si>
    <t>PLAN DE ÎNVĂŢĂMÂNT valabil începând din anul universitar 2019-2022</t>
  </si>
  <si>
    <t xml:space="preserve">Scriere creativă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</si>
</sst>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5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9"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0" fillId="0" borderId="0" xfId="0" applyAlignment="1">
      <alignment vertical="top" wrapText="1"/>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18" fillId="0" borderId="0" xfId="0" applyFont="1" applyBorder="1" applyAlignment="1" applyProtection="1">
      <alignment vertical="center" wrapText="1"/>
      <protection locked="0"/>
    </xf>
    <xf numFmtId="0" fontId="18"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Protection="1">
      <protection locked="0"/>
    </xf>
    <xf numFmtId="0" fontId="1" fillId="0" borderId="0" xfId="0" applyFont="1" applyProtection="1">
      <protection locked="0"/>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1" fontId="9" fillId="0" borderId="1" xfId="0" applyNumberFormat="1" applyFont="1" applyBorder="1" applyAlignment="1" applyProtection="1">
      <alignment horizontal="center" vertical="center"/>
    </xf>
    <xf numFmtId="2"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protection locked="0"/>
    </xf>
    <xf numFmtId="0" fontId="9" fillId="0" borderId="1" xfId="0" applyFont="1" applyFill="1" applyBorder="1" applyAlignment="1" applyProtection="1">
      <alignment horizontal="center" vertical="center"/>
      <protection locked="0"/>
    </xf>
    <xf numFmtId="2"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xf>
    <xf numFmtId="1" fontId="9" fillId="0" borderId="1"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9" fillId="0" borderId="0" xfId="0" applyFont="1" applyProtection="1">
      <protection locked="0"/>
    </xf>
    <xf numFmtId="0" fontId="19" fillId="0" borderId="1" xfId="0" applyFont="1" applyBorder="1" applyAlignment="1" applyProtection="1">
      <alignment horizontal="center" vertical="center" wrapText="1"/>
      <protection locked="0"/>
    </xf>
    <xf numFmtId="0" fontId="9" fillId="3" borderId="1" xfId="0" applyFont="1" applyFill="1" applyBorder="1" applyAlignment="1">
      <alignment vertical="top" wrapText="1"/>
    </xf>
    <xf numFmtId="0" fontId="9" fillId="3" borderId="1" xfId="0" applyFont="1" applyFill="1" applyBorder="1" applyAlignment="1">
      <alignment horizontal="center" vertical="top" wrapText="1"/>
    </xf>
    <xf numFmtId="1" fontId="19" fillId="0" borderId="1" xfId="0" applyNumberFormat="1" applyFont="1" applyBorder="1" applyAlignment="1" applyProtection="1">
      <alignment horizontal="center" vertical="center"/>
    </xf>
    <xf numFmtId="0" fontId="1" fillId="0" borderId="0" xfId="0" applyFont="1" applyProtection="1">
      <protection locked="0"/>
    </xf>
    <xf numFmtId="10" fontId="1" fillId="0" borderId="0" xfId="0" applyNumberFormat="1" applyFont="1" applyProtection="1">
      <protection locked="0"/>
    </xf>
    <xf numFmtId="0" fontId="1" fillId="0" borderId="0" xfId="0" applyFont="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left" vertical="center" wrapText="1"/>
    </xf>
    <xf numFmtId="0" fontId="9" fillId="3" borderId="2"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0" borderId="3" xfId="0"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xf numFmtId="0" fontId="9" fillId="0" borderId="4"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0" xfId="0" applyFont="1" applyAlignment="1" applyProtection="1">
      <alignment vertical="center"/>
      <protection locked="0"/>
    </xf>
    <xf numFmtId="0" fontId="19" fillId="0" borderId="11"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9" fillId="0" borderId="7" xfId="0" applyFont="1" applyBorder="1" applyProtection="1">
      <protection locked="0"/>
    </xf>
    <xf numFmtId="0" fontId="9" fillId="0" borderId="8" xfId="0" applyFont="1" applyBorder="1" applyProtection="1">
      <protection locked="0"/>
    </xf>
    <xf numFmtId="0" fontId="19" fillId="0" borderId="13"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9" fillId="0" borderId="2"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9" fillId="0" borderId="2"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1" fillId="0" borderId="0" xfId="0" applyFont="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9" fillId="0" borderId="3"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Protection="1">
      <protection locked="0"/>
    </xf>
    <xf numFmtId="0" fontId="2" fillId="0" borderId="0" xfId="0" applyFont="1" applyAlignment="1" applyProtection="1">
      <alignment vertical="center"/>
      <protection locked="0"/>
    </xf>
    <xf numFmtId="1" fontId="2"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9" fillId="2" borderId="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1" fillId="0" borderId="14"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0" fontId="19" fillId="0" borderId="2"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1" xfId="0" applyFont="1" applyBorder="1" applyAlignment="1" applyProtection="1">
      <alignment horizontal="center" vertical="center"/>
      <protection locked="0"/>
    </xf>
    <xf numFmtId="0" fontId="19" fillId="0" borderId="3" xfId="0" applyFont="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xf>
    <xf numFmtId="0" fontId="1" fillId="0" borderId="1" xfId="0" applyFont="1" applyBorder="1" applyProtection="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5" borderId="0" xfId="0" applyFont="1" applyFill="1" applyAlignment="1" applyProtection="1">
      <alignment horizontal="left" vertical="top" wrapText="1"/>
      <protection locked="0"/>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14" fillId="8" borderId="1" xfId="0" applyFont="1" applyFill="1" applyBorder="1" applyAlignment="1" applyProtection="1">
      <alignment horizontal="left" vertical="top" wrapText="1"/>
      <protection locked="0"/>
    </xf>
    <xf numFmtId="0" fontId="16" fillId="7" borderId="1"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2" fontId="1" fillId="4" borderId="1" xfId="0" applyNumberFormat="1" applyFont="1" applyFill="1" applyBorder="1" applyAlignment="1" applyProtection="1">
      <alignment horizontal="center" vertical="center"/>
    </xf>
    <xf numFmtId="2" fontId="1" fillId="4" borderId="2"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0" borderId="0" xfId="0" applyFont="1" applyAlignment="1" applyProtection="1">
      <alignment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14"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10" fontId="9" fillId="0" borderId="0" xfId="0" applyNumberFormat="1" applyFont="1" applyProtection="1">
      <protection locked="0"/>
    </xf>
  </cellXfs>
  <cellStyles count="1">
    <cellStyle name="Normal" xfId="0" builtinId="0"/>
  </cellStyles>
  <dxfs count="27">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43"/>
  <sheetViews>
    <sheetView tabSelected="1" showRuler="0" view="pageLayout" topLeftCell="A280" zoomScaleNormal="70" workbookViewId="0">
      <selection activeCell="U312" sqref="U312:X316"/>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72" t="s">
        <v>291</v>
      </c>
      <c r="B1" s="272"/>
      <c r="C1" s="272"/>
      <c r="D1" s="272"/>
      <c r="E1" s="272"/>
      <c r="F1" s="272"/>
      <c r="G1" s="272"/>
      <c r="H1" s="272"/>
      <c r="I1" s="272"/>
      <c r="J1" s="272"/>
      <c r="K1" s="272"/>
      <c r="M1" s="274" t="s">
        <v>20</v>
      </c>
      <c r="N1" s="274"/>
      <c r="O1" s="274"/>
      <c r="P1" s="274"/>
      <c r="Q1" s="274"/>
      <c r="R1" s="274"/>
      <c r="S1" s="274"/>
      <c r="T1" s="274"/>
      <c r="Y1" s="46"/>
      <c r="Z1" s="46"/>
    </row>
    <row r="2" spans="1:28" ht="6.75" customHeight="1" x14ac:dyDescent="0.25">
      <c r="A2" s="272"/>
      <c r="B2" s="272"/>
      <c r="C2" s="272"/>
      <c r="D2" s="272"/>
      <c r="E2" s="272"/>
      <c r="F2" s="272"/>
      <c r="G2" s="272"/>
      <c r="H2" s="272"/>
      <c r="I2" s="272"/>
      <c r="J2" s="272"/>
      <c r="K2" s="272"/>
      <c r="Y2" s="55"/>
      <c r="Z2" s="56"/>
      <c r="AA2" s="46"/>
      <c r="AB2" s="46"/>
    </row>
    <row r="3" spans="1:28" ht="18" customHeight="1" x14ac:dyDescent="0.25">
      <c r="A3" s="273" t="s">
        <v>110</v>
      </c>
      <c r="B3" s="273"/>
      <c r="C3" s="273"/>
      <c r="D3" s="273"/>
      <c r="E3" s="273"/>
      <c r="F3" s="273"/>
      <c r="G3" s="273"/>
      <c r="H3" s="273"/>
      <c r="I3" s="273"/>
      <c r="J3" s="273"/>
      <c r="K3" s="273"/>
      <c r="M3" s="277"/>
      <c r="N3" s="278"/>
      <c r="O3" s="194" t="s">
        <v>36</v>
      </c>
      <c r="P3" s="195"/>
      <c r="Q3" s="196"/>
      <c r="R3" s="194" t="s">
        <v>37</v>
      </c>
      <c r="S3" s="195"/>
      <c r="T3" s="196"/>
      <c r="U3" s="297" t="str">
        <f>IF(O4&gt;=22,"Corect","Trebuie alocate cel puțin 22 de ore pe săptămână")</f>
        <v>Corect</v>
      </c>
      <c r="V3" s="298"/>
      <c r="W3" s="298"/>
      <c r="X3" s="298"/>
      <c r="Y3" s="56"/>
      <c r="Z3" s="56"/>
      <c r="AA3" s="46"/>
    </row>
    <row r="4" spans="1:28" ht="17.25" customHeight="1" x14ac:dyDescent="0.25">
      <c r="A4" s="273" t="s">
        <v>127</v>
      </c>
      <c r="B4" s="273"/>
      <c r="C4" s="273"/>
      <c r="D4" s="273"/>
      <c r="E4" s="273"/>
      <c r="F4" s="273"/>
      <c r="G4" s="273"/>
      <c r="H4" s="273"/>
      <c r="I4" s="273"/>
      <c r="J4" s="273"/>
      <c r="K4" s="273"/>
      <c r="M4" s="132" t="s">
        <v>15</v>
      </c>
      <c r="N4" s="134"/>
      <c r="O4" s="267">
        <f>N49</f>
        <v>26</v>
      </c>
      <c r="P4" s="268"/>
      <c r="Q4" s="269"/>
      <c r="R4" s="267">
        <f>N66</f>
        <v>24</v>
      </c>
      <c r="S4" s="268"/>
      <c r="T4" s="269"/>
      <c r="U4" s="297" t="str">
        <f>IF(R4&gt;=22,"Corect","Trebuie alocate cel puțin 22 de ore pe săptămână")</f>
        <v>Corect</v>
      </c>
      <c r="V4" s="298"/>
      <c r="W4" s="298"/>
      <c r="X4" s="298"/>
      <c r="Y4" s="56"/>
      <c r="Z4" s="56"/>
      <c r="AA4" s="46"/>
      <c r="AB4" s="46"/>
    </row>
    <row r="5" spans="1:28" ht="16.5" customHeight="1" x14ac:dyDescent="0.25">
      <c r="A5" s="273"/>
      <c r="B5" s="273"/>
      <c r="C5" s="273"/>
      <c r="D5" s="273"/>
      <c r="E5" s="273"/>
      <c r="F5" s="273"/>
      <c r="G5" s="273"/>
      <c r="H5" s="273"/>
      <c r="I5" s="273"/>
      <c r="J5" s="273"/>
      <c r="K5" s="273"/>
      <c r="M5" s="132" t="s">
        <v>16</v>
      </c>
      <c r="N5" s="134"/>
      <c r="O5" s="267">
        <f>N81</f>
        <v>24</v>
      </c>
      <c r="P5" s="268"/>
      <c r="Q5" s="269"/>
      <c r="R5" s="267">
        <f>N97</f>
        <v>24</v>
      </c>
      <c r="S5" s="268"/>
      <c r="T5" s="269"/>
      <c r="U5" s="297" t="str">
        <f>IF(O5&gt;=22,"Corect","Trebuie alocate cel puțin 22 de ore pe săptămână")</f>
        <v>Corect</v>
      </c>
      <c r="V5" s="298"/>
      <c r="W5" s="298"/>
      <c r="X5" s="298"/>
      <c r="Y5" s="56"/>
      <c r="Z5" s="56"/>
      <c r="AA5" s="46"/>
    </row>
    <row r="6" spans="1:28" ht="15" customHeight="1" x14ac:dyDescent="0.25">
      <c r="A6" s="197" t="s">
        <v>270</v>
      </c>
      <c r="B6" s="197"/>
      <c r="C6" s="197"/>
      <c r="D6" s="197"/>
      <c r="E6" s="197"/>
      <c r="F6" s="197"/>
      <c r="G6" s="197"/>
      <c r="H6" s="197"/>
      <c r="I6" s="197"/>
      <c r="J6" s="197"/>
      <c r="K6" s="197"/>
      <c r="M6" s="132" t="s">
        <v>17</v>
      </c>
      <c r="N6" s="134"/>
      <c r="O6" s="267">
        <f>N112</f>
        <v>24</v>
      </c>
      <c r="P6" s="268"/>
      <c r="Q6" s="269"/>
      <c r="R6" s="267">
        <f>N124</f>
        <v>25</v>
      </c>
      <c r="S6" s="268"/>
      <c r="T6" s="269"/>
      <c r="U6" s="297" t="str">
        <f>IF(R5&gt;=22,"Corect","Trebuie alocate cel puțin 22 de ore pe săptămână")</f>
        <v>Corect</v>
      </c>
      <c r="V6" s="298"/>
      <c r="W6" s="298"/>
      <c r="X6" s="298"/>
      <c r="Y6" s="56"/>
      <c r="Z6" s="56"/>
      <c r="AA6" s="46"/>
    </row>
    <row r="7" spans="1:28" ht="15" x14ac:dyDescent="0.25">
      <c r="A7" s="190" t="s">
        <v>271</v>
      </c>
      <c r="B7" s="190"/>
      <c r="C7" s="190"/>
      <c r="D7" s="190"/>
      <c r="E7" s="190"/>
      <c r="F7" s="190"/>
      <c r="G7" s="190"/>
      <c r="H7" s="190"/>
      <c r="I7" s="190"/>
      <c r="J7" s="190"/>
      <c r="K7" s="190"/>
      <c r="U7" s="297" t="str">
        <f>IF(O6&gt;=22,"Corect","Trebuie alocate cel puțin 22 de ore pe săptămână")</f>
        <v>Corect</v>
      </c>
      <c r="V7" s="298"/>
      <c r="W7" s="298"/>
      <c r="X7" s="298"/>
      <c r="Y7" s="56"/>
      <c r="Z7" s="56"/>
      <c r="AA7" s="46"/>
    </row>
    <row r="8" spans="1:28" ht="15" x14ac:dyDescent="0.25">
      <c r="A8" s="203" t="s">
        <v>272</v>
      </c>
      <c r="B8" s="203"/>
      <c r="C8" s="203"/>
      <c r="D8" s="203"/>
      <c r="E8" s="203"/>
      <c r="F8" s="203"/>
      <c r="G8" s="203"/>
      <c r="H8" s="203"/>
      <c r="I8" s="203"/>
      <c r="J8" s="203"/>
      <c r="K8" s="203"/>
      <c r="M8" s="270" t="s">
        <v>97</v>
      </c>
      <c r="N8" s="270"/>
      <c r="O8" s="270"/>
      <c r="P8" s="270"/>
      <c r="Q8" s="270"/>
      <c r="R8" s="270"/>
      <c r="S8" s="270"/>
      <c r="T8" s="270"/>
      <c r="U8" s="297" t="str">
        <f>IF(R6&gt;=22,"Corect","Trebuie alocate cel puțin 22 de ore pe săptămână")</f>
        <v>Corect</v>
      </c>
      <c r="V8" s="298"/>
      <c r="W8" s="298"/>
      <c r="X8" s="298"/>
      <c r="Y8" s="56"/>
      <c r="Z8" s="56"/>
      <c r="AA8" s="46"/>
    </row>
    <row r="9" spans="1:28" ht="15" x14ac:dyDescent="0.25">
      <c r="A9" s="203" t="s">
        <v>273</v>
      </c>
      <c r="B9" s="203"/>
      <c r="C9" s="203"/>
      <c r="D9" s="203"/>
      <c r="E9" s="203"/>
      <c r="F9" s="203"/>
      <c r="G9" s="203"/>
      <c r="H9" s="203"/>
      <c r="I9" s="203"/>
      <c r="J9" s="203"/>
      <c r="K9" s="203"/>
      <c r="M9" s="270"/>
      <c r="N9" s="270"/>
      <c r="O9" s="270"/>
      <c r="P9" s="270"/>
      <c r="Q9" s="270"/>
      <c r="R9" s="270"/>
      <c r="S9" s="270"/>
      <c r="T9" s="270"/>
      <c r="Y9" s="56"/>
      <c r="Z9" s="56"/>
    </row>
    <row r="10" spans="1:28" ht="15" x14ac:dyDescent="0.25">
      <c r="A10" s="203" t="s">
        <v>274</v>
      </c>
      <c r="B10" s="203"/>
      <c r="C10" s="203"/>
      <c r="D10" s="203"/>
      <c r="E10" s="203"/>
      <c r="F10" s="203"/>
      <c r="G10" s="203"/>
      <c r="H10" s="203"/>
      <c r="I10" s="203"/>
      <c r="J10" s="203"/>
      <c r="K10" s="203"/>
      <c r="M10" s="270"/>
      <c r="N10" s="270"/>
      <c r="O10" s="270"/>
      <c r="P10" s="270"/>
      <c r="Q10" s="270"/>
      <c r="R10" s="270"/>
      <c r="S10" s="270"/>
      <c r="T10" s="270"/>
      <c r="U10" s="316" t="s">
        <v>125</v>
      </c>
      <c r="V10" s="316"/>
      <c r="W10" s="316"/>
      <c r="X10" s="316"/>
      <c r="Y10" s="56"/>
      <c r="Z10" s="56"/>
    </row>
    <row r="11" spans="1:28" ht="15" x14ac:dyDescent="0.25">
      <c r="A11" s="203" t="s">
        <v>275</v>
      </c>
      <c r="B11" s="203"/>
      <c r="C11" s="203"/>
      <c r="D11" s="203"/>
      <c r="E11" s="203"/>
      <c r="F11" s="203"/>
      <c r="G11" s="203"/>
      <c r="H11" s="203"/>
      <c r="I11" s="203"/>
      <c r="J11" s="203"/>
      <c r="K11" s="203"/>
      <c r="M11" s="270"/>
      <c r="N11" s="270"/>
      <c r="O11" s="270"/>
      <c r="P11" s="270"/>
      <c r="Q11" s="270"/>
      <c r="R11" s="270"/>
      <c r="S11" s="270"/>
      <c r="T11" s="270"/>
      <c r="U11" s="316"/>
      <c r="V11" s="316"/>
      <c r="W11" s="316"/>
      <c r="X11" s="316"/>
      <c r="Y11" s="56"/>
      <c r="Z11" s="56"/>
    </row>
    <row r="12" spans="1:28" ht="15" x14ac:dyDescent="0.25">
      <c r="A12" s="203"/>
      <c r="B12" s="203"/>
      <c r="C12" s="203"/>
      <c r="D12" s="203"/>
      <c r="E12" s="203"/>
      <c r="F12" s="203"/>
      <c r="G12" s="203"/>
      <c r="H12" s="203"/>
      <c r="I12" s="203"/>
      <c r="J12" s="203"/>
      <c r="K12" s="203"/>
      <c r="M12" s="279" t="s">
        <v>21</v>
      </c>
      <c r="N12" s="279"/>
      <c r="O12" s="279"/>
      <c r="P12" s="279"/>
      <c r="Q12" s="279"/>
      <c r="R12" s="279"/>
      <c r="S12" s="279"/>
      <c r="T12" s="279"/>
      <c r="U12" s="316"/>
      <c r="V12" s="316"/>
      <c r="W12" s="316"/>
      <c r="X12" s="316"/>
      <c r="Y12" s="56"/>
      <c r="Z12" s="56"/>
    </row>
    <row r="13" spans="1:28" ht="15" x14ac:dyDescent="0.25">
      <c r="A13" s="222" t="s">
        <v>0</v>
      </c>
      <c r="B13" s="222"/>
      <c r="C13" s="222"/>
      <c r="D13" s="222"/>
      <c r="E13" s="222"/>
      <c r="F13" s="222"/>
      <c r="G13" s="222"/>
      <c r="H13" s="222"/>
      <c r="I13" s="222"/>
      <c r="J13" s="222"/>
      <c r="K13" s="222"/>
      <c r="M13" s="204" t="s">
        <v>278</v>
      </c>
      <c r="N13" s="204"/>
      <c r="O13" s="204"/>
      <c r="P13" s="204"/>
      <c r="Q13" s="204"/>
      <c r="R13" s="204"/>
      <c r="S13" s="204"/>
      <c r="T13" s="204"/>
      <c r="U13" s="316"/>
      <c r="V13" s="316"/>
      <c r="W13" s="316"/>
      <c r="X13" s="316"/>
      <c r="Y13" s="56"/>
      <c r="Z13" s="56"/>
    </row>
    <row r="14" spans="1:28" ht="15" x14ac:dyDescent="0.25">
      <c r="A14" s="222" t="s">
        <v>1</v>
      </c>
      <c r="B14" s="222"/>
      <c r="C14" s="222"/>
      <c r="D14" s="222"/>
      <c r="E14" s="222"/>
      <c r="F14" s="222"/>
      <c r="G14" s="222"/>
      <c r="H14" s="222"/>
      <c r="I14" s="222"/>
      <c r="J14" s="222"/>
      <c r="K14" s="222"/>
      <c r="M14" s="204" t="s">
        <v>279</v>
      </c>
      <c r="N14" s="204"/>
      <c r="O14" s="204"/>
      <c r="P14" s="204"/>
      <c r="Q14" s="204"/>
      <c r="R14" s="204"/>
      <c r="S14" s="204"/>
      <c r="T14" s="204"/>
      <c r="U14" s="316"/>
      <c r="V14" s="316"/>
      <c r="W14" s="316"/>
      <c r="X14" s="316"/>
      <c r="Y14" s="56"/>
      <c r="Z14" s="56"/>
    </row>
    <row r="15" spans="1:28" ht="12.75" customHeight="1" x14ac:dyDescent="0.2">
      <c r="A15" s="181" t="s">
        <v>276</v>
      </c>
      <c r="B15" s="181"/>
      <c r="C15" s="181"/>
      <c r="D15" s="181"/>
      <c r="E15" s="181"/>
      <c r="F15" s="181"/>
      <c r="G15" s="181"/>
      <c r="H15" s="181"/>
      <c r="I15" s="181"/>
      <c r="J15" s="181"/>
      <c r="K15" s="181"/>
      <c r="M15" s="204" t="s">
        <v>288</v>
      </c>
      <c r="N15" s="204"/>
      <c r="O15" s="204"/>
      <c r="P15" s="204"/>
      <c r="Q15" s="204"/>
      <c r="R15" s="204"/>
      <c r="S15" s="204"/>
      <c r="T15" s="204"/>
      <c r="U15" s="316"/>
      <c r="V15" s="316"/>
      <c r="W15" s="316"/>
      <c r="X15" s="316"/>
      <c r="Y15" s="47"/>
      <c r="Z15" s="47"/>
    </row>
    <row r="16" spans="1:28" x14ac:dyDescent="0.2">
      <c r="A16" s="181" t="s">
        <v>277</v>
      </c>
      <c r="B16" s="181"/>
      <c r="C16" s="181"/>
      <c r="D16" s="181"/>
      <c r="E16" s="181"/>
      <c r="F16" s="181"/>
      <c r="G16" s="181"/>
      <c r="H16" s="181"/>
      <c r="I16" s="181"/>
      <c r="J16" s="181"/>
      <c r="K16" s="181"/>
      <c r="M16" s="204"/>
      <c r="N16" s="204"/>
      <c r="O16" s="204"/>
      <c r="P16" s="204"/>
      <c r="Q16" s="204"/>
      <c r="R16" s="204"/>
      <c r="S16" s="204"/>
      <c r="T16" s="204"/>
      <c r="U16" s="47"/>
      <c r="V16" s="47"/>
      <c r="W16" s="47"/>
      <c r="X16" s="47"/>
      <c r="Y16" s="47"/>
      <c r="Z16" s="47"/>
    </row>
    <row r="17" spans="1:26" x14ac:dyDescent="0.2">
      <c r="A17" s="203" t="s">
        <v>78</v>
      </c>
      <c r="B17" s="203"/>
      <c r="C17" s="203"/>
      <c r="D17" s="203"/>
      <c r="E17" s="203"/>
      <c r="F17" s="203"/>
      <c r="G17" s="203"/>
      <c r="H17" s="203"/>
      <c r="I17" s="203"/>
      <c r="J17" s="203"/>
      <c r="K17" s="203"/>
      <c r="M17" s="204" t="s">
        <v>289</v>
      </c>
      <c r="N17" s="204"/>
      <c r="O17" s="204"/>
      <c r="P17" s="204"/>
      <c r="Q17" s="204"/>
      <c r="R17" s="204"/>
      <c r="S17" s="204"/>
      <c r="T17" s="204"/>
      <c r="U17" s="47"/>
      <c r="V17" s="47"/>
      <c r="W17" s="47"/>
      <c r="X17" s="47"/>
      <c r="Y17" s="47"/>
      <c r="Z17" s="47"/>
    </row>
    <row r="18" spans="1:26" ht="12.75" customHeight="1" x14ac:dyDescent="0.2">
      <c r="A18" s="203" t="s">
        <v>111</v>
      </c>
      <c r="B18" s="203"/>
      <c r="C18" s="203"/>
      <c r="D18" s="203"/>
      <c r="E18" s="203"/>
      <c r="F18" s="203"/>
      <c r="G18" s="203"/>
      <c r="H18" s="203"/>
      <c r="I18" s="203"/>
      <c r="J18" s="203"/>
      <c r="K18" s="203"/>
      <c r="M18" s="204"/>
      <c r="N18" s="204"/>
      <c r="O18" s="204"/>
      <c r="P18" s="204"/>
      <c r="Q18" s="204"/>
      <c r="R18" s="204"/>
      <c r="S18" s="204"/>
      <c r="T18" s="204"/>
      <c r="U18" s="47"/>
      <c r="V18" s="47"/>
      <c r="W18" s="47"/>
      <c r="X18" s="47"/>
      <c r="Y18" s="47"/>
      <c r="Z18" s="47"/>
    </row>
    <row r="19" spans="1:26" x14ac:dyDescent="0.2">
      <c r="A19" s="189" t="s">
        <v>268</v>
      </c>
      <c r="B19" s="190"/>
      <c r="C19" s="190"/>
      <c r="D19" s="190"/>
      <c r="E19" s="190"/>
      <c r="F19" s="190"/>
      <c r="G19" s="190"/>
      <c r="H19" s="190"/>
      <c r="I19" s="190"/>
      <c r="J19" s="190"/>
      <c r="K19" s="190"/>
      <c r="M19" s="204"/>
      <c r="N19" s="204"/>
      <c r="O19" s="204"/>
      <c r="P19" s="204"/>
      <c r="Q19" s="204"/>
      <c r="R19" s="204"/>
      <c r="S19" s="204"/>
      <c r="T19" s="204"/>
      <c r="U19" s="47"/>
      <c r="V19" s="47"/>
      <c r="W19" s="47"/>
      <c r="X19" s="47"/>
      <c r="Y19" s="47"/>
      <c r="Z19" s="47"/>
    </row>
    <row r="20" spans="1:26" s="44" customFormat="1" x14ac:dyDescent="0.2">
      <c r="A20" s="189" t="s">
        <v>269</v>
      </c>
      <c r="B20" s="190"/>
      <c r="C20" s="190"/>
      <c r="D20" s="190"/>
      <c r="E20" s="190"/>
      <c r="F20" s="190"/>
      <c r="G20" s="190"/>
      <c r="H20" s="190"/>
      <c r="I20" s="190"/>
      <c r="J20" s="190"/>
      <c r="K20" s="190"/>
      <c r="M20" s="204" t="s">
        <v>290</v>
      </c>
      <c r="N20" s="204"/>
      <c r="O20" s="204"/>
      <c r="P20" s="204"/>
      <c r="Q20" s="204"/>
      <c r="R20" s="204"/>
      <c r="S20" s="204"/>
      <c r="T20" s="204"/>
      <c r="U20" s="47"/>
      <c r="V20" s="47"/>
      <c r="W20" s="47"/>
      <c r="X20" s="47"/>
      <c r="Y20" s="47"/>
      <c r="Z20" s="47"/>
    </row>
    <row r="21" spans="1:26" s="102" customFormat="1" x14ac:dyDescent="0.2">
      <c r="A21" s="203" t="s">
        <v>2</v>
      </c>
      <c r="B21" s="203"/>
      <c r="C21" s="203"/>
      <c r="D21" s="203"/>
      <c r="E21" s="203"/>
      <c r="F21" s="203"/>
      <c r="G21" s="203"/>
      <c r="H21" s="203"/>
      <c r="I21" s="203"/>
      <c r="J21" s="203"/>
      <c r="K21" s="203"/>
      <c r="M21" s="204"/>
      <c r="N21" s="204"/>
      <c r="O21" s="204"/>
      <c r="P21" s="204"/>
      <c r="Q21" s="204"/>
      <c r="R21" s="204"/>
      <c r="S21" s="204"/>
      <c r="T21" s="204"/>
      <c r="U21" s="47"/>
      <c r="V21" s="47"/>
      <c r="W21" s="47"/>
      <c r="X21" s="47"/>
      <c r="Y21" s="47"/>
      <c r="Z21" s="47"/>
    </row>
    <row r="22" spans="1:26" s="29" customFormat="1" x14ac:dyDescent="0.2">
      <c r="A22" s="28"/>
      <c r="B22" s="28"/>
      <c r="C22" s="28"/>
      <c r="D22" s="28"/>
      <c r="E22" s="28"/>
      <c r="F22" s="28"/>
      <c r="G22" s="28"/>
      <c r="H22" s="28"/>
      <c r="I22" s="28"/>
      <c r="J22" s="28"/>
      <c r="K22" s="28"/>
      <c r="M22" s="197" t="s">
        <v>126</v>
      </c>
      <c r="N22" s="197"/>
      <c r="O22" s="197"/>
      <c r="P22" s="197"/>
      <c r="Q22" s="197"/>
      <c r="R22" s="197"/>
      <c r="S22" s="197"/>
      <c r="T22" s="197"/>
      <c r="U22" s="47"/>
      <c r="V22" s="47"/>
      <c r="W22" s="47"/>
      <c r="X22" s="47"/>
      <c r="Y22" s="47"/>
      <c r="Z22" s="47"/>
    </row>
    <row r="23" spans="1:26" x14ac:dyDescent="0.2">
      <c r="A23" s="190" t="s">
        <v>79</v>
      </c>
      <c r="B23" s="190"/>
      <c r="C23" s="190"/>
      <c r="D23" s="190"/>
      <c r="E23" s="190"/>
      <c r="F23" s="190"/>
      <c r="G23" s="190"/>
      <c r="H23" s="190"/>
      <c r="I23" s="190"/>
      <c r="J23" s="190"/>
      <c r="K23" s="190"/>
      <c r="M23" s="197"/>
      <c r="N23" s="197"/>
      <c r="O23" s="197"/>
      <c r="P23" s="197"/>
      <c r="Q23" s="197"/>
      <c r="R23" s="197"/>
      <c r="S23" s="197"/>
      <c r="T23" s="197"/>
      <c r="U23" s="47"/>
      <c r="V23" s="47"/>
      <c r="W23" s="47"/>
      <c r="X23" s="47"/>
      <c r="Y23" s="47"/>
      <c r="Z23" s="47"/>
    </row>
    <row r="24" spans="1:26" ht="15" customHeight="1" x14ac:dyDescent="0.2">
      <c r="A24" s="190"/>
      <c r="B24" s="190"/>
      <c r="C24" s="190"/>
      <c r="D24" s="190"/>
      <c r="E24" s="190"/>
      <c r="F24" s="190"/>
      <c r="G24" s="190"/>
      <c r="H24" s="190"/>
      <c r="I24" s="190"/>
      <c r="J24" s="190"/>
      <c r="K24" s="190"/>
      <c r="M24" s="197"/>
      <c r="N24" s="197"/>
      <c r="O24" s="197"/>
      <c r="P24" s="197"/>
      <c r="Q24" s="197"/>
      <c r="R24" s="197"/>
      <c r="S24" s="197"/>
      <c r="T24" s="197"/>
      <c r="U24" s="47"/>
      <c r="V24" s="47"/>
      <c r="W24" s="47"/>
      <c r="X24" s="47"/>
      <c r="Y24" s="47"/>
      <c r="Z24" s="47"/>
    </row>
    <row r="25" spans="1:26" ht="15" customHeight="1" x14ac:dyDescent="0.2">
      <c r="A25" s="190"/>
      <c r="B25" s="190"/>
      <c r="C25" s="190"/>
      <c r="D25" s="190"/>
      <c r="E25" s="190"/>
      <c r="F25" s="190"/>
      <c r="G25" s="190"/>
      <c r="H25" s="190"/>
      <c r="I25" s="190"/>
      <c r="J25" s="190"/>
      <c r="K25" s="190"/>
      <c r="M25" s="197"/>
      <c r="N25" s="197"/>
      <c r="O25" s="197"/>
      <c r="P25" s="197"/>
      <c r="Q25" s="197"/>
      <c r="R25" s="197"/>
      <c r="S25" s="197"/>
      <c r="T25" s="197"/>
      <c r="U25" s="47"/>
      <c r="V25" s="47"/>
      <c r="W25" s="47"/>
      <c r="X25" s="47"/>
      <c r="Y25" s="47"/>
      <c r="Z25" s="47"/>
    </row>
    <row r="26" spans="1:26" ht="17.25" customHeight="1" x14ac:dyDescent="0.2">
      <c r="A26" s="190"/>
      <c r="B26" s="190"/>
      <c r="C26" s="190"/>
      <c r="D26" s="190"/>
      <c r="E26" s="190"/>
      <c r="F26" s="190"/>
      <c r="G26" s="190"/>
      <c r="H26" s="190"/>
      <c r="I26" s="190"/>
      <c r="J26" s="190"/>
      <c r="K26" s="190"/>
      <c r="M26" s="197"/>
      <c r="N26" s="197"/>
      <c r="O26" s="197"/>
      <c r="P26" s="197"/>
      <c r="Q26" s="197"/>
      <c r="R26" s="197"/>
      <c r="S26" s="197"/>
      <c r="T26" s="197"/>
      <c r="U26" s="47"/>
      <c r="V26" s="47"/>
      <c r="W26" s="47"/>
      <c r="X26" s="47"/>
      <c r="Y26" s="47"/>
      <c r="Z26" s="47"/>
    </row>
    <row r="27" spans="1:26" ht="6" customHeight="1" x14ac:dyDescent="0.2">
      <c r="A27" s="2"/>
      <c r="B27" s="2"/>
      <c r="C27" s="2"/>
      <c r="D27" s="2"/>
      <c r="E27" s="2"/>
      <c r="F27" s="2"/>
      <c r="G27" s="2"/>
      <c r="H27" s="2"/>
      <c r="I27" s="2"/>
      <c r="J27" s="2"/>
      <c r="K27" s="2"/>
      <c r="M27" s="3"/>
      <c r="N27" s="3"/>
      <c r="O27" s="3"/>
      <c r="P27" s="3"/>
      <c r="Q27" s="3"/>
      <c r="R27" s="3"/>
      <c r="U27" s="47"/>
      <c r="V27" s="47"/>
      <c r="W27" s="47"/>
      <c r="X27" s="47"/>
      <c r="Y27" s="47"/>
      <c r="Z27" s="47"/>
    </row>
    <row r="28" spans="1:26" ht="12.95" customHeight="1" x14ac:dyDescent="0.2">
      <c r="A28" s="221" t="s">
        <v>18</v>
      </c>
      <c r="B28" s="221"/>
      <c r="C28" s="221"/>
      <c r="D28" s="221"/>
      <c r="E28" s="221"/>
      <c r="F28" s="221"/>
      <c r="G28" s="221"/>
      <c r="M28" s="271"/>
      <c r="N28" s="271"/>
      <c r="O28" s="271"/>
      <c r="P28" s="271"/>
      <c r="Q28" s="271"/>
      <c r="R28" s="271"/>
      <c r="S28" s="271"/>
      <c r="T28" s="271"/>
      <c r="U28" s="47"/>
      <c r="V28" s="47"/>
      <c r="W28" s="47"/>
      <c r="X28" s="47"/>
      <c r="Y28" s="47"/>
      <c r="Z28" s="47"/>
    </row>
    <row r="29" spans="1:26" ht="26.25" customHeight="1" x14ac:dyDescent="0.2">
      <c r="A29" s="4"/>
      <c r="B29" s="194" t="s">
        <v>3</v>
      </c>
      <c r="C29" s="196"/>
      <c r="D29" s="194" t="s">
        <v>4</v>
      </c>
      <c r="E29" s="195"/>
      <c r="F29" s="196"/>
      <c r="G29" s="174" t="s">
        <v>19</v>
      </c>
      <c r="H29" s="174" t="s">
        <v>11</v>
      </c>
      <c r="I29" s="194" t="s">
        <v>5</v>
      </c>
      <c r="J29" s="195"/>
      <c r="K29" s="196"/>
      <c r="M29" s="197" t="s">
        <v>280</v>
      </c>
      <c r="N29" s="197"/>
      <c r="O29" s="197"/>
      <c r="P29" s="197"/>
      <c r="Q29" s="197"/>
      <c r="R29" s="197"/>
      <c r="S29" s="197"/>
      <c r="T29" s="197"/>
    </row>
    <row r="30" spans="1:26" ht="14.25" customHeight="1" x14ac:dyDescent="0.2">
      <c r="A30" s="4"/>
      <c r="B30" s="40" t="s">
        <v>6</v>
      </c>
      <c r="C30" s="40" t="s">
        <v>7</v>
      </c>
      <c r="D30" s="40" t="s">
        <v>8</v>
      </c>
      <c r="E30" s="40" t="s">
        <v>9</v>
      </c>
      <c r="F30" s="40" t="s">
        <v>10</v>
      </c>
      <c r="G30" s="169"/>
      <c r="H30" s="169"/>
      <c r="I30" s="40" t="s">
        <v>12</v>
      </c>
      <c r="J30" s="40" t="s">
        <v>13</v>
      </c>
      <c r="K30" s="40" t="s">
        <v>14</v>
      </c>
      <c r="M30" s="197"/>
      <c r="N30" s="197"/>
      <c r="O30" s="197"/>
      <c r="P30" s="197"/>
      <c r="Q30" s="197"/>
      <c r="R30" s="197"/>
      <c r="S30" s="197"/>
      <c r="T30" s="197"/>
    </row>
    <row r="31" spans="1:26" ht="17.25" customHeight="1" x14ac:dyDescent="0.2">
      <c r="A31" s="42" t="s">
        <v>15</v>
      </c>
      <c r="B31" s="41">
        <v>14</v>
      </c>
      <c r="C31" s="41">
        <v>14</v>
      </c>
      <c r="D31" s="19">
        <v>3</v>
      </c>
      <c r="E31" s="19">
        <v>3</v>
      </c>
      <c r="F31" s="19">
        <v>2</v>
      </c>
      <c r="G31" s="19"/>
      <c r="H31" s="25"/>
      <c r="I31" s="19">
        <v>3</v>
      </c>
      <c r="J31" s="19">
        <v>1</v>
      </c>
      <c r="K31" s="19">
        <v>12</v>
      </c>
      <c r="L31" s="26"/>
      <c r="M31" s="197"/>
      <c r="N31" s="197"/>
      <c r="O31" s="197"/>
      <c r="P31" s="197"/>
      <c r="Q31" s="197"/>
      <c r="R31" s="197"/>
      <c r="S31" s="197"/>
      <c r="T31" s="197"/>
      <c r="U31" s="306" t="str">
        <f t="shared" ref="U31" si="0">IF(SUM(B31:K31)=52,"Corect","Suma trebuie să fie 52")</f>
        <v>Corect</v>
      </c>
      <c r="V31" s="306"/>
    </row>
    <row r="32" spans="1:26" ht="15" customHeight="1" x14ac:dyDescent="0.2">
      <c r="A32" s="42" t="s">
        <v>16</v>
      </c>
      <c r="B32" s="41">
        <v>14</v>
      </c>
      <c r="C32" s="41">
        <v>14</v>
      </c>
      <c r="D32" s="19">
        <v>3</v>
      </c>
      <c r="E32" s="19">
        <v>3</v>
      </c>
      <c r="F32" s="19">
        <v>2</v>
      </c>
      <c r="G32" s="19"/>
      <c r="H32" s="25"/>
      <c r="I32" s="19">
        <v>3</v>
      </c>
      <c r="J32" s="19">
        <v>1</v>
      </c>
      <c r="K32" s="19">
        <v>12</v>
      </c>
      <c r="M32" s="197"/>
      <c r="N32" s="197"/>
      <c r="O32" s="197"/>
      <c r="P32" s="197"/>
      <c r="Q32" s="197"/>
      <c r="R32" s="197"/>
      <c r="S32" s="197"/>
      <c r="T32" s="197"/>
      <c r="U32" s="306" t="str">
        <f t="shared" ref="U32:U33" si="1">IF(SUM(B32:K32)=52,"Corect","Suma trebuie să fie 52")</f>
        <v>Corect</v>
      </c>
      <c r="V32" s="306"/>
    </row>
    <row r="33" spans="1:25" ht="15.75" customHeight="1" x14ac:dyDescent="0.2">
      <c r="A33" s="43" t="s">
        <v>17</v>
      </c>
      <c r="B33" s="41">
        <v>14</v>
      </c>
      <c r="C33" s="41">
        <v>12</v>
      </c>
      <c r="D33" s="19">
        <v>3</v>
      </c>
      <c r="E33" s="19">
        <v>3</v>
      </c>
      <c r="F33" s="19">
        <v>2</v>
      </c>
      <c r="G33" s="19"/>
      <c r="H33" s="25"/>
      <c r="I33" s="19">
        <v>3</v>
      </c>
      <c r="J33" s="19">
        <v>1</v>
      </c>
      <c r="K33" s="19">
        <v>14</v>
      </c>
      <c r="M33" s="197"/>
      <c r="N33" s="197"/>
      <c r="O33" s="197"/>
      <c r="P33" s="197"/>
      <c r="Q33" s="197"/>
      <c r="R33" s="197"/>
      <c r="S33" s="197"/>
      <c r="T33" s="197"/>
      <c r="U33" s="306" t="str">
        <f t="shared" si="1"/>
        <v>Corect</v>
      </c>
      <c r="V33" s="306"/>
    </row>
    <row r="34" spans="1:25" ht="11.25" customHeight="1" x14ac:dyDescent="0.2">
      <c r="B34" s="2"/>
      <c r="C34" s="2"/>
      <c r="D34" s="2"/>
      <c r="E34" s="2"/>
      <c r="F34" s="2"/>
      <c r="G34" s="2"/>
      <c r="M34" s="6"/>
      <c r="N34" s="6"/>
      <c r="O34" s="6"/>
      <c r="P34" s="6"/>
      <c r="Q34" s="6"/>
      <c r="R34" s="6"/>
      <c r="S34" s="6"/>
    </row>
    <row r="35" spans="1:25" ht="17.25" customHeight="1" x14ac:dyDescent="0.2">
      <c r="A35" s="275" t="s">
        <v>22</v>
      </c>
      <c r="B35" s="276"/>
      <c r="C35" s="276"/>
      <c r="D35" s="276"/>
      <c r="E35" s="276"/>
      <c r="F35" s="276"/>
      <c r="G35" s="276"/>
      <c r="H35" s="276"/>
      <c r="I35" s="276"/>
      <c r="J35" s="276"/>
      <c r="K35" s="276"/>
      <c r="L35" s="276"/>
      <c r="M35" s="276"/>
      <c r="N35" s="276"/>
      <c r="O35" s="276"/>
      <c r="P35" s="276"/>
      <c r="Q35" s="276"/>
      <c r="R35" s="276"/>
      <c r="S35" s="276"/>
      <c r="T35" s="276"/>
    </row>
    <row r="36" spans="1:25" ht="2.25" hidden="1" customHeight="1" x14ac:dyDescent="0.2">
      <c r="N36" s="7"/>
      <c r="O36" s="8" t="s">
        <v>38</v>
      </c>
      <c r="P36" s="8" t="s">
        <v>116</v>
      </c>
      <c r="Q36" s="8" t="s">
        <v>39</v>
      </c>
      <c r="R36" s="8" t="s">
        <v>40</v>
      </c>
      <c r="S36" s="8"/>
      <c r="T36" s="8"/>
    </row>
    <row r="37" spans="1:25" ht="17.25" customHeight="1" x14ac:dyDescent="0.2">
      <c r="A37" s="146" t="s">
        <v>43</v>
      </c>
      <c r="B37" s="146"/>
      <c r="C37" s="146"/>
      <c r="D37" s="146"/>
      <c r="E37" s="146"/>
      <c r="F37" s="146"/>
      <c r="G37" s="146"/>
      <c r="H37" s="146"/>
      <c r="I37" s="146"/>
      <c r="J37" s="146"/>
      <c r="K37" s="146"/>
      <c r="L37" s="146"/>
      <c r="M37" s="146"/>
      <c r="N37" s="146"/>
      <c r="O37" s="146"/>
      <c r="P37" s="146"/>
      <c r="Q37" s="146"/>
      <c r="R37" s="146"/>
      <c r="S37" s="146"/>
      <c r="T37" s="146"/>
    </row>
    <row r="38" spans="1:25" ht="25.5" customHeight="1" x14ac:dyDescent="0.2">
      <c r="A38" s="130" t="s">
        <v>28</v>
      </c>
      <c r="B38" s="215" t="s">
        <v>27</v>
      </c>
      <c r="C38" s="216"/>
      <c r="D38" s="216"/>
      <c r="E38" s="216"/>
      <c r="F38" s="216"/>
      <c r="G38" s="216"/>
      <c r="H38" s="216"/>
      <c r="I38" s="217"/>
      <c r="J38" s="174" t="s">
        <v>41</v>
      </c>
      <c r="K38" s="136" t="s">
        <v>25</v>
      </c>
      <c r="L38" s="137"/>
      <c r="M38" s="138"/>
      <c r="N38" s="136" t="s">
        <v>42</v>
      </c>
      <c r="O38" s="213"/>
      <c r="P38" s="214"/>
      <c r="Q38" s="136" t="s">
        <v>24</v>
      </c>
      <c r="R38" s="137"/>
      <c r="S38" s="138"/>
      <c r="T38" s="168" t="s">
        <v>23</v>
      </c>
    </row>
    <row r="39" spans="1:25" ht="13.5" customHeight="1" x14ac:dyDescent="0.2">
      <c r="A39" s="131"/>
      <c r="B39" s="218"/>
      <c r="C39" s="219"/>
      <c r="D39" s="219"/>
      <c r="E39" s="219"/>
      <c r="F39" s="219"/>
      <c r="G39" s="219"/>
      <c r="H39" s="219"/>
      <c r="I39" s="220"/>
      <c r="J39" s="169"/>
      <c r="K39" s="5" t="s">
        <v>29</v>
      </c>
      <c r="L39" s="5" t="s">
        <v>30</v>
      </c>
      <c r="M39" s="5" t="s">
        <v>31</v>
      </c>
      <c r="N39" s="5" t="s">
        <v>35</v>
      </c>
      <c r="O39" s="5" t="s">
        <v>8</v>
      </c>
      <c r="P39" s="5" t="s">
        <v>32</v>
      </c>
      <c r="Q39" s="5" t="s">
        <v>33</v>
      </c>
      <c r="R39" s="5" t="s">
        <v>29</v>
      </c>
      <c r="S39" s="5" t="s">
        <v>34</v>
      </c>
      <c r="T39" s="169"/>
    </row>
    <row r="40" spans="1:25" x14ac:dyDescent="0.2">
      <c r="A40" s="37" t="s">
        <v>128</v>
      </c>
      <c r="B40" s="165" t="s">
        <v>129</v>
      </c>
      <c r="C40" s="166"/>
      <c r="D40" s="166"/>
      <c r="E40" s="166"/>
      <c r="F40" s="166"/>
      <c r="G40" s="166"/>
      <c r="H40" s="166"/>
      <c r="I40" s="167"/>
      <c r="J40" s="9">
        <v>6</v>
      </c>
      <c r="K40" s="9">
        <v>1</v>
      </c>
      <c r="L40" s="9">
        <v>1</v>
      </c>
      <c r="M40" s="9">
        <v>2</v>
      </c>
      <c r="N40" s="14">
        <f>K40+L40+M40</f>
        <v>4</v>
      </c>
      <c r="O40" s="15">
        <f>P40-N40</f>
        <v>7</v>
      </c>
      <c r="P40" s="15">
        <f>ROUND(PRODUCT(J40,25)/14,0)</f>
        <v>11</v>
      </c>
      <c r="Q40" s="18" t="s">
        <v>33</v>
      </c>
      <c r="R40" s="9"/>
      <c r="S40" s="19"/>
      <c r="T40" s="9" t="s">
        <v>39</v>
      </c>
    </row>
    <row r="41" spans="1:25" x14ac:dyDescent="0.2">
      <c r="A41" s="37" t="s">
        <v>130</v>
      </c>
      <c r="B41" s="165" t="s">
        <v>131</v>
      </c>
      <c r="C41" s="166"/>
      <c r="D41" s="166"/>
      <c r="E41" s="166"/>
      <c r="F41" s="166"/>
      <c r="G41" s="166"/>
      <c r="H41" s="166"/>
      <c r="I41" s="167"/>
      <c r="J41" s="9">
        <v>4</v>
      </c>
      <c r="K41" s="9">
        <v>2</v>
      </c>
      <c r="L41" s="9">
        <v>1</v>
      </c>
      <c r="M41" s="9">
        <v>0</v>
      </c>
      <c r="N41" s="14">
        <f t="shared" ref="N41:N48" si="2">K41+L41+M41</f>
        <v>3</v>
      </c>
      <c r="O41" s="15">
        <f t="shared" ref="O41:O48" si="3">P41-N41</f>
        <v>4</v>
      </c>
      <c r="P41" s="15">
        <f t="shared" ref="P41:P44" si="4">ROUND(PRODUCT(J41,25)/14,0)</f>
        <v>7</v>
      </c>
      <c r="Q41" s="18"/>
      <c r="R41" s="9" t="s">
        <v>29</v>
      </c>
      <c r="S41" s="19"/>
      <c r="T41" s="9" t="s">
        <v>39</v>
      </c>
    </row>
    <row r="42" spans="1:25" x14ac:dyDescent="0.2">
      <c r="A42" s="37" t="s">
        <v>132</v>
      </c>
      <c r="B42" s="165" t="s">
        <v>133</v>
      </c>
      <c r="C42" s="166"/>
      <c r="D42" s="166"/>
      <c r="E42" s="166"/>
      <c r="F42" s="166"/>
      <c r="G42" s="166"/>
      <c r="H42" s="166"/>
      <c r="I42" s="167"/>
      <c r="J42" s="9">
        <v>5</v>
      </c>
      <c r="K42" s="9">
        <v>2</v>
      </c>
      <c r="L42" s="9">
        <v>3</v>
      </c>
      <c r="M42" s="9">
        <v>0</v>
      </c>
      <c r="N42" s="14">
        <f t="shared" si="2"/>
        <v>5</v>
      </c>
      <c r="O42" s="15">
        <f t="shared" si="3"/>
        <v>4</v>
      </c>
      <c r="P42" s="15">
        <f t="shared" si="4"/>
        <v>9</v>
      </c>
      <c r="Q42" s="18" t="s">
        <v>33</v>
      </c>
      <c r="R42" s="9"/>
      <c r="S42" s="19"/>
      <c r="T42" s="9" t="s">
        <v>39</v>
      </c>
    </row>
    <row r="43" spans="1:25" x14ac:dyDescent="0.2">
      <c r="A43" s="37" t="s">
        <v>134</v>
      </c>
      <c r="B43" s="165" t="s">
        <v>135</v>
      </c>
      <c r="C43" s="166"/>
      <c r="D43" s="166"/>
      <c r="E43" s="166"/>
      <c r="F43" s="166"/>
      <c r="G43" s="166"/>
      <c r="H43" s="166"/>
      <c r="I43" s="167"/>
      <c r="J43" s="9">
        <v>5</v>
      </c>
      <c r="K43" s="9">
        <v>1</v>
      </c>
      <c r="L43" s="9">
        <v>2</v>
      </c>
      <c r="M43" s="9">
        <v>0</v>
      </c>
      <c r="N43" s="14">
        <f t="shared" si="2"/>
        <v>3</v>
      </c>
      <c r="O43" s="15">
        <f t="shared" si="3"/>
        <v>6</v>
      </c>
      <c r="P43" s="15">
        <f t="shared" si="4"/>
        <v>9</v>
      </c>
      <c r="Q43" s="18" t="s">
        <v>33</v>
      </c>
      <c r="R43" s="9"/>
      <c r="S43" s="19"/>
      <c r="T43" s="9" t="s">
        <v>39</v>
      </c>
      <c r="X43" s="1" t="s">
        <v>117</v>
      </c>
    </row>
    <row r="44" spans="1:25" x14ac:dyDescent="0.2">
      <c r="A44" s="105" t="s">
        <v>136</v>
      </c>
      <c r="B44" s="159" t="s">
        <v>292</v>
      </c>
      <c r="C44" s="160"/>
      <c r="D44" s="160"/>
      <c r="E44" s="160"/>
      <c r="F44" s="160"/>
      <c r="G44" s="160"/>
      <c r="H44" s="160"/>
      <c r="I44" s="161"/>
      <c r="J44" s="104">
        <v>3</v>
      </c>
      <c r="K44" s="104">
        <v>1</v>
      </c>
      <c r="L44" s="104">
        <v>1</v>
      </c>
      <c r="M44" s="104">
        <v>0</v>
      </c>
      <c r="N44" s="106">
        <f t="shared" si="2"/>
        <v>2</v>
      </c>
      <c r="O44" s="107">
        <f t="shared" si="3"/>
        <v>3</v>
      </c>
      <c r="P44" s="107">
        <f t="shared" si="4"/>
        <v>5</v>
      </c>
      <c r="Q44" s="108"/>
      <c r="R44" s="104"/>
      <c r="S44" s="109" t="s">
        <v>34</v>
      </c>
      <c r="T44" s="104" t="s">
        <v>39</v>
      </c>
      <c r="U44" s="126"/>
    </row>
    <row r="45" spans="1:25" x14ac:dyDescent="0.2">
      <c r="A45" s="105" t="s">
        <v>137</v>
      </c>
      <c r="B45" s="159" t="s">
        <v>138</v>
      </c>
      <c r="C45" s="160"/>
      <c r="D45" s="160"/>
      <c r="E45" s="160"/>
      <c r="F45" s="160"/>
      <c r="G45" s="160"/>
      <c r="H45" s="160"/>
      <c r="I45" s="161"/>
      <c r="J45" s="104">
        <v>4</v>
      </c>
      <c r="K45" s="104">
        <v>2</v>
      </c>
      <c r="L45" s="104">
        <v>1</v>
      </c>
      <c r="M45" s="104">
        <v>0</v>
      </c>
      <c r="N45" s="106">
        <f>K45+L45+M45</f>
        <v>3</v>
      </c>
      <c r="O45" s="107">
        <f>P45-N45</f>
        <v>4</v>
      </c>
      <c r="P45" s="107">
        <f>ROUND(PRODUCT(J45,25)/14,0)</f>
        <v>7</v>
      </c>
      <c r="Q45" s="108" t="s">
        <v>33</v>
      </c>
      <c r="R45" s="104"/>
      <c r="S45" s="109"/>
      <c r="T45" s="104" t="s">
        <v>38</v>
      </c>
    </row>
    <row r="46" spans="1:25" ht="15" customHeight="1" x14ac:dyDescent="0.2">
      <c r="A46" s="105" t="s">
        <v>139</v>
      </c>
      <c r="B46" s="159" t="s">
        <v>140</v>
      </c>
      <c r="C46" s="160"/>
      <c r="D46" s="160"/>
      <c r="E46" s="160"/>
      <c r="F46" s="160"/>
      <c r="G46" s="160"/>
      <c r="H46" s="160"/>
      <c r="I46" s="161"/>
      <c r="J46" s="104">
        <v>3</v>
      </c>
      <c r="K46" s="104">
        <v>0</v>
      </c>
      <c r="L46" s="104">
        <v>0</v>
      </c>
      <c r="M46" s="104">
        <v>2</v>
      </c>
      <c r="N46" s="106">
        <f t="shared" ref="N46" si="5">K46+L46+M46</f>
        <v>2</v>
      </c>
      <c r="O46" s="107">
        <f t="shared" ref="O46" si="6">P46-N46</f>
        <v>3</v>
      </c>
      <c r="P46" s="107">
        <f t="shared" ref="P46" si="7">ROUND(PRODUCT(J46,25)/14,0)</f>
        <v>5</v>
      </c>
      <c r="Q46" s="108" t="s">
        <v>33</v>
      </c>
      <c r="R46" s="104"/>
      <c r="S46" s="109" t="s">
        <v>34</v>
      </c>
      <c r="T46" s="104" t="s">
        <v>40</v>
      </c>
      <c r="U46" s="50"/>
      <c r="V46" s="50"/>
      <c r="W46" s="50"/>
      <c r="X46" s="50"/>
      <c r="Y46" s="50"/>
    </row>
    <row r="47" spans="1:25" ht="15" customHeight="1" x14ac:dyDescent="0.2">
      <c r="A47" s="110" t="s">
        <v>281</v>
      </c>
      <c r="B47" s="191" t="s">
        <v>104</v>
      </c>
      <c r="C47" s="192"/>
      <c r="D47" s="192"/>
      <c r="E47" s="192"/>
      <c r="F47" s="192"/>
      <c r="G47" s="192"/>
      <c r="H47" s="192"/>
      <c r="I47" s="193"/>
      <c r="J47" s="111">
        <v>3</v>
      </c>
      <c r="K47" s="111">
        <v>0</v>
      </c>
      <c r="L47" s="111">
        <v>2</v>
      </c>
      <c r="M47" s="111">
        <v>0</v>
      </c>
      <c r="N47" s="106">
        <f t="shared" ref="N47" si="8">K47+L47+M47</f>
        <v>2</v>
      </c>
      <c r="O47" s="107">
        <f t="shared" ref="O47" si="9">P47-N47</f>
        <v>3</v>
      </c>
      <c r="P47" s="107">
        <f t="shared" ref="P47:P48" si="10">ROUND(PRODUCT(J47,25)/14,0)</f>
        <v>5</v>
      </c>
      <c r="Q47" s="112"/>
      <c r="R47" s="111" t="s">
        <v>29</v>
      </c>
      <c r="S47" s="113"/>
      <c r="T47" s="111" t="s">
        <v>40</v>
      </c>
      <c r="U47" s="50"/>
      <c r="V47" s="50"/>
      <c r="W47" s="50"/>
      <c r="X47" s="50"/>
      <c r="Y47" s="50"/>
    </row>
    <row r="48" spans="1:25" x14ac:dyDescent="0.2">
      <c r="A48" s="114" t="s">
        <v>101</v>
      </c>
      <c r="B48" s="198" t="s">
        <v>76</v>
      </c>
      <c r="C48" s="199"/>
      <c r="D48" s="199"/>
      <c r="E48" s="199"/>
      <c r="F48" s="199"/>
      <c r="G48" s="199"/>
      <c r="H48" s="199"/>
      <c r="I48" s="200"/>
      <c r="J48" s="114">
        <v>2</v>
      </c>
      <c r="K48" s="114">
        <v>0</v>
      </c>
      <c r="L48" s="114">
        <v>2</v>
      </c>
      <c r="M48" s="114">
        <v>0</v>
      </c>
      <c r="N48" s="114">
        <f t="shared" si="2"/>
        <v>2</v>
      </c>
      <c r="O48" s="115">
        <f t="shared" si="3"/>
        <v>2</v>
      </c>
      <c r="P48" s="115">
        <f t="shared" si="10"/>
        <v>4</v>
      </c>
      <c r="Q48" s="116"/>
      <c r="R48" s="114"/>
      <c r="S48" s="117" t="s">
        <v>34</v>
      </c>
      <c r="T48" s="114" t="s">
        <v>40</v>
      </c>
      <c r="U48" s="50"/>
      <c r="V48" s="50"/>
      <c r="W48" s="50"/>
      <c r="X48" s="50"/>
      <c r="Y48" s="50"/>
    </row>
    <row r="49" spans="1:25" x14ac:dyDescent="0.2">
      <c r="A49" s="118" t="s">
        <v>26</v>
      </c>
      <c r="B49" s="260"/>
      <c r="C49" s="261"/>
      <c r="D49" s="261"/>
      <c r="E49" s="261"/>
      <c r="F49" s="261"/>
      <c r="G49" s="261"/>
      <c r="H49" s="261"/>
      <c r="I49" s="262"/>
      <c r="J49" s="118">
        <f t="shared" ref="J49:P49" si="11">SUM(J40:J48)</f>
        <v>35</v>
      </c>
      <c r="K49" s="118">
        <f t="shared" si="11"/>
        <v>9</v>
      </c>
      <c r="L49" s="118">
        <f t="shared" si="11"/>
        <v>13</v>
      </c>
      <c r="M49" s="118">
        <f t="shared" si="11"/>
        <v>4</v>
      </c>
      <c r="N49" s="118">
        <f t="shared" si="11"/>
        <v>26</v>
      </c>
      <c r="O49" s="118">
        <f t="shared" si="11"/>
        <v>36</v>
      </c>
      <c r="P49" s="118">
        <f t="shared" si="11"/>
        <v>62</v>
      </c>
      <c r="Q49" s="118">
        <f>COUNTIF(Q40:Q48,"E")</f>
        <v>5</v>
      </c>
      <c r="R49" s="118">
        <f>COUNTIF(R40:R48,"C")</f>
        <v>2</v>
      </c>
      <c r="S49" s="118">
        <f>COUNTIF(S40:S48,"VP")</f>
        <v>3</v>
      </c>
      <c r="T49" s="106">
        <f>COUNTA(T40:T48)</f>
        <v>9</v>
      </c>
      <c r="U49" s="259" t="str">
        <f>IF(Q49&gt;=SUM(R49:S49),"Corect","E trebuie să fie cel puțin egal cu C+VP")</f>
        <v>Corect</v>
      </c>
      <c r="V49" s="258"/>
      <c r="W49" s="258"/>
    </row>
    <row r="50" spans="1:25" s="48" customFormat="1" x14ac:dyDescent="0.2">
      <c r="A50" s="201" t="s">
        <v>282</v>
      </c>
      <c r="B50" s="201"/>
      <c r="C50" s="201"/>
      <c r="D50" s="201"/>
      <c r="E50" s="201"/>
      <c r="F50" s="201"/>
      <c r="G50" s="201"/>
      <c r="H50" s="201"/>
      <c r="I50" s="201"/>
      <c r="J50" s="201"/>
      <c r="K50" s="201"/>
      <c r="L50" s="201"/>
      <c r="M50" s="201"/>
      <c r="N50" s="201"/>
      <c r="O50" s="201"/>
      <c r="P50" s="201"/>
      <c r="Q50" s="201"/>
      <c r="R50" s="201"/>
      <c r="S50" s="201"/>
      <c r="T50" s="201"/>
      <c r="U50" s="46"/>
    </row>
    <row r="51" spans="1:25" s="92" customFormat="1" x14ac:dyDescent="0.2">
      <c r="A51" s="202"/>
      <c r="B51" s="202"/>
      <c r="C51" s="202"/>
      <c r="D51" s="202"/>
      <c r="E51" s="202"/>
      <c r="F51" s="202"/>
      <c r="G51" s="202"/>
      <c r="H51" s="202"/>
      <c r="I51" s="202"/>
      <c r="J51" s="202"/>
      <c r="K51" s="202"/>
      <c r="L51" s="202"/>
      <c r="M51" s="202"/>
      <c r="N51" s="202"/>
      <c r="O51" s="202"/>
      <c r="P51" s="202"/>
      <c r="Q51" s="202"/>
      <c r="R51" s="202"/>
      <c r="S51" s="202"/>
      <c r="T51" s="202"/>
      <c r="U51" s="93"/>
    </row>
    <row r="52" spans="1:25" x14ac:dyDescent="0.2">
      <c r="A52" s="119"/>
      <c r="B52" s="119"/>
      <c r="C52" s="119"/>
      <c r="D52" s="119"/>
      <c r="E52" s="119"/>
      <c r="F52" s="119"/>
      <c r="G52" s="119"/>
      <c r="H52" s="119"/>
      <c r="I52" s="119"/>
      <c r="J52" s="119"/>
      <c r="K52" s="119"/>
      <c r="L52" s="119"/>
      <c r="M52" s="119"/>
      <c r="N52" s="119"/>
      <c r="O52" s="119"/>
      <c r="P52" s="119"/>
      <c r="Q52" s="119"/>
      <c r="R52" s="119"/>
      <c r="S52" s="119"/>
      <c r="T52" s="119"/>
    </row>
    <row r="53" spans="1:25" ht="16.5" customHeight="1" x14ac:dyDescent="0.2">
      <c r="A53" s="263" t="s">
        <v>44</v>
      </c>
      <c r="B53" s="263"/>
      <c r="C53" s="263"/>
      <c r="D53" s="263"/>
      <c r="E53" s="263"/>
      <c r="F53" s="263"/>
      <c r="G53" s="263"/>
      <c r="H53" s="263"/>
      <c r="I53" s="263"/>
      <c r="J53" s="263"/>
      <c r="K53" s="263"/>
      <c r="L53" s="263"/>
      <c r="M53" s="263"/>
      <c r="N53" s="263"/>
      <c r="O53" s="263"/>
      <c r="P53" s="263"/>
      <c r="Q53" s="263"/>
      <c r="R53" s="263"/>
      <c r="S53" s="263"/>
      <c r="T53" s="263"/>
    </row>
    <row r="54" spans="1:25" ht="26.25" customHeight="1" x14ac:dyDescent="0.2">
      <c r="A54" s="205" t="s">
        <v>28</v>
      </c>
      <c r="B54" s="207" t="s">
        <v>27</v>
      </c>
      <c r="C54" s="208"/>
      <c r="D54" s="208"/>
      <c r="E54" s="208"/>
      <c r="F54" s="208"/>
      <c r="G54" s="208"/>
      <c r="H54" s="208"/>
      <c r="I54" s="209"/>
      <c r="J54" s="264" t="s">
        <v>41</v>
      </c>
      <c r="K54" s="182" t="s">
        <v>25</v>
      </c>
      <c r="L54" s="183"/>
      <c r="M54" s="184"/>
      <c r="N54" s="182" t="s">
        <v>42</v>
      </c>
      <c r="O54" s="185"/>
      <c r="P54" s="186"/>
      <c r="Q54" s="182" t="s">
        <v>24</v>
      </c>
      <c r="R54" s="183"/>
      <c r="S54" s="184"/>
      <c r="T54" s="187" t="s">
        <v>23</v>
      </c>
    </row>
    <row r="55" spans="1:25" ht="12.75" customHeight="1" x14ac:dyDescent="0.2">
      <c r="A55" s="206"/>
      <c r="B55" s="210"/>
      <c r="C55" s="211"/>
      <c r="D55" s="211"/>
      <c r="E55" s="211"/>
      <c r="F55" s="211"/>
      <c r="G55" s="211"/>
      <c r="H55" s="211"/>
      <c r="I55" s="212"/>
      <c r="J55" s="188"/>
      <c r="K55" s="120" t="s">
        <v>29</v>
      </c>
      <c r="L55" s="120" t="s">
        <v>30</v>
      </c>
      <c r="M55" s="120" t="s">
        <v>31</v>
      </c>
      <c r="N55" s="120" t="s">
        <v>35</v>
      </c>
      <c r="O55" s="120" t="s">
        <v>8</v>
      </c>
      <c r="P55" s="120" t="s">
        <v>32</v>
      </c>
      <c r="Q55" s="120" t="s">
        <v>33</v>
      </c>
      <c r="R55" s="120" t="s">
        <v>29</v>
      </c>
      <c r="S55" s="120" t="s">
        <v>34</v>
      </c>
      <c r="T55" s="188"/>
    </row>
    <row r="56" spans="1:25" x14ac:dyDescent="0.2">
      <c r="A56" s="105" t="s">
        <v>142</v>
      </c>
      <c r="B56" s="159" t="s">
        <v>143</v>
      </c>
      <c r="C56" s="160"/>
      <c r="D56" s="160"/>
      <c r="E56" s="160"/>
      <c r="F56" s="160"/>
      <c r="G56" s="160"/>
      <c r="H56" s="160"/>
      <c r="I56" s="161"/>
      <c r="J56" s="104">
        <v>4</v>
      </c>
      <c r="K56" s="104">
        <v>1</v>
      </c>
      <c r="L56" s="104">
        <v>1</v>
      </c>
      <c r="M56" s="104">
        <v>0</v>
      </c>
      <c r="N56" s="106">
        <f>K56+L56+M56</f>
        <v>2</v>
      </c>
      <c r="O56" s="107">
        <f>P56-N56</f>
        <v>5</v>
      </c>
      <c r="P56" s="107">
        <f>ROUND(PRODUCT(J56,25)/14,0)</f>
        <v>7</v>
      </c>
      <c r="Q56" s="108" t="s">
        <v>33</v>
      </c>
      <c r="R56" s="104"/>
      <c r="S56" s="109"/>
      <c r="T56" s="104" t="s">
        <v>39</v>
      </c>
    </row>
    <row r="57" spans="1:25" x14ac:dyDescent="0.2">
      <c r="A57" s="105" t="s">
        <v>144</v>
      </c>
      <c r="B57" s="159" t="s">
        <v>145</v>
      </c>
      <c r="C57" s="160"/>
      <c r="D57" s="160"/>
      <c r="E57" s="160"/>
      <c r="F57" s="160"/>
      <c r="G57" s="160"/>
      <c r="H57" s="160"/>
      <c r="I57" s="161"/>
      <c r="J57" s="104">
        <v>4</v>
      </c>
      <c r="K57" s="104">
        <v>2</v>
      </c>
      <c r="L57" s="104">
        <v>1</v>
      </c>
      <c r="M57" s="104">
        <v>0</v>
      </c>
      <c r="N57" s="106">
        <f t="shared" ref="N57:N65" si="12">K57+L57+M57</f>
        <v>3</v>
      </c>
      <c r="O57" s="107">
        <f t="shared" ref="O57:O65" si="13">P57-N57</f>
        <v>4</v>
      </c>
      <c r="P57" s="107">
        <f t="shared" ref="P57:P65" si="14">ROUND(PRODUCT(J57,25)/14,0)</f>
        <v>7</v>
      </c>
      <c r="Q57" s="108" t="s">
        <v>33</v>
      </c>
      <c r="R57" s="104"/>
      <c r="S57" s="109"/>
      <c r="T57" s="104" t="s">
        <v>39</v>
      </c>
    </row>
    <row r="58" spans="1:25" x14ac:dyDescent="0.2">
      <c r="A58" s="105" t="s">
        <v>146</v>
      </c>
      <c r="B58" s="159" t="s">
        <v>147</v>
      </c>
      <c r="C58" s="160"/>
      <c r="D58" s="160"/>
      <c r="E58" s="160"/>
      <c r="F58" s="160"/>
      <c r="G58" s="160"/>
      <c r="H58" s="160"/>
      <c r="I58" s="161"/>
      <c r="J58" s="104">
        <v>4</v>
      </c>
      <c r="K58" s="104">
        <v>2</v>
      </c>
      <c r="L58" s="104">
        <v>1</v>
      </c>
      <c r="M58" s="104">
        <v>0</v>
      </c>
      <c r="N58" s="106">
        <f t="shared" si="12"/>
        <v>3</v>
      </c>
      <c r="O58" s="107">
        <f t="shared" si="13"/>
        <v>4</v>
      </c>
      <c r="P58" s="107">
        <f t="shared" si="14"/>
        <v>7</v>
      </c>
      <c r="Q58" s="108" t="s">
        <v>33</v>
      </c>
      <c r="R58" s="104"/>
      <c r="S58" s="109"/>
      <c r="T58" s="104" t="s">
        <v>39</v>
      </c>
    </row>
    <row r="59" spans="1:25" x14ac:dyDescent="0.2">
      <c r="A59" s="105" t="s">
        <v>148</v>
      </c>
      <c r="B59" s="159" t="s">
        <v>149</v>
      </c>
      <c r="C59" s="160"/>
      <c r="D59" s="160"/>
      <c r="E59" s="160"/>
      <c r="F59" s="160"/>
      <c r="G59" s="160"/>
      <c r="H59" s="160"/>
      <c r="I59" s="161"/>
      <c r="J59" s="104">
        <v>5</v>
      </c>
      <c r="K59" s="104">
        <v>2</v>
      </c>
      <c r="L59" s="104">
        <v>1</v>
      </c>
      <c r="M59" s="104">
        <v>0</v>
      </c>
      <c r="N59" s="106">
        <f t="shared" si="12"/>
        <v>3</v>
      </c>
      <c r="O59" s="107">
        <f t="shared" si="13"/>
        <v>6</v>
      </c>
      <c r="P59" s="107">
        <f t="shared" si="14"/>
        <v>9</v>
      </c>
      <c r="Q59" s="108" t="s">
        <v>33</v>
      </c>
      <c r="R59" s="104"/>
      <c r="S59" s="109"/>
      <c r="T59" s="104" t="s">
        <v>39</v>
      </c>
    </row>
    <row r="60" spans="1:25" x14ac:dyDescent="0.2">
      <c r="A60" s="105" t="s">
        <v>150</v>
      </c>
      <c r="B60" s="159" t="s">
        <v>151</v>
      </c>
      <c r="C60" s="160"/>
      <c r="D60" s="160"/>
      <c r="E60" s="160"/>
      <c r="F60" s="160"/>
      <c r="G60" s="160"/>
      <c r="H60" s="160"/>
      <c r="I60" s="161"/>
      <c r="J60" s="104">
        <v>3</v>
      </c>
      <c r="K60" s="104">
        <v>1</v>
      </c>
      <c r="L60" s="104">
        <v>1</v>
      </c>
      <c r="M60" s="104">
        <v>0</v>
      </c>
      <c r="N60" s="106">
        <f>K60+L60+M60</f>
        <v>2</v>
      </c>
      <c r="O60" s="107">
        <f>P60-N60</f>
        <v>3</v>
      </c>
      <c r="P60" s="107">
        <f>ROUND(PRODUCT(J60,25)/14,0)</f>
        <v>5</v>
      </c>
      <c r="Q60" s="108"/>
      <c r="R60" s="104"/>
      <c r="S60" s="109" t="s">
        <v>34</v>
      </c>
      <c r="T60" s="104" t="s">
        <v>39</v>
      </c>
    </row>
    <row r="61" spans="1:25" x14ac:dyDescent="0.2">
      <c r="A61" s="105" t="s">
        <v>152</v>
      </c>
      <c r="B61" s="159" t="s">
        <v>153</v>
      </c>
      <c r="C61" s="160"/>
      <c r="D61" s="160"/>
      <c r="E61" s="160"/>
      <c r="F61" s="160"/>
      <c r="G61" s="160"/>
      <c r="H61" s="160"/>
      <c r="I61" s="161"/>
      <c r="J61" s="104">
        <v>3</v>
      </c>
      <c r="K61" s="104">
        <v>1</v>
      </c>
      <c r="L61" s="104">
        <v>2</v>
      </c>
      <c r="M61" s="104">
        <v>0</v>
      </c>
      <c r="N61" s="106">
        <f t="shared" si="12"/>
        <v>3</v>
      </c>
      <c r="O61" s="107">
        <f t="shared" si="13"/>
        <v>2</v>
      </c>
      <c r="P61" s="107">
        <f t="shared" si="14"/>
        <v>5</v>
      </c>
      <c r="Q61" s="108"/>
      <c r="R61" s="104" t="s">
        <v>29</v>
      </c>
      <c r="S61" s="109"/>
      <c r="T61" s="104" t="s">
        <v>39</v>
      </c>
    </row>
    <row r="62" spans="1:25" x14ac:dyDescent="0.2">
      <c r="A62" s="105" t="s">
        <v>154</v>
      </c>
      <c r="B62" s="159" t="s">
        <v>155</v>
      </c>
      <c r="C62" s="160"/>
      <c r="D62" s="160"/>
      <c r="E62" s="160"/>
      <c r="F62" s="160"/>
      <c r="G62" s="160"/>
      <c r="H62" s="160"/>
      <c r="I62" s="161"/>
      <c r="J62" s="104">
        <v>4</v>
      </c>
      <c r="K62" s="104">
        <v>2</v>
      </c>
      <c r="L62" s="104">
        <v>1</v>
      </c>
      <c r="M62" s="104">
        <v>0</v>
      </c>
      <c r="N62" s="106">
        <f t="shared" si="12"/>
        <v>3</v>
      </c>
      <c r="O62" s="107">
        <f t="shared" si="13"/>
        <v>4</v>
      </c>
      <c r="P62" s="107">
        <f t="shared" si="14"/>
        <v>7</v>
      </c>
      <c r="Q62" s="108" t="s">
        <v>33</v>
      </c>
      <c r="R62" s="104"/>
      <c r="S62" s="109"/>
      <c r="T62" s="104" t="s">
        <v>38</v>
      </c>
    </row>
    <row r="63" spans="1:25" ht="12.75" customHeight="1" x14ac:dyDescent="0.2">
      <c r="A63" s="105" t="s">
        <v>156</v>
      </c>
      <c r="B63" s="159" t="s">
        <v>103</v>
      </c>
      <c r="C63" s="160"/>
      <c r="D63" s="160"/>
      <c r="E63" s="160"/>
      <c r="F63" s="160"/>
      <c r="G63" s="160"/>
      <c r="H63" s="160"/>
      <c r="I63" s="161"/>
      <c r="J63" s="104">
        <v>3</v>
      </c>
      <c r="K63" s="104">
        <v>1</v>
      </c>
      <c r="L63" s="104">
        <v>0</v>
      </c>
      <c r="M63" s="104">
        <v>0</v>
      </c>
      <c r="N63" s="106">
        <f t="shared" si="12"/>
        <v>1</v>
      </c>
      <c r="O63" s="107">
        <f t="shared" si="13"/>
        <v>4</v>
      </c>
      <c r="P63" s="107">
        <f t="shared" si="14"/>
        <v>5</v>
      </c>
      <c r="Q63" s="108"/>
      <c r="R63" s="104" t="s">
        <v>29</v>
      </c>
      <c r="S63" s="109"/>
      <c r="T63" s="104" t="s">
        <v>40</v>
      </c>
      <c r="U63" s="50"/>
      <c r="V63" s="50"/>
      <c r="W63" s="50"/>
      <c r="X63" s="50"/>
      <c r="Y63" s="50"/>
    </row>
    <row r="64" spans="1:25" x14ac:dyDescent="0.2">
      <c r="A64" s="110" t="s">
        <v>141</v>
      </c>
      <c r="B64" s="191" t="s">
        <v>105</v>
      </c>
      <c r="C64" s="192"/>
      <c r="D64" s="192"/>
      <c r="E64" s="192"/>
      <c r="F64" s="192"/>
      <c r="G64" s="192"/>
      <c r="H64" s="192"/>
      <c r="I64" s="193"/>
      <c r="J64" s="111">
        <v>3</v>
      </c>
      <c r="K64" s="111">
        <v>0</v>
      </c>
      <c r="L64" s="111">
        <v>2</v>
      </c>
      <c r="M64" s="111">
        <v>0</v>
      </c>
      <c r="N64" s="106">
        <f t="shared" si="12"/>
        <v>2</v>
      </c>
      <c r="O64" s="107">
        <f t="shared" si="13"/>
        <v>3</v>
      </c>
      <c r="P64" s="107">
        <f t="shared" si="14"/>
        <v>5</v>
      </c>
      <c r="Q64" s="112"/>
      <c r="R64" s="111" t="s">
        <v>29</v>
      </c>
      <c r="S64" s="113"/>
      <c r="T64" s="111" t="s">
        <v>40</v>
      </c>
      <c r="U64" s="50"/>
      <c r="V64" s="50"/>
      <c r="W64" s="50"/>
      <c r="X64" s="50"/>
      <c r="Y64" s="50"/>
    </row>
    <row r="65" spans="1:25" x14ac:dyDescent="0.2">
      <c r="A65" s="114" t="s">
        <v>102</v>
      </c>
      <c r="B65" s="198" t="s">
        <v>77</v>
      </c>
      <c r="C65" s="199"/>
      <c r="D65" s="199"/>
      <c r="E65" s="199"/>
      <c r="F65" s="199"/>
      <c r="G65" s="199"/>
      <c r="H65" s="199"/>
      <c r="I65" s="200"/>
      <c r="J65" s="114">
        <v>2</v>
      </c>
      <c r="K65" s="114">
        <v>0</v>
      </c>
      <c r="L65" s="114">
        <v>2</v>
      </c>
      <c r="M65" s="114">
        <v>0</v>
      </c>
      <c r="N65" s="114">
        <f t="shared" si="12"/>
        <v>2</v>
      </c>
      <c r="O65" s="115">
        <f t="shared" si="13"/>
        <v>2</v>
      </c>
      <c r="P65" s="115">
        <f t="shared" si="14"/>
        <v>4</v>
      </c>
      <c r="Q65" s="116"/>
      <c r="R65" s="114"/>
      <c r="S65" s="117" t="s">
        <v>34</v>
      </c>
      <c r="T65" s="114" t="s">
        <v>40</v>
      </c>
      <c r="U65" s="50"/>
      <c r="V65" s="50"/>
      <c r="W65" s="50"/>
      <c r="X65" s="50"/>
      <c r="Y65" s="50"/>
    </row>
    <row r="66" spans="1:25" x14ac:dyDescent="0.2">
      <c r="A66" s="118" t="s">
        <v>26</v>
      </c>
      <c r="B66" s="260"/>
      <c r="C66" s="261"/>
      <c r="D66" s="261"/>
      <c r="E66" s="261"/>
      <c r="F66" s="261"/>
      <c r="G66" s="261"/>
      <c r="H66" s="261"/>
      <c r="I66" s="262"/>
      <c r="J66" s="118">
        <f t="shared" ref="J66:P66" si="15">SUM(J56:J65)</f>
        <v>35</v>
      </c>
      <c r="K66" s="118">
        <f t="shared" si="15"/>
        <v>12</v>
      </c>
      <c r="L66" s="118">
        <f t="shared" si="15"/>
        <v>12</v>
      </c>
      <c r="M66" s="118">
        <f t="shared" si="15"/>
        <v>0</v>
      </c>
      <c r="N66" s="118">
        <f t="shared" si="15"/>
        <v>24</v>
      </c>
      <c r="O66" s="118">
        <f t="shared" si="15"/>
        <v>37</v>
      </c>
      <c r="P66" s="118">
        <f t="shared" si="15"/>
        <v>61</v>
      </c>
      <c r="Q66" s="118">
        <f>COUNTIF(Q56:Q65,"E")</f>
        <v>5</v>
      </c>
      <c r="R66" s="118">
        <f>COUNTIF(R56:R65,"C")</f>
        <v>3</v>
      </c>
      <c r="S66" s="118">
        <f>COUNTIF(S56:S65,"VP")</f>
        <v>2</v>
      </c>
      <c r="T66" s="106">
        <f>COUNTA(T56:T65)</f>
        <v>10</v>
      </c>
      <c r="U66" s="257" t="str">
        <f>IF(Q66&gt;=SUM(R66:S66),"Corect","E trebuie să fie cel puțin egal cu C+VP")</f>
        <v>Corect</v>
      </c>
      <c r="V66" s="258"/>
      <c r="W66" s="258"/>
    </row>
    <row r="67" spans="1:25" ht="11.25" customHeight="1" x14ac:dyDescent="0.2">
      <c r="A67" s="179" t="s">
        <v>283</v>
      </c>
      <c r="B67" s="179"/>
      <c r="C67" s="179"/>
      <c r="D67" s="179"/>
      <c r="E67" s="179"/>
      <c r="F67" s="179"/>
      <c r="G67" s="179"/>
      <c r="H67" s="179"/>
      <c r="I67" s="179"/>
      <c r="J67" s="179"/>
      <c r="K67" s="179"/>
      <c r="L67" s="179"/>
      <c r="M67" s="179"/>
      <c r="N67" s="179"/>
      <c r="O67" s="179"/>
      <c r="P67" s="179"/>
      <c r="Q67" s="179"/>
      <c r="R67" s="179"/>
      <c r="S67" s="179"/>
      <c r="T67" s="179"/>
    </row>
    <row r="68" spans="1:25" ht="15" customHeight="1" x14ac:dyDescent="0.2">
      <c r="A68" s="180"/>
      <c r="B68" s="180"/>
      <c r="C68" s="180"/>
      <c r="D68" s="180"/>
      <c r="E68" s="180"/>
      <c r="F68" s="180"/>
      <c r="G68" s="180"/>
      <c r="H68" s="180"/>
      <c r="I68" s="180"/>
      <c r="J68" s="180"/>
      <c r="K68" s="180"/>
      <c r="L68" s="180"/>
      <c r="M68" s="180"/>
      <c r="N68" s="180"/>
      <c r="O68" s="180"/>
      <c r="P68" s="180"/>
      <c r="Q68" s="180"/>
      <c r="R68" s="180"/>
      <c r="S68" s="180"/>
      <c r="T68" s="180"/>
    </row>
    <row r="69" spans="1:25" ht="6" customHeight="1" x14ac:dyDescent="0.2">
      <c r="A69" s="119"/>
      <c r="B69" s="119"/>
      <c r="C69" s="119"/>
      <c r="D69" s="119"/>
      <c r="E69" s="119"/>
      <c r="F69" s="119"/>
      <c r="G69" s="119"/>
      <c r="H69" s="119"/>
      <c r="I69" s="119"/>
      <c r="J69" s="119"/>
      <c r="K69" s="119"/>
      <c r="L69" s="119"/>
      <c r="M69" s="119"/>
      <c r="N69" s="119"/>
      <c r="O69" s="119"/>
      <c r="P69" s="119"/>
      <c r="Q69" s="119"/>
      <c r="R69" s="119"/>
      <c r="S69" s="119"/>
      <c r="T69" s="119"/>
    </row>
    <row r="70" spans="1:25" ht="18" customHeight="1" x14ac:dyDescent="0.2">
      <c r="A70" s="263" t="s">
        <v>45</v>
      </c>
      <c r="B70" s="263"/>
      <c r="C70" s="263"/>
      <c r="D70" s="263"/>
      <c r="E70" s="263"/>
      <c r="F70" s="263"/>
      <c r="G70" s="263"/>
      <c r="H70" s="263"/>
      <c r="I70" s="263"/>
      <c r="J70" s="263"/>
      <c r="K70" s="263"/>
      <c r="L70" s="263"/>
      <c r="M70" s="263"/>
      <c r="N70" s="263"/>
      <c r="O70" s="263"/>
      <c r="P70" s="263"/>
      <c r="Q70" s="263"/>
      <c r="R70" s="263"/>
      <c r="S70" s="263"/>
      <c r="T70" s="263"/>
    </row>
    <row r="71" spans="1:25" ht="25.5" customHeight="1" x14ac:dyDescent="0.2">
      <c r="A71" s="205" t="s">
        <v>28</v>
      </c>
      <c r="B71" s="207" t="s">
        <v>27</v>
      </c>
      <c r="C71" s="208"/>
      <c r="D71" s="208"/>
      <c r="E71" s="208"/>
      <c r="F71" s="208"/>
      <c r="G71" s="208"/>
      <c r="H71" s="208"/>
      <c r="I71" s="209"/>
      <c r="J71" s="264" t="s">
        <v>41</v>
      </c>
      <c r="K71" s="182" t="s">
        <v>25</v>
      </c>
      <c r="L71" s="183"/>
      <c r="M71" s="184"/>
      <c r="N71" s="182" t="s">
        <v>42</v>
      </c>
      <c r="O71" s="185"/>
      <c r="P71" s="186"/>
      <c r="Q71" s="182" t="s">
        <v>24</v>
      </c>
      <c r="R71" s="183"/>
      <c r="S71" s="184"/>
      <c r="T71" s="187" t="s">
        <v>23</v>
      </c>
    </row>
    <row r="72" spans="1:25" ht="16.5" customHeight="1" x14ac:dyDescent="0.2">
      <c r="A72" s="206"/>
      <c r="B72" s="210"/>
      <c r="C72" s="211"/>
      <c r="D72" s="211"/>
      <c r="E72" s="211"/>
      <c r="F72" s="211"/>
      <c r="G72" s="211"/>
      <c r="H72" s="211"/>
      <c r="I72" s="212"/>
      <c r="J72" s="188"/>
      <c r="K72" s="120" t="s">
        <v>29</v>
      </c>
      <c r="L72" s="120" t="s">
        <v>30</v>
      </c>
      <c r="M72" s="120" t="s">
        <v>31</v>
      </c>
      <c r="N72" s="120" t="s">
        <v>35</v>
      </c>
      <c r="O72" s="120" t="s">
        <v>8</v>
      </c>
      <c r="P72" s="120" t="s">
        <v>32</v>
      </c>
      <c r="Q72" s="120" t="s">
        <v>33</v>
      </c>
      <c r="R72" s="120" t="s">
        <v>29</v>
      </c>
      <c r="S72" s="120" t="s">
        <v>34</v>
      </c>
      <c r="T72" s="188"/>
    </row>
    <row r="73" spans="1:25" x14ac:dyDescent="0.2">
      <c r="A73" s="105" t="s">
        <v>157</v>
      </c>
      <c r="B73" s="159" t="s">
        <v>158</v>
      </c>
      <c r="C73" s="160"/>
      <c r="D73" s="160"/>
      <c r="E73" s="160"/>
      <c r="F73" s="160"/>
      <c r="G73" s="160"/>
      <c r="H73" s="160"/>
      <c r="I73" s="161"/>
      <c r="J73" s="104">
        <v>6</v>
      </c>
      <c r="K73" s="104">
        <v>2</v>
      </c>
      <c r="L73" s="104">
        <v>1</v>
      </c>
      <c r="M73" s="104">
        <v>0</v>
      </c>
      <c r="N73" s="106">
        <f>K73+L73+M73</f>
        <v>3</v>
      </c>
      <c r="O73" s="107">
        <f>P73-N73</f>
        <v>8</v>
      </c>
      <c r="P73" s="107">
        <f>ROUND(PRODUCT(J73,25)/14,0)</f>
        <v>11</v>
      </c>
      <c r="Q73" s="108" t="s">
        <v>33</v>
      </c>
      <c r="R73" s="104"/>
      <c r="S73" s="109"/>
      <c r="T73" s="104" t="s">
        <v>39</v>
      </c>
    </row>
    <row r="74" spans="1:25" x14ac:dyDescent="0.2">
      <c r="A74" s="105" t="s">
        <v>159</v>
      </c>
      <c r="B74" s="159" t="s">
        <v>160</v>
      </c>
      <c r="C74" s="160"/>
      <c r="D74" s="160"/>
      <c r="E74" s="160"/>
      <c r="F74" s="160"/>
      <c r="G74" s="160"/>
      <c r="H74" s="160"/>
      <c r="I74" s="161"/>
      <c r="J74" s="104">
        <v>5</v>
      </c>
      <c r="K74" s="104">
        <v>2</v>
      </c>
      <c r="L74" s="104">
        <v>1</v>
      </c>
      <c r="M74" s="104">
        <v>0</v>
      </c>
      <c r="N74" s="106">
        <f t="shared" ref="N74:N80" si="16">K74+L74+M74</f>
        <v>3</v>
      </c>
      <c r="O74" s="107">
        <f t="shared" ref="O74:O80" si="17">P74-N74</f>
        <v>6</v>
      </c>
      <c r="P74" s="107">
        <f t="shared" ref="P74:P80" si="18">ROUND(PRODUCT(J74,25)/14,0)</f>
        <v>9</v>
      </c>
      <c r="Q74" s="108" t="s">
        <v>33</v>
      </c>
      <c r="R74" s="104"/>
      <c r="S74" s="109"/>
      <c r="T74" s="104" t="s">
        <v>39</v>
      </c>
    </row>
    <row r="75" spans="1:25" x14ac:dyDescent="0.2">
      <c r="A75" s="105" t="s">
        <v>161</v>
      </c>
      <c r="B75" s="159" t="s">
        <v>162</v>
      </c>
      <c r="C75" s="160"/>
      <c r="D75" s="160"/>
      <c r="E75" s="160"/>
      <c r="F75" s="160"/>
      <c r="G75" s="160"/>
      <c r="H75" s="160"/>
      <c r="I75" s="161"/>
      <c r="J75" s="104">
        <v>7</v>
      </c>
      <c r="K75" s="104">
        <v>3</v>
      </c>
      <c r="L75" s="104">
        <v>2</v>
      </c>
      <c r="M75" s="104">
        <v>0</v>
      </c>
      <c r="N75" s="106">
        <f t="shared" si="16"/>
        <v>5</v>
      </c>
      <c r="O75" s="107">
        <f t="shared" si="17"/>
        <v>8</v>
      </c>
      <c r="P75" s="107">
        <f t="shared" si="18"/>
        <v>13</v>
      </c>
      <c r="Q75" s="108" t="s">
        <v>33</v>
      </c>
      <c r="R75" s="104"/>
      <c r="S75" s="109"/>
      <c r="T75" s="104" t="s">
        <v>39</v>
      </c>
    </row>
    <row r="76" spans="1:25" x14ac:dyDescent="0.2">
      <c r="A76" s="105" t="s">
        <v>163</v>
      </c>
      <c r="B76" s="159" t="s">
        <v>164</v>
      </c>
      <c r="C76" s="160"/>
      <c r="D76" s="160"/>
      <c r="E76" s="160"/>
      <c r="F76" s="160"/>
      <c r="G76" s="160"/>
      <c r="H76" s="160"/>
      <c r="I76" s="161"/>
      <c r="J76" s="104">
        <v>4</v>
      </c>
      <c r="K76" s="104">
        <v>1</v>
      </c>
      <c r="L76" s="104">
        <v>2</v>
      </c>
      <c r="M76" s="104">
        <v>0</v>
      </c>
      <c r="N76" s="106">
        <f t="shared" si="16"/>
        <v>3</v>
      </c>
      <c r="O76" s="107">
        <f t="shared" si="17"/>
        <v>4</v>
      </c>
      <c r="P76" s="107">
        <f t="shared" si="18"/>
        <v>7</v>
      </c>
      <c r="Q76" s="108"/>
      <c r="R76" s="104" t="s">
        <v>29</v>
      </c>
      <c r="S76" s="109"/>
      <c r="T76" s="104" t="s">
        <v>39</v>
      </c>
    </row>
    <row r="77" spans="1:25" x14ac:dyDescent="0.2">
      <c r="A77" s="105" t="s">
        <v>165</v>
      </c>
      <c r="B77" s="159" t="s">
        <v>166</v>
      </c>
      <c r="C77" s="160"/>
      <c r="D77" s="160"/>
      <c r="E77" s="160"/>
      <c r="F77" s="160"/>
      <c r="G77" s="160"/>
      <c r="H77" s="160"/>
      <c r="I77" s="161"/>
      <c r="J77" s="104">
        <v>4</v>
      </c>
      <c r="K77" s="104">
        <v>1</v>
      </c>
      <c r="L77" s="104">
        <v>1</v>
      </c>
      <c r="M77" s="104">
        <v>0</v>
      </c>
      <c r="N77" s="106">
        <f t="shared" si="16"/>
        <v>2</v>
      </c>
      <c r="O77" s="107">
        <f t="shared" si="17"/>
        <v>5</v>
      </c>
      <c r="P77" s="107">
        <f t="shared" si="18"/>
        <v>7</v>
      </c>
      <c r="Q77" s="108"/>
      <c r="R77" s="104" t="s">
        <v>29</v>
      </c>
      <c r="S77" s="109"/>
      <c r="T77" s="104" t="s">
        <v>39</v>
      </c>
    </row>
    <row r="78" spans="1:25" x14ac:dyDescent="0.2">
      <c r="A78" s="105" t="s">
        <v>167</v>
      </c>
      <c r="B78" s="159" t="s">
        <v>168</v>
      </c>
      <c r="C78" s="160"/>
      <c r="D78" s="160"/>
      <c r="E78" s="160"/>
      <c r="F78" s="160"/>
      <c r="G78" s="160"/>
      <c r="H78" s="160"/>
      <c r="I78" s="161"/>
      <c r="J78" s="104">
        <v>4</v>
      </c>
      <c r="K78" s="104">
        <v>2</v>
      </c>
      <c r="L78" s="104">
        <v>1</v>
      </c>
      <c r="M78" s="104">
        <v>0</v>
      </c>
      <c r="N78" s="106">
        <f t="shared" si="16"/>
        <v>3</v>
      </c>
      <c r="O78" s="107">
        <f t="shared" si="17"/>
        <v>4</v>
      </c>
      <c r="P78" s="107">
        <f t="shared" si="18"/>
        <v>7</v>
      </c>
      <c r="Q78" s="108" t="s">
        <v>33</v>
      </c>
      <c r="R78" s="104"/>
      <c r="S78" s="109"/>
      <c r="T78" s="104" t="s">
        <v>38</v>
      </c>
    </row>
    <row r="79" spans="1:25" x14ac:dyDescent="0.2">
      <c r="A79" s="104" t="s">
        <v>286</v>
      </c>
      <c r="B79" s="159" t="s">
        <v>181</v>
      </c>
      <c r="C79" s="160"/>
      <c r="D79" s="160"/>
      <c r="E79" s="160"/>
      <c r="F79" s="160"/>
      <c r="G79" s="160"/>
      <c r="H79" s="160"/>
      <c r="I79" s="161"/>
      <c r="J79" s="104">
        <v>3</v>
      </c>
      <c r="K79" s="104">
        <v>0</v>
      </c>
      <c r="L79" s="104">
        <v>2</v>
      </c>
      <c r="M79" s="104">
        <v>0</v>
      </c>
      <c r="N79" s="106">
        <f t="shared" si="16"/>
        <v>2</v>
      </c>
      <c r="O79" s="107">
        <f t="shared" si="17"/>
        <v>3</v>
      </c>
      <c r="P79" s="107">
        <f t="shared" si="18"/>
        <v>5</v>
      </c>
      <c r="Q79" s="108" t="s">
        <v>33</v>
      </c>
      <c r="R79" s="104"/>
      <c r="S79" s="109"/>
      <c r="T79" s="104" t="s">
        <v>40</v>
      </c>
    </row>
    <row r="80" spans="1:25" x14ac:dyDescent="0.2">
      <c r="A80" s="105" t="s">
        <v>169</v>
      </c>
      <c r="B80" s="159" t="s">
        <v>170</v>
      </c>
      <c r="C80" s="160"/>
      <c r="D80" s="160"/>
      <c r="E80" s="160"/>
      <c r="F80" s="160"/>
      <c r="G80" s="160"/>
      <c r="H80" s="160"/>
      <c r="I80" s="161"/>
      <c r="J80" s="104">
        <v>3</v>
      </c>
      <c r="K80" s="104">
        <v>0</v>
      </c>
      <c r="L80" s="104">
        <v>0</v>
      </c>
      <c r="M80" s="104">
        <v>3</v>
      </c>
      <c r="N80" s="106">
        <f t="shared" si="16"/>
        <v>3</v>
      </c>
      <c r="O80" s="107">
        <f t="shared" si="17"/>
        <v>2</v>
      </c>
      <c r="P80" s="107">
        <f t="shared" si="18"/>
        <v>5</v>
      </c>
      <c r="Q80" s="108"/>
      <c r="R80" s="104" t="s">
        <v>29</v>
      </c>
      <c r="S80" s="109"/>
      <c r="T80" s="104" t="s">
        <v>39</v>
      </c>
    </row>
    <row r="81" spans="1:23" x14ac:dyDescent="0.2">
      <c r="A81" s="118" t="s">
        <v>26</v>
      </c>
      <c r="B81" s="260"/>
      <c r="C81" s="261"/>
      <c r="D81" s="261"/>
      <c r="E81" s="261"/>
      <c r="F81" s="261"/>
      <c r="G81" s="261"/>
      <c r="H81" s="261"/>
      <c r="I81" s="262"/>
      <c r="J81" s="118">
        <f t="shared" ref="J81:P81" si="19">SUM(J73:J80)</f>
        <v>36</v>
      </c>
      <c r="K81" s="118">
        <f t="shared" si="19"/>
        <v>11</v>
      </c>
      <c r="L81" s="118">
        <f t="shared" si="19"/>
        <v>10</v>
      </c>
      <c r="M81" s="118">
        <f t="shared" si="19"/>
        <v>3</v>
      </c>
      <c r="N81" s="118">
        <f t="shared" si="19"/>
        <v>24</v>
      </c>
      <c r="O81" s="118">
        <f t="shared" si="19"/>
        <v>40</v>
      </c>
      <c r="P81" s="118">
        <f t="shared" si="19"/>
        <v>64</v>
      </c>
      <c r="Q81" s="118">
        <f>COUNTIF(Q73:Q80,"E")</f>
        <v>5</v>
      </c>
      <c r="R81" s="118">
        <f>COUNTIF(R73:R80,"C")</f>
        <v>3</v>
      </c>
      <c r="S81" s="118">
        <f>COUNTIF(S73:S80,"VP")</f>
        <v>0</v>
      </c>
      <c r="T81" s="106">
        <f>COUNTA(T73:T80)</f>
        <v>8</v>
      </c>
      <c r="U81" s="257" t="str">
        <f>IF(Q81&gt;=SUM(R81:S81),"Corect","E trebuie să fie cel puțin egal cu C+VP")</f>
        <v>Corect</v>
      </c>
      <c r="V81" s="258"/>
      <c r="W81" s="258"/>
    </row>
    <row r="82" spans="1:23" ht="21.75" customHeight="1" x14ac:dyDescent="0.2">
      <c r="A82" s="201" t="s">
        <v>284</v>
      </c>
      <c r="B82" s="201"/>
      <c r="C82" s="201"/>
      <c r="D82" s="201"/>
      <c r="E82" s="201"/>
      <c r="F82" s="201"/>
      <c r="G82" s="201"/>
      <c r="H82" s="201"/>
      <c r="I82" s="201"/>
      <c r="J82" s="201"/>
      <c r="K82" s="201"/>
      <c r="L82" s="201"/>
      <c r="M82" s="201"/>
      <c r="N82" s="201"/>
      <c r="O82" s="201"/>
      <c r="P82" s="201"/>
      <c r="Q82" s="201"/>
      <c r="R82" s="201"/>
      <c r="S82" s="201"/>
      <c r="T82" s="201"/>
    </row>
    <row r="83" spans="1:23" ht="18.75" customHeight="1" x14ac:dyDescent="0.2">
      <c r="A83" s="202"/>
      <c r="B83" s="202"/>
      <c r="C83" s="202"/>
      <c r="D83" s="202"/>
      <c r="E83" s="202"/>
      <c r="F83" s="202"/>
      <c r="G83" s="202"/>
      <c r="H83" s="202"/>
      <c r="I83" s="202"/>
      <c r="J83" s="202"/>
      <c r="K83" s="202"/>
      <c r="L83" s="202"/>
      <c r="M83" s="202"/>
      <c r="N83" s="202"/>
      <c r="O83" s="202"/>
      <c r="P83" s="202"/>
      <c r="Q83" s="202"/>
      <c r="R83" s="202"/>
      <c r="S83" s="202"/>
      <c r="T83" s="202"/>
    </row>
    <row r="84" spans="1:23" ht="24.75" customHeight="1" x14ac:dyDescent="0.2">
      <c r="A84" s="119"/>
      <c r="B84" s="119"/>
      <c r="C84" s="119"/>
      <c r="D84" s="119"/>
      <c r="E84" s="119"/>
      <c r="F84" s="119"/>
      <c r="G84" s="119"/>
      <c r="H84" s="119"/>
      <c r="I84" s="119"/>
      <c r="J84" s="119"/>
      <c r="K84" s="119"/>
      <c r="L84" s="119"/>
      <c r="M84" s="119"/>
      <c r="N84" s="119"/>
      <c r="O84" s="119"/>
      <c r="P84" s="119"/>
      <c r="Q84" s="119"/>
      <c r="R84" s="119"/>
      <c r="S84" s="119"/>
      <c r="T84" s="119"/>
    </row>
    <row r="85" spans="1:23" x14ac:dyDescent="0.2">
      <c r="A85" s="263" t="s">
        <v>46</v>
      </c>
      <c r="B85" s="263"/>
      <c r="C85" s="263"/>
      <c r="D85" s="263"/>
      <c r="E85" s="263"/>
      <c r="F85" s="263"/>
      <c r="G85" s="263"/>
      <c r="H85" s="263"/>
      <c r="I85" s="263"/>
      <c r="J85" s="263"/>
      <c r="K85" s="263"/>
      <c r="L85" s="263"/>
      <c r="M85" s="263"/>
      <c r="N85" s="263"/>
      <c r="O85" s="263"/>
      <c r="P85" s="263"/>
      <c r="Q85" s="263"/>
      <c r="R85" s="263"/>
      <c r="S85" s="263"/>
      <c r="T85" s="263"/>
    </row>
    <row r="86" spans="1:23" ht="27.75" customHeight="1" x14ac:dyDescent="0.2">
      <c r="A86" s="205" t="s">
        <v>28</v>
      </c>
      <c r="B86" s="207" t="s">
        <v>27</v>
      </c>
      <c r="C86" s="208"/>
      <c r="D86" s="208"/>
      <c r="E86" s="208"/>
      <c r="F86" s="208"/>
      <c r="G86" s="208"/>
      <c r="H86" s="208"/>
      <c r="I86" s="209"/>
      <c r="J86" s="264" t="s">
        <v>41</v>
      </c>
      <c r="K86" s="182" t="s">
        <v>25</v>
      </c>
      <c r="L86" s="183"/>
      <c r="M86" s="184"/>
      <c r="N86" s="182" t="s">
        <v>42</v>
      </c>
      <c r="O86" s="185"/>
      <c r="P86" s="186"/>
      <c r="Q86" s="182" t="s">
        <v>24</v>
      </c>
      <c r="R86" s="183"/>
      <c r="S86" s="184"/>
      <c r="T86" s="187" t="s">
        <v>23</v>
      </c>
    </row>
    <row r="87" spans="1:23" x14ac:dyDescent="0.2">
      <c r="A87" s="206"/>
      <c r="B87" s="210"/>
      <c r="C87" s="211"/>
      <c r="D87" s="211"/>
      <c r="E87" s="211"/>
      <c r="F87" s="211"/>
      <c r="G87" s="211"/>
      <c r="H87" s="211"/>
      <c r="I87" s="212"/>
      <c r="J87" s="188"/>
      <c r="K87" s="120" t="s">
        <v>29</v>
      </c>
      <c r="L87" s="120" t="s">
        <v>30</v>
      </c>
      <c r="M87" s="120" t="s">
        <v>31</v>
      </c>
      <c r="N87" s="120" t="s">
        <v>35</v>
      </c>
      <c r="O87" s="120" t="s">
        <v>8</v>
      </c>
      <c r="P87" s="120" t="s">
        <v>32</v>
      </c>
      <c r="Q87" s="120" t="s">
        <v>33</v>
      </c>
      <c r="R87" s="120" t="s">
        <v>29</v>
      </c>
      <c r="S87" s="120" t="s">
        <v>34</v>
      </c>
      <c r="T87" s="188"/>
    </row>
    <row r="88" spans="1:23" x14ac:dyDescent="0.2">
      <c r="A88" s="105" t="s">
        <v>171</v>
      </c>
      <c r="B88" s="159" t="s">
        <v>172</v>
      </c>
      <c r="C88" s="160"/>
      <c r="D88" s="160"/>
      <c r="E88" s="160"/>
      <c r="F88" s="160"/>
      <c r="G88" s="160"/>
      <c r="H88" s="160"/>
      <c r="I88" s="161"/>
      <c r="J88" s="104">
        <v>3</v>
      </c>
      <c r="K88" s="104">
        <v>1</v>
      </c>
      <c r="L88" s="104">
        <v>0</v>
      </c>
      <c r="M88" s="104">
        <v>0</v>
      </c>
      <c r="N88" s="106">
        <f>K88+L88+M88</f>
        <v>1</v>
      </c>
      <c r="O88" s="107">
        <f>P88-N88</f>
        <v>4</v>
      </c>
      <c r="P88" s="107">
        <f>ROUND(PRODUCT(J88,25)/14,0)</f>
        <v>5</v>
      </c>
      <c r="Q88" s="108" t="s">
        <v>33</v>
      </c>
      <c r="R88" s="104"/>
      <c r="S88" s="109"/>
      <c r="T88" s="104" t="s">
        <v>39</v>
      </c>
    </row>
    <row r="89" spans="1:23" x14ac:dyDescent="0.2">
      <c r="A89" s="105" t="s">
        <v>173</v>
      </c>
      <c r="B89" s="159" t="s">
        <v>174</v>
      </c>
      <c r="C89" s="160"/>
      <c r="D89" s="160"/>
      <c r="E89" s="160"/>
      <c r="F89" s="160"/>
      <c r="G89" s="160"/>
      <c r="H89" s="160"/>
      <c r="I89" s="161"/>
      <c r="J89" s="104">
        <v>5</v>
      </c>
      <c r="K89" s="104">
        <v>2</v>
      </c>
      <c r="L89" s="104">
        <v>1</v>
      </c>
      <c r="M89" s="104">
        <v>0</v>
      </c>
      <c r="N89" s="106">
        <f t="shared" ref="N89:N91" si="20">K89+L89+M89</f>
        <v>3</v>
      </c>
      <c r="O89" s="107">
        <f t="shared" ref="O89:O91" si="21">P89-N89</f>
        <v>6</v>
      </c>
      <c r="P89" s="107">
        <f t="shared" ref="P89:P91" si="22">ROUND(PRODUCT(J89,25)/14,0)</f>
        <v>9</v>
      </c>
      <c r="Q89" s="108" t="s">
        <v>33</v>
      </c>
      <c r="R89" s="104"/>
      <c r="S89" s="109"/>
      <c r="T89" s="104" t="s">
        <v>39</v>
      </c>
    </row>
    <row r="90" spans="1:23" x14ac:dyDescent="0.2">
      <c r="A90" s="105" t="s">
        <v>175</v>
      </c>
      <c r="B90" s="159" t="s">
        <v>200</v>
      </c>
      <c r="C90" s="160"/>
      <c r="D90" s="160"/>
      <c r="E90" s="160"/>
      <c r="F90" s="160"/>
      <c r="G90" s="160"/>
      <c r="H90" s="160"/>
      <c r="I90" s="161"/>
      <c r="J90" s="104">
        <v>4</v>
      </c>
      <c r="K90" s="104">
        <v>2</v>
      </c>
      <c r="L90" s="104">
        <v>1</v>
      </c>
      <c r="M90" s="104">
        <v>0</v>
      </c>
      <c r="N90" s="106">
        <f t="shared" si="20"/>
        <v>3</v>
      </c>
      <c r="O90" s="107">
        <f t="shared" si="21"/>
        <v>4</v>
      </c>
      <c r="P90" s="107">
        <f t="shared" si="22"/>
        <v>7</v>
      </c>
      <c r="Q90" s="108" t="s">
        <v>33</v>
      </c>
      <c r="R90" s="104"/>
      <c r="S90" s="109"/>
      <c r="T90" s="104" t="s">
        <v>39</v>
      </c>
      <c r="U90" s="126"/>
    </row>
    <row r="91" spans="1:23" x14ac:dyDescent="0.2">
      <c r="A91" s="105" t="s">
        <v>177</v>
      </c>
      <c r="B91" s="159" t="s">
        <v>178</v>
      </c>
      <c r="C91" s="160"/>
      <c r="D91" s="160"/>
      <c r="E91" s="160"/>
      <c r="F91" s="160"/>
      <c r="G91" s="160"/>
      <c r="H91" s="160"/>
      <c r="I91" s="161"/>
      <c r="J91" s="104">
        <v>6</v>
      </c>
      <c r="K91" s="104">
        <v>3</v>
      </c>
      <c r="L91" s="104">
        <v>2</v>
      </c>
      <c r="M91" s="104">
        <v>0</v>
      </c>
      <c r="N91" s="106">
        <f t="shared" si="20"/>
        <v>5</v>
      </c>
      <c r="O91" s="107">
        <f t="shared" si="21"/>
        <v>6</v>
      </c>
      <c r="P91" s="107">
        <f t="shared" si="22"/>
        <v>11</v>
      </c>
      <c r="Q91" s="108" t="s">
        <v>33</v>
      </c>
      <c r="R91" s="104"/>
      <c r="S91" s="109"/>
      <c r="T91" s="104" t="s">
        <v>39</v>
      </c>
    </row>
    <row r="92" spans="1:23" ht="11.1" customHeight="1" x14ac:dyDescent="0.2">
      <c r="A92" s="105" t="s">
        <v>179</v>
      </c>
      <c r="B92" s="159" t="s">
        <v>180</v>
      </c>
      <c r="C92" s="160"/>
      <c r="D92" s="160"/>
      <c r="E92" s="160"/>
      <c r="F92" s="160"/>
      <c r="G92" s="160"/>
      <c r="H92" s="160"/>
      <c r="I92" s="161"/>
      <c r="J92" s="104">
        <v>4</v>
      </c>
      <c r="K92" s="104">
        <v>2</v>
      </c>
      <c r="L92" s="104">
        <v>1</v>
      </c>
      <c r="M92" s="104">
        <v>0</v>
      </c>
      <c r="N92" s="106">
        <f t="shared" ref="N92" si="23">K92+L92+M92</f>
        <v>3</v>
      </c>
      <c r="O92" s="107">
        <f t="shared" ref="O92" si="24">P92-N92</f>
        <v>4</v>
      </c>
      <c r="P92" s="107">
        <f t="shared" ref="P92" si="25">ROUND(PRODUCT(J92,25)/14,0)</f>
        <v>7</v>
      </c>
      <c r="Q92" s="108" t="s">
        <v>33</v>
      </c>
      <c r="R92" s="104"/>
      <c r="S92" s="109"/>
      <c r="T92" s="104" t="s">
        <v>38</v>
      </c>
      <c r="U92" s="257" t="str">
        <f>IF(Q97&gt;=SUM(R97:S97),"Corect","E trebuie să fie cel puțin egal cu C+VP")</f>
        <v>Corect</v>
      </c>
      <c r="V92" s="259"/>
      <c r="W92" s="259"/>
    </row>
    <row r="93" spans="1:23" s="94" customFormat="1" x14ac:dyDescent="0.2">
      <c r="A93" s="104" t="s">
        <v>287</v>
      </c>
      <c r="B93" s="159" t="s">
        <v>182</v>
      </c>
      <c r="C93" s="160"/>
      <c r="D93" s="160"/>
      <c r="E93" s="160"/>
      <c r="F93" s="160"/>
      <c r="G93" s="160"/>
      <c r="H93" s="160"/>
      <c r="I93" s="161"/>
      <c r="J93" s="104">
        <v>3</v>
      </c>
      <c r="K93" s="104">
        <v>0</v>
      </c>
      <c r="L93" s="104">
        <v>2</v>
      </c>
      <c r="M93" s="104">
        <v>0</v>
      </c>
      <c r="N93" s="106">
        <f t="shared" ref="N93" si="26">K93+L93+M93</f>
        <v>2</v>
      </c>
      <c r="O93" s="107">
        <f t="shared" ref="O93" si="27">P93-N93</f>
        <v>3</v>
      </c>
      <c r="P93" s="107">
        <f t="shared" ref="P93" si="28">ROUND(PRODUCT(J93,25)/14,0)</f>
        <v>5</v>
      </c>
      <c r="Q93" s="108" t="s">
        <v>33</v>
      </c>
      <c r="R93" s="104"/>
      <c r="S93" s="109"/>
      <c r="T93" s="104" t="s">
        <v>40</v>
      </c>
    </row>
    <row r="94" spans="1:23" s="101" customFormat="1" x14ac:dyDescent="0.2">
      <c r="A94" s="121" t="s">
        <v>265</v>
      </c>
      <c r="B94" s="159" t="s">
        <v>266</v>
      </c>
      <c r="C94" s="160"/>
      <c r="D94" s="160"/>
      <c r="E94" s="160"/>
      <c r="F94" s="160"/>
      <c r="G94" s="160"/>
      <c r="H94" s="160"/>
      <c r="I94" s="161"/>
      <c r="J94" s="122">
        <v>3</v>
      </c>
      <c r="K94" s="122">
        <v>0</v>
      </c>
      <c r="L94" s="122">
        <v>0</v>
      </c>
      <c r="M94" s="122">
        <v>1</v>
      </c>
      <c r="N94" s="106">
        <f t="shared" ref="N94" si="29">K94+L94+M94</f>
        <v>1</v>
      </c>
      <c r="O94" s="107">
        <f t="shared" ref="O94" si="30">P94-N94</f>
        <v>4</v>
      </c>
      <c r="P94" s="107">
        <f t="shared" ref="P94" si="31">ROUND(PRODUCT(J94,25)/14,0)</f>
        <v>5</v>
      </c>
      <c r="Q94" s="108"/>
      <c r="R94" s="104" t="s">
        <v>29</v>
      </c>
      <c r="S94" s="109"/>
      <c r="T94" s="104" t="s">
        <v>39</v>
      </c>
    </row>
    <row r="95" spans="1:23" s="94" customFormat="1" ht="15.6" customHeight="1" x14ac:dyDescent="0.2">
      <c r="A95" s="105" t="s">
        <v>218</v>
      </c>
      <c r="B95" s="317" t="s">
        <v>219</v>
      </c>
      <c r="C95" s="318"/>
      <c r="D95" s="318"/>
      <c r="E95" s="318"/>
      <c r="F95" s="318"/>
      <c r="G95" s="318"/>
      <c r="H95" s="318"/>
      <c r="I95" s="319"/>
      <c r="J95" s="104">
        <v>4</v>
      </c>
      <c r="K95" s="104">
        <v>2</v>
      </c>
      <c r="L95" s="104">
        <v>1</v>
      </c>
      <c r="M95" s="104">
        <v>0</v>
      </c>
      <c r="N95" s="106">
        <f t="shared" ref="N95" si="32">K95+L95+M95</f>
        <v>3</v>
      </c>
      <c r="O95" s="107">
        <f t="shared" ref="O95" si="33">P95-N95</f>
        <v>4</v>
      </c>
      <c r="P95" s="107">
        <f t="shared" ref="P95" si="34">ROUND(PRODUCT(J95,25)/14,0)</f>
        <v>7</v>
      </c>
      <c r="Q95" s="108"/>
      <c r="R95" s="104" t="s">
        <v>29</v>
      </c>
      <c r="S95" s="109"/>
      <c r="T95" s="104" t="s">
        <v>39</v>
      </c>
    </row>
    <row r="96" spans="1:23" ht="15" customHeight="1" x14ac:dyDescent="0.2">
      <c r="A96" s="105" t="s">
        <v>220</v>
      </c>
      <c r="B96" s="317" t="s">
        <v>221</v>
      </c>
      <c r="C96" s="318"/>
      <c r="D96" s="318"/>
      <c r="E96" s="318"/>
      <c r="F96" s="318"/>
      <c r="G96" s="318"/>
      <c r="H96" s="318"/>
      <c r="I96" s="319"/>
      <c r="J96" s="104">
        <v>4</v>
      </c>
      <c r="K96" s="104">
        <v>2</v>
      </c>
      <c r="L96" s="104">
        <v>1</v>
      </c>
      <c r="M96" s="104">
        <v>0</v>
      </c>
      <c r="N96" s="106">
        <f t="shared" ref="N96" si="35">K96+L96+M96</f>
        <v>3</v>
      </c>
      <c r="O96" s="107">
        <f t="shared" ref="O96" si="36">P96-N96</f>
        <v>4</v>
      </c>
      <c r="P96" s="107">
        <f t="shared" ref="P96" si="37">ROUND(PRODUCT(J96,25)/14,0)</f>
        <v>7</v>
      </c>
      <c r="Q96" s="108"/>
      <c r="R96" s="104" t="s">
        <v>29</v>
      </c>
      <c r="S96" s="109"/>
      <c r="T96" s="104" t="s">
        <v>39</v>
      </c>
    </row>
    <row r="97" spans="1:20" x14ac:dyDescent="0.2">
      <c r="A97" s="118" t="s">
        <v>26</v>
      </c>
      <c r="B97" s="260"/>
      <c r="C97" s="261"/>
      <c r="D97" s="261"/>
      <c r="E97" s="261"/>
      <c r="F97" s="261"/>
      <c r="G97" s="261"/>
      <c r="H97" s="261"/>
      <c r="I97" s="262"/>
      <c r="J97" s="118">
        <f t="shared" ref="J97:P97" si="38">SUM(J88:J96)</f>
        <v>36</v>
      </c>
      <c r="K97" s="118">
        <f t="shared" si="38"/>
        <v>14</v>
      </c>
      <c r="L97" s="118">
        <f t="shared" si="38"/>
        <v>9</v>
      </c>
      <c r="M97" s="118">
        <f t="shared" si="38"/>
        <v>1</v>
      </c>
      <c r="N97" s="118">
        <f>SUM(N88:N96)</f>
        <v>24</v>
      </c>
      <c r="O97" s="123">
        <f>SUM(O88:O96)</f>
        <v>39</v>
      </c>
      <c r="P97" s="118">
        <f t="shared" si="38"/>
        <v>63</v>
      </c>
      <c r="Q97" s="118">
        <f>COUNTIF(Q88:Q96,"E")</f>
        <v>6</v>
      </c>
      <c r="R97" s="118">
        <f>COUNTIF(R88:R96,"C")</f>
        <v>3</v>
      </c>
      <c r="S97" s="118">
        <f>COUNTIF(S88:S96,"VP")</f>
        <v>0</v>
      </c>
      <c r="T97" s="106">
        <f>COUNTA(T88:T96)</f>
        <v>9</v>
      </c>
    </row>
    <row r="98" spans="1:20" ht="12.75" customHeight="1" x14ac:dyDescent="0.2">
      <c r="A98" s="201" t="s">
        <v>285</v>
      </c>
      <c r="B98" s="201"/>
      <c r="C98" s="201"/>
      <c r="D98" s="201"/>
      <c r="E98" s="201"/>
      <c r="F98" s="201"/>
      <c r="G98" s="201"/>
      <c r="H98" s="201"/>
      <c r="I98" s="201"/>
      <c r="J98" s="201"/>
      <c r="K98" s="201"/>
      <c r="L98" s="201"/>
      <c r="M98" s="201"/>
      <c r="N98" s="201"/>
      <c r="O98" s="201"/>
      <c r="P98" s="201"/>
      <c r="Q98" s="201"/>
      <c r="R98" s="201"/>
      <c r="S98" s="201"/>
      <c r="T98" s="201"/>
    </row>
    <row r="99" spans="1:20" x14ac:dyDescent="0.2">
      <c r="A99" s="202"/>
      <c r="B99" s="202"/>
      <c r="C99" s="202"/>
      <c r="D99" s="202"/>
      <c r="E99" s="202"/>
      <c r="F99" s="202"/>
      <c r="G99" s="202"/>
      <c r="H99" s="202"/>
      <c r="I99" s="202"/>
      <c r="J99" s="202"/>
      <c r="K99" s="202"/>
      <c r="L99" s="202"/>
      <c r="M99" s="202"/>
      <c r="N99" s="202"/>
      <c r="O99" s="202"/>
      <c r="P99" s="202"/>
      <c r="Q99" s="202"/>
      <c r="R99" s="202"/>
      <c r="S99" s="202"/>
      <c r="T99" s="202"/>
    </row>
    <row r="100" spans="1:20" ht="18" customHeight="1" x14ac:dyDescent="0.2"/>
    <row r="102" spans="1:20" x14ac:dyDescent="0.2">
      <c r="A102" s="280" t="s">
        <v>47</v>
      </c>
      <c r="B102" s="281"/>
      <c r="C102" s="281"/>
      <c r="D102" s="281"/>
      <c r="E102" s="281"/>
      <c r="F102" s="281"/>
      <c r="G102" s="281"/>
      <c r="H102" s="281"/>
      <c r="I102" s="281"/>
      <c r="J102" s="281"/>
      <c r="K102" s="281"/>
      <c r="L102" s="281"/>
      <c r="M102" s="281"/>
      <c r="N102" s="281"/>
      <c r="O102" s="281"/>
      <c r="P102" s="281"/>
      <c r="Q102" s="281"/>
      <c r="R102" s="281"/>
      <c r="S102" s="281"/>
      <c r="T102" s="282"/>
    </row>
    <row r="103" spans="1:20" ht="28.5" customHeight="1" x14ac:dyDescent="0.2">
      <c r="A103" s="130" t="s">
        <v>28</v>
      </c>
      <c r="B103" s="215" t="s">
        <v>27</v>
      </c>
      <c r="C103" s="216"/>
      <c r="D103" s="216"/>
      <c r="E103" s="216"/>
      <c r="F103" s="216"/>
      <c r="G103" s="216"/>
      <c r="H103" s="216"/>
      <c r="I103" s="217"/>
      <c r="J103" s="174" t="s">
        <v>41</v>
      </c>
      <c r="K103" s="194" t="s">
        <v>25</v>
      </c>
      <c r="L103" s="195"/>
      <c r="M103" s="196"/>
      <c r="N103" s="136" t="s">
        <v>42</v>
      </c>
      <c r="O103" s="213"/>
      <c r="P103" s="214"/>
      <c r="Q103" s="136" t="s">
        <v>24</v>
      </c>
      <c r="R103" s="137"/>
      <c r="S103" s="138"/>
      <c r="T103" s="168" t="s">
        <v>23</v>
      </c>
    </row>
    <row r="104" spans="1:20" x14ac:dyDescent="0.2">
      <c r="A104" s="131"/>
      <c r="B104" s="218"/>
      <c r="C104" s="219"/>
      <c r="D104" s="219"/>
      <c r="E104" s="219"/>
      <c r="F104" s="219"/>
      <c r="G104" s="219"/>
      <c r="H104" s="219"/>
      <c r="I104" s="220"/>
      <c r="J104" s="169"/>
      <c r="K104" s="5" t="s">
        <v>29</v>
      </c>
      <c r="L104" s="5" t="s">
        <v>30</v>
      </c>
      <c r="M104" s="5" t="s">
        <v>31</v>
      </c>
      <c r="N104" s="51" t="s">
        <v>35</v>
      </c>
      <c r="O104" s="51" t="s">
        <v>8</v>
      </c>
      <c r="P104" s="51" t="s">
        <v>32</v>
      </c>
      <c r="Q104" s="51" t="s">
        <v>33</v>
      </c>
      <c r="R104" s="51" t="s">
        <v>29</v>
      </c>
      <c r="S104" s="51" t="s">
        <v>34</v>
      </c>
      <c r="T104" s="169"/>
    </row>
    <row r="105" spans="1:20" x14ac:dyDescent="0.2">
      <c r="A105" s="37" t="s">
        <v>183</v>
      </c>
      <c r="B105" s="165" t="s">
        <v>184</v>
      </c>
      <c r="C105" s="166"/>
      <c r="D105" s="166"/>
      <c r="E105" s="166"/>
      <c r="F105" s="166"/>
      <c r="G105" s="166"/>
      <c r="H105" s="166"/>
      <c r="I105" s="167"/>
      <c r="J105" s="9">
        <v>7</v>
      </c>
      <c r="K105" s="9">
        <v>2</v>
      </c>
      <c r="L105" s="9">
        <v>2</v>
      </c>
      <c r="M105" s="9">
        <v>0</v>
      </c>
      <c r="N105" s="14">
        <f>K105+L105+M105</f>
        <v>4</v>
      </c>
      <c r="O105" s="15">
        <f>P105-N105</f>
        <v>9</v>
      </c>
      <c r="P105" s="15">
        <f>ROUND(PRODUCT(J105,25)/14,0)</f>
        <v>13</v>
      </c>
      <c r="Q105" s="18" t="s">
        <v>33</v>
      </c>
      <c r="R105" s="9"/>
      <c r="S105" s="19"/>
      <c r="T105" s="9" t="s">
        <v>39</v>
      </c>
    </row>
    <row r="106" spans="1:20" x14ac:dyDescent="0.2">
      <c r="A106" s="37" t="s">
        <v>185</v>
      </c>
      <c r="B106" s="165" t="s">
        <v>186</v>
      </c>
      <c r="C106" s="166"/>
      <c r="D106" s="166"/>
      <c r="E106" s="166"/>
      <c r="F106" s="166"/>
      <c r="G106" s="166"/>
      <c r="H106" s="166"/>
      <c r="I106" s="167"/>
      <c r="J106" s="9">
        <v>7</v>
      </c>
      <c r="K106" s="9">
        <v>2</v>
      </c>
      <c r="L106" s="9">
        <v>2</v>
      </c>
      <c r="M106" s="9">
        <v>0</v>
      </c>
      <c r="N106" s="14">
        <f t="shared" ref="N106:N110" si="39">K106+L106+M106</f>
        <v>4</v>
      </c>
      <c r="O106" s="15">
        <f t="shared" ref="O106:O111" si="40">P106-N106</f>
        <v>9</v>
      </c>
      <c r="P106" s="15">
        <f t="shared" ref="P106:P110" si="41">ROUND(PRODUCT(J106,25)/14,0)</f>
        <v>13</v>
      </c>
      <c r="Q106" s="18" t="s">
        <v>33</v>
      </c>
      <c r="R106" s="9"/>
      <c r="S106" s="19"/>
      <c r="T106" s="9" t="s">
        <v>39</v>
      </c>
    </row>
    <row r="107" spans="1:20" x14ac:dyDescent="0.2">
      <c r="A107" s="37" t="s">
        <v>187</v>
      </c>
      <c r="B107" s="165" t="s">
        <v>188</v>
      </c>
      <c r="C107" s="166"/>
      <c r="D107" s="166"/>
      <c r="E107" s="166"/>
      <c r="F107" s="166"/>
      <c r="G107" s="166"/>
      <c r="H107" s="166"/>
      <c r="I107" s="167"/>
      <c r="J107" s="9">
        <v>4</v>
      </c>
      <c r="K107" s="9">
        <v>2</v>
      </c>
      <c r="L107" s="9">
        <v>1</v>
      </c>
      <c r="M107" s="9">
        <v>0</v>
      </c>
      <c r="N107" s="14">
        <f t="shared" si="39"/>
        <v>3</v>
      </c>
      <c r="O107" s="15">
        <f t="shared" si="40"/>
        <v>4</v>
      </c>
      <c r="P107" s="15">
        <f t="shared" si="41"/>
        <v>7</v>
      </c>
      <c r="Q107" s="18" t="s">
        <v>33</v>
      </c>
      <c r="R107" s="9"/>
      <c r="S107" s="19"/>
      <c r="T107" s="9" t="s">
        <v>39</v>
      </c>
    </row>
    <row r="108" spans="1:20" x14ac:dyDescent="0.2">
      <c r="A108" s="37" t="s">
        <v>189</v>
      </c>
      <c r="B108" s="171" t="s">
        <v>190</v>
      </c>
      <c r="C108" s="172"/>
      <c r="D108" s="172"/>
      <c r="E108" s="172"/>
      <c r="F108" s="172"/>
      <c r="G108" s="172"/>
      <c r="H108" s="172"/>
      <c r="I108" s="173"/>
      <c r="J108" s="9">
        <v>4</v>
      </c>
      <c r="K108" s="9">
        <v>2</v>
      </c>
      <c r="L108" s="9">
        <v>1</v>
      </c>
      <c r="M108" s="9">
        <v>0</v>
      </c>
      <c r="N108" s="14">
        <f t="shared" si="39"/>
        <v>3</v>
      </c>
      <c r="O108" s="15">
        <f t="shared" si="40"/>
        <v>4</v>
      </c>
      <c r="P108" s="15">
        <f t="shared" si="41"/>
        <v>7</v>
      </c>
      <c r="Q108" s="18"/>
      <c r="R108" s="9" t="s">
        <v>29</v>
      </c>
      <c r="S108" s="19"/>
      <c r="T108" s="9" t="s">
        <v>39</v>
      </c>
    </row>
    <row r="109" spans="1:20" x14ac:dyDescent="0.2">
      <c r="A109" s="37" t="s">
        <v>191</v>
      </c>
      <c r="B109" s="165" t="s">
        <v>192</v>
      </c>
      <c r="C109" s="166"/>
      <c r="D109" s="166"/>
      <c r="E109" s="166"/>
      <c r="F109" s="166"/>
      <c r="G109" s="166"/>
      <c r="H109" s="166"/>
      <c r="I109" s="167"/>
      <c r="J109" s="9">
        <v>4</v>
      </c>
      <c r="K109" s="9">
        <v>2</v>
      </c>
      <c r="L109" s="9">
        <v>2</v>
      </c>
      <c r="M109" s="9">
        <v>0</v>
      </c>
      <c r="N109" s="14">
        <f t="shared" si="39"/>
        <v>4</v>
      </c>
      <c r="O109" s="15">
        <f t="shared" si="40"/>
        <v>3</v>
      </c>
      <c r="P109" s="15">
        <f t="shared" si="41"/>
        <v>7</v>
      </c>
      <c r="Q109" s="18"/>
      <c r="R109" s="9" t="s">
        <v>29</v>
      </c>
      <c r="S109" s="19"/>
      <c r="T109" s="9" t="s">
        <v>39</v>
      </c>
    </row>
    <row r="110" spans="1:20" x14ac:dyDescent="0.2">
      <c r="A110" s="37" t="s">
        <v>195</v>
      </c>
      <c r="B110" s="165" t="s">
        <v>196</v>
      </c>
      <c r="C110" s="166"/>
      <c r="D110" s="166"/>
      <c r="E110" s="166"/>
      <c r="F110" s="166"/>
      <c r="G110" s="166"/>
      <c r="H110" s="166"/>
      <c r="I110" s="167"/>
      <c r="J110" s="9">
        <v>4</v>
      </c>
      <c r="K110" s="9">
        <v>2</v>
      </c>
      <c r="L110" s="9">
        <v>2</v>
      </c>
      <c r="M110" s="9">
        <v>0</v>
      </c>
      <c r="N110" s="14">
        <f t="shared" si="39"/>
        <v>4</v>
      </c>
      <c r="O110" s="15">
        <f t="shared" si="40"/>
        <v>3</v>
      </c>
      <c r="P110" s="15">
        <f t="shared" si="41"/>
        <v>7</v>
      </c>
      <c r="Q110" s="18" t="s">
        <v>33</v>
      </c>
      <c r="R110" s="9"/>
      <c r="S110" s="19"/>
      <c r="T110" s="9" t="s">
        <v>38</v>
      </c>
    </row>
    <row r="111" spans="1:20" x14ac:dyDescent="0.2">
      <c r="A111" s="37" t="s">
        <v>193</v>
      </c>
      <c r="B111" s="165" t="s">
        <v>194</v>
      </c>
      <c r="C111" s="166"/>
      <c r="D111" s="166"/>
      <c r="E111" s="166"/>
      <c r="F111" s="166"/>
      <c r="G111" s="166"/>
      <c r="H111" s="166"/>
      <c r="I111" s="167"/>
      <c r="J111" s="9">
        <v>3</v>
      </c>
      <c r="K111" s="9">
        <v>0</v>
      </c>
      <c r="L111" s="9">
        <v>0</v>
      </c>
      <c r="M111" s="9">
        <v>2</v>
      </c>
      <c r="N111" s="14">
        <f>K111+L111+M111</f>
        <v>2</v>
      </c>
      <c r="O111" s="15">
        <f t="shared" si="40"/>
        <v>3</v>
      </c>
      <c r="P111" s="15">
        <f>ROUND(PRODUCT(J111,25)/14,0)</f>
        <v>5</v>
      </c>
      <c r="Q111" s="18"/>
      <c r="R111" s="9" t="s">
        <v>29</v>
      </c>
      <c r="S111" s="19"/>
      <c r="T111" s="9" t="s">
        <v>38</v>
      </c>
    </row>
    <row r="112" spans="1:20" ht="19.5" customHeight="1" x14ac:dyDescent="0.2">
      <c r="A112" s="16" t="s">
        <v>26</v>
      </c>
      <c r="B112" s="162"/>
      <c r="C112" s="163"/>
      <c r="D112" s="163"/>
      <c r="E112" s="163"/>
      <c r="F112" s="163"/>
      <c r="G112" s="163"/>
      <c r="H112" s="163"/>
      <c r="I112" s="164"/>
      <c r="J112" s="16">
        <f t="shared" ref="J112:P112" si="42">SUM(J105:J111)</f>
        <v>33</v>
      </c>
      <c r="K112" s="16">
        <f t="shared" si="42"/>
        <v>12</v>
      </c>
      <c r="L112" s="16">
        <f t="shared" si="42"/>
        <v>10</v>
      </c>
      <c r="M112" s="16">
        <f t="shared" si="42"/>
        <v>2</v>
      </c>
      <c r="N112" s="16">
        <f t="shared" si="42"/>
        <v>24</v>
      </c>
      <c r="O112" s="16">
        <f t="shared" si="42"/>
        <v>35</v>
      </c>
      <c r="P112" s="16">
        <f t="shared" si="42"/>
        <v>59</v>
      </c>
      <c r="Q112" s="16">
        <f>COUNTIF(Q105:Q111,"E")</f>
        <v>4</v>
      </c>
      <c r="R112" s="16">
        <f>COUNTIF(R105:R111,"C")</f>
        <v>3</v>
      </c>
      <c r="S112" s="16">
        <f>COUNTIF(S105:S111,"VP")</f>
        <v>0</v>
      </c>
      <c r="T112" s="38">
        <f>COUNTA(T105:T111)</f>
        <v>7</v>
      </c>
    </row>
    <row r="114" spans="1:25" ht="15" customHeight="1" x14ac:dyDescent="0.2">
      <c r="A114" s="280" t="s">
        <v>48</v>
      </c>
      <c r="B114" s="281"/>
      <c r="C114" s="281"/>
      <c r="D114" s="281"/>
      <c r="E114" s="281"/>
      <c r="F114" s="281"/>
      <c r="G114" s="281"/>
      <c r="H114" s="281"/>
      <c r="I114" s="281"/>
      <c r="J114" s="281"/>
      <c r="K114" s="281"/>
      <c r="L114" s="281"/>
      <c r="M114" s="281"/>
      <c r="N114" s="281"/>
      <c r="O114" s="281"/>
      <c r="P114" s="281"/>
      <c r="Q114" s="281"/>
      <c r="R114" s="281"/>
      <c r="S114" s="281"/>
      <c r="T114" s="282"/>
    </row>
    <row r="115" spans="1:25" ht="27" customHeight="1" x14ac:dyDescent="0.2">
      <c r="A115" s="130" t="s">
        <v>28</v>
      </c>
      <c r="B115" s="215" t="s">
        <v>27</v>
      </c>
      <c r="C115" s="216"/>
      <c r="D115" s="216"/>
      <c r="E115" s="216"/>
      <c r="F115" s="216"/>
      <c r="G115" s="216"/>
      <c r="H115" s="216"/>
      <c r="I115" s="217"/>
      <c r="J115" s="174" t="s">
        <v>41</v>
      </c>
      <c r="K115" s="194" t="s">
        <v>25</v>
      </c>
      <c r="L115" s="195"/>
      <c r="M115" s="196"/>
      <c r="N115" s="136" t="s">
        <v>42</v>
      </c>
      <c r="O115" s="213"/>
      <c r="P115" s="214"/>
      <c r="Q115" s="136" t="s">
        <v>24</v>
      </c>
      <c r="R115" s="137"/>
      <c r="S115" s="138"/>
      <c r="T115" s="168" t="s">
        <v>23</v>
      </c>
    </row>
    <row r="116" spans="1:25" x14ac:dyDescent="0.2">
      <c r="A116" s="131"/>
      <c r="B116" s="218"/>
      <c r="C116" s="219"/>
      <c r="D116" s="219"/>
      <c r="E116" s="219"/>
      <c r="F116" s="219"/>
      <c r="G116" s="219"/>
      <c r="H116" s="219"/>
      <c r="I116" s="220"/>
      <c r="J116" s="169"/>
      <c r="K116" s="5" t="s">
        <v>29</v>
      </c>
      <c r="L116" s="5" t="s">
        <v>30</v>
      </c>
      <c r="M116" s="5" t="s">
        <v>31</v>
      </c>
      <c r="N116" s="51" t="s">
        <v>35</v>
      </c>
      <c r="O116" s="51" t="s">
        <v>8</v>
      </c>
      <c r="P116" s="51" t="s">
        <v>32</v>
      </c>
      <c r="Q116" s="51" t="s">
        <v>33</v>
      </c>
      <c r="R116" s="51" t="s">
        <v>29</v>
      </c>
      <c r="S116" s="51" t="s">
        <v>34</v>
      </c>
      <c r="T116" s="169"/>
    </row>
    <row r="117" spans="1:25" x14ac:dyDescent="0.2">
      <c r="A117" s="37" t="s">
        <v>197</v>
      </c>
      <c r="B117" s="165" t="s">
        <v>198</v>
      </c>
      <c r="C117" s="166"/>
      <c r="D117" s="166"/>
      <c r="E117" s="166"/>
      <c r="F117" s="166"/>
      <c r="G117" s="166"/>
      <c r="H117" s="166"/>
      <c r="I117" s="167"/>
      <c r="J117" s="9">
        <v>7</v>
      </c>
      <c r="K117" s="9">
        <v>2</v>
      </c>
      <c r="L117" s="9">
        <v>2</v>
      </c>
      <c r="M117" s="9">
        <v>0</v>
      </c>
      <c r="N117" s="14">
        <f>K117+L117+M117</f>
        <v>4</v>
      </c>
      <c r="O117" s="15">
        <f>P117-N117</f>
        <v>11</v>
      </c>
      <c r="P117" s="15">
        <f>ROUND(PRODUCT(J117,25)/12,0)</f>
        <v>15</v>
      </c>
      <c r="Q117" s="18" t="s">
        <v>33</v>
      </c>
      <c r="R117" s="9"/>
      <c r="S117" s="19"/>
      <c r="T117" s="9" t="s">
        <v>39</v>
      </c>
    </row>
    <row r="118" spans="1:25" x14ac:dyDescent="0.2">
      <c r="A118" s="37" t="s">
        <v>199</v>
      </c>
      <c r="B118" s="159" t="s">
        <v>176</v>
      </c>
      <c r="C118" s="160"/>
      <c r="D118" s="160"/>
      <c r="E118" s="160"/>
      <c r="F118" s="160"/>
      <c r="G118" s="160"/>
      <c r="H118" s="160"/>
      <c r="I118" s="161"/>
      <c r="J118" s="9">
        <v>4</v>
      </c>
      <c r="K118" s="9">
        <v>2</v>
      </c>
      <c r="L118" s="9">
        <v>1</v>
      </c>
      <c r="M118" s="9">
        <v>0</v>
      </c>
      <c r="N118" s="14">
        <f t="shared" ref="N118:N123" si="43">K118+L118+M118</f>
        <v>3</v>
      </c>
      <c r="O118" s="15">
        <f t="shared" ref="O118:O123" si="44">P118-N118</f>
        <v>5</v>
      </c>
      <c r="P118" s="15">
        <f t="shared" ref="P118:P123" si="45">ROUND(PRODUCT(J118,25)/12,0)</f>
        <v>8</v>
      </c>
      <c r="Q118" s="18" t="s">
        <v>33</v>
      </c>
      <c r="R118" s="9"/>
      <c r="S118" s="19"/>
      <c r="T118" s="9" t="s">
        <v>39</v>
      </c>
      <c r="U118" s="126"/>
    </row>
    <row r="119" spans="1:25" x14ac:dyDescent="0.2">
      <c r="A119" s="37" t="s">
        <v>201</v>
      </c>
      <c r="B119" s="165" t="s">
        <v>202</v>
      </c>
      <c r="C119" s="166"/>
      <c r="D119" s="166"/>
      <c r="E119" s="166"/>
      <c r="F119" s="166"/>
      <c r="G119" s="166"/>
      <c r="H119" s="166"/>
      <c r="I119" s="167"/>
      <c r="J119" s="9">
        <v>7</v>
      </c>
      <c r="K119" s="9">
        <v>2</v>
      </c>
      <c r="L119" s="9">
        <v>2</v>
      </c>
      <c r="M119" s="9">
        <v>0</v>
      </c>
      <c r="N119" s="14">
        <f t="shared" si="43"/>
        <v>4</v>
      </c>
      <c r="O119" s="15">
        <f t="shared" si="44"/>
        <v>11</v>
      </c>
      <c r="P119" s="15">
        <f t="shared" si="45"/>
        <v>15</v>
      </c>
      <c r="Q119" s="18" t="s">
        <v>33</v>
      </c>
      <c r="R119" s="9"/>
      <c r="S119" s="19"/>
      <c r="T119" s="9" t="s">
        <v>39</v>
      </c>
    </row>
    <row r="120" spans="1:25" x14ac:dyDescent="0.2">
      <c r="A120" s="37" t="s">
        <v>203</v>
      </c>
      <c r="B120" s="165" t="s">
        <v>204</v>
      </c>
      <c r="C120" s="166"/>
      <c r="D120" s="166"/>
      <c r="E120" s="166"/>
      <c r="F120" s="166"/>
      <c r="G120" s="166"/>
      <c r="H120" s="166"/>
      <c r="I120" s="167"/>
      <c r="J120" s="9">
        <v>3</v>
      </c>
      <c r="K120" s="9">
        <v>0</v>
      </c>
      <c r="L120" s="9">
        <v>0</v>
      </c>
      <c r="M120" s="9">
        <v>2</v>
      </c>
      <c r="N120" s="14">
        <f t="shared" si="43"/>
        <v>2</v>
      </c>
      <c r="O120" s="15">
        <f t="shared" si="44"/>
        <v>4</v>
      </c>
      <c r="P120" s="15">
        <f t="shared" si="45"/>
        <v>6</v>
      </c>
      <c r="Q120" s="18"/>
      <c r="R120" s="9" t="s">
        <v>29</v>
      </c>
      <c r="S120" s="19"/>
      <c r="T120" s="9" t="s">
        <v>38</v>
      </c>
    </row>
    <row r="121" spans="1:25" x14ac:dyDescent="0.2">
      <c r="A121" s="37" t="s">
        <v>205</v>
      </c>
      <c r="B121" s="165" t="s">
        <v>206</v>
      </c>
      <c r="C121" s="166"/>
      <c r="D121" s="166"/>
      <c r="E121" s="166"/>
      <c r="F121" s="166"/>
      <c r="G121" s="166"/>
      <c r="H121" s="166"/>
      <c r="I121" s="167"/>
      <c r="J121" s="9">
        <v>4</v>
      </c>
      <c r="K121" s="9">
        <v>2</v>
      </c>
      <c r="L121" s="9">
        <v>2</v>
      </c>
      <c r="M121" s="9">
        <v>0</v>
      </c>
      <c r="N121" s="14">
        <f t="shared" si="43"/>
        <v>4</v>
      </c>
      <c r="O121" s="15">
        <f t="shared" si="44"/>
        <v>4</v>
      </c>
      <c r="P121" s="15">
        <f t="shared" si="45"/>
        <v>8</v>
      </c>
      <c r="Q121" s="18"/>
      <c r="R121" s="9" t="s">
        <v>29</v>
      </c>
      <c r="S121" s="19"/>
      <c r="T121" s="9" t="s">
        <v>39</v>
      </c>
    </row>
    <row r="122" spans="1:25" x14ac:dyDescent="0.2">
      <c r="A122" s="37" t="s">
        <v>207</v>
      </c>
      <c r="B122" s="165" t="s">
        <v>208</v>
      </c>
      <c r="C122" s="166"/>
      <c r="D122" s="166"/>
      <c r="E122" s="166"/>
      <c r="F122" s="166"/>
      <c r="G122" s="166"/>
      <c r="H122" s="166"/>
      <c r="I122" s="167"/>
      <c r="J122" s="9">
        <v>4</v>
      </c>
      <c r="K122" s="9">
        <v>2</v>
      </c>
      <c r="L122" s="9">
        <v>2</v>
      </c>
      <c r="M122" s="9">
        <v>0</v>
      </c>
      <c r="N122" s="14">
        <f t="shared" si="43"/>
        <v>4</v>
      </c>
      <c r="O122" s="15">
        <f t="shared" si="44"/>
        <v>4</v>
      </c>
      <c r="P122" s="15">
        <f t="shared" si="45"/>
        <v>8</v>
      </c>
      <c r="Q122" s="18"/>
      <c r="R122" s="9" t="s">
        <v>29</v>
      </c>
      <c r="S122" s="19"/>
      <c r="T122" s="9" t="s">
        <v>39</v>
      </c>
    </row>
    <row r="123" spans="1:25" x14ac:dyDescent="0.2">
      <c r="A123" s="37" t="s">
        <v>209</v>
      </c>
      <c r="B123" s="165" t="s">
        <v>210</v>
      </c>
      <c r="C123" s="166"/>
      <c r="D123" s="166"/>
      <c r="E123" s="166"/>
      <c r="F123" s="166"/>
      <c r="G123" s="166"/>
      <c r="H123" s="166"/>
      <c r="I123" s="167"/>
      <c r="J123" s="9">
        <v>4</v>
      </c>
      <c r="K123" s="9">
        <v>2</v>
      </c>
      <c r="L123" s="9">
        <v>2</v>
      </c>
      <c r="M123" s="9">
        <v>0</v>
      </c>
      <c r="N123" s="14">
        <f t="shared" si="43"/>
        <v>4</v>
      </c>
      <c r="O123" s="15">
        <f t="shared" si="44"/>
        <v>4</v>
      </c>
      <c r="P123" s="15">
        <f t="shared" si="45"/>
        <v>8</v>
      </c>
      <c r="Q123" s="18" t="s">
        <v>33</v>
      </c>
      <c r="R123" s="9"/>
      <c r="S123" s="19"/>
      <c r="T123" s="9" t="s">
        <v>38</v>
      </c>
    </row>
    <row r="124" spans="1:25" ht="12.75" customHeight="1" x14ac:dyDescent="0.2">
      <c r="A124" s="16" t="s">
        <v>26</v>
      </c>
      <c r="B124" s="162"/>
      <c r="C124" s="163"/>
      <c r="D124" s="163"/>
      <c r="E124" s="163"/>
      <c r="F124" s="163"/>
      <c r="G124" s="163"/>
      <c r="H124" s="163"/>
      <c r="I124" s="164"/>
      <c r="J124" s="16">
        <f t="shared" ref="J124:P124" si="46">SUM(J117:J123)</f>
        <v>33</v>
      </c>
      <c r="K124" s="16">
        <f t="shared" si="46"/>
        <v>12</v>
      </c>
      <c r="L124" s="16">
        <f t="shared" si="46"/>
        <v>11</v>
      </c>
      <c r="M124" s="16">
        <f t="shared" si="46"/>
        <v>2</v>
      </c>
      <c r="N124" s="16">
        <f t="shared" si="46"/>
        <v>25</v>
      </c>
      <c r="O124" s="16">
        <f t="shared" si="46"/>
        <v>43</v>
      </c>
      <c r="P124" s="16">
        <f t="shared" si="46"/>
        <v>68</v>
      </c>
      <c r="Q124" s="16">
        <f>COUNTIF(Q117:Q123,"E")</f>
        <v>4</v>
      </c>
      <c r="R124" s="16">
        <f>COUNTIF(R117:R123,"C")</f>
        <v>3</v>
      </c>
      <c r="S124" s="16">
        <f>COUNTIF(S117:S123,"VP")</f>
        <v>0</v>
      </c>
      <c r="T124" s="38">
        <f>COUNTA(T117:T123)</f>
        <v>7</v>
      </c>
    </row>
    <row r="126" spans="1:25" hidden="1" x14ac:dyDescent="0.2">
      <c r="B126" s="2"/>
      <c r="C126" s="2"/>
      <c r="D126" s="2"/>
      <c r="E126" s="2"/>
      <c r="F126" s="2"/>
      <c r="G126" s="2"/>
      <c r="M126" s="6"/>
      <c r="N126" s="6"/>
      <c r="O126" s="6"/>
      <c r="P126" s="6"/>
      <c r="Q126" s="6"/>
      <c r="R126" s="6"/>
      <c r="S126" s="6"/>
    </row>
    <row r="127" spans="1:25" ht="18" hidden="1" customHeight="1" x14ac:dyDescent="0.2">
      <c r="B127" s="6"/>
      <c r="C127" s="6"/>
      <c r="D127" s="6"/>
      <c r="E127" s="6"/>
      <c r="F127" s="6"/>
      <c r="G127" s="6"/>
      <c r="M127" s="6"/>
      <c r="N127" s="6"/>
      <c r="O127" s="6"/>
      <c r="P127" s="6"/>
      <c r="Q127" s="6"/>
      <c r="R127" s="6"/>
      <c r="S127" s="6"/>
      <c r="U127" s="84"/>
      <c r="V127" s="52"/>
      <c r="W127" s="52"/>
      <c r="X127" s="52"/>
      <c r="Y127" s="52"/>
    </row>
    <row r="128" spans="1:25" ht="27.75" hidden="1" customHeight="1" x14ac:dyDescent="0.2">
      <c r="U128" s="84"/>
      <c r="V128" s="52"/>
      <c r="W128" s="52"/>
      <c r="X128" s="52"/>
      <c r="Y128" s="52"/>
    </row>
    <row r="129" spans="1:26" ht="16.5" customHeight="1" x14ac:dyDescent="0.2">
      <c r="A129" s="146" t="s">
        <v>49</v>
      </c>
      <c r="B129" s="146"/>
      <c r="C129" s="146"/>
      <c r="D129" s="146"/>
      <c r="E129" s="146"/>
      <c r="F129" s="146"/>
      <c r="G129" s="146"/>
      <c r="H129" s="146"/>
      <c r="I129" s="146"/>
      <c r="J129" s="146"/>
      <c r="K129" s="146"/>
      <c r="L129" s="146"/>
      <c r="M129" s="146"/>
      <c r="N129" s="146"/>
      <c r="O129" s="146"/>
      <c r="P129" s="146"/>
      <c r="Q129" s="146"/>
      <c r="R129" s="146"/>
      <c r="S129" s="146"/>
      <c r="T129" s="146"/>
      <c r="U129" s="84"/>
      <c r="V129" s="52"/>
      <c r="W129" s="52"/>
      <c r="X129" s="52"/>
      <c r="Y129" s="52"/>
    </row>
    <row r="130" spans="1:26" ht="30.75" customHeight="1" x14ac:dyDescent="0.2">
      <c r="A130" s="146" t="s">
        <v>28</v>
      </c>
      <c r="B130" s="146" t="s">
        <v>27</v>
      </c>
      <c r="C130" s="146"/>
      <c r="D130" s="146"/>
      <c r="E130" s="146"/>
      <c r="F130" s="146"/>
      <c r="G130" s="146"/>
      <c r="H130" s="146"/>
      <c r="I130" s="146"/>
      <c r="J130" s="170" t="s">
        <v>41</v>
      </c>
      <c r="K130" s="170" t="s">
        <v>25</v>
      </c>
      <c r="L130" s="170"/>
      <c r="M130" s="170"/>
      <c r="N130" s="170" t="s">
        <v>42</v>
      </c>
      <c r="O130" s="266"/>
      <c r="P130" s="266"/>
      <c r="Q130" s="170" t="s">
        <v>24</v>
      </c>
      <c r="R130" s="170"/>
      <c r="S130" s="170"/>
      <c r="T130" s="170" t="s">
        <v>23</v>
      </c>
      <c r="U130" s="84"/>
      <c r="V130" s="52"/>
      <c r="W130" s="52"/>
      <c r="X130" s="52"/>
      <c r="Y130" s="52"/>
    </row>
    <row r="131" spans="1:26" x14ac:dyDescent="0.2">
      <c r="A131" s="146"/>
      <c r="B131" s="146"/>
      <c r="C131" s="146"/>
      <c r="D131" s="146"/>
      <c r="E131" s="146"/>
      <c r="F131" s="146"/>
      <c r="G131" s="146"/>
      <c r="H131" s="146"/>
      <c r="I131" s="146"/>
      <c r="J131" s="170"/>
      <c r="K131" s="82" t="s">
        <v>29</v>
      </c>
      <c r="L131" s="82" t="s">
        <v>30</v>
      </c>
      <c r="M131" s="82" t="s">
        <v>31</v>
      </c>
      <c r="N131" s="82" t="s">
        <v>35</v>
      </c>
      <c r="O131" s="82" t="s">
        <v>8</v>
      </c>
      <c r="P131" s="82" t="s">
        <v>32</v>
      </c>
      <c r="Q131" s="82" t="s">
        <v>33</v>
      </c>
      <c r="R131" s="82" t="s">
        <v>29</v>
      </c>
      <c r="S131" s="82" t="s">
        <v>34</v>
      </c>
      <c r="T131" s="170"/>
      <c r="U131" s="84"/>
      <c r="V131" s="52"/>
      <c r="W131" s="52"/>
      <c r="X131" s="52"/>
      <c r="Y131" s="52"/>
    </row>
    <row r="132" spans="1:26" x14ac:dyDescent="0.2">
      <c r="A132" s="90" t="s">
        <v>139</v>
      </c>
      <c r="B132" s="178" t="s">
        <v>106</v>
      </c>
      <c r="C132" s="178"/>
      <c r="D132" s="178"/>
      <c r="E132" s="178"/>
      <c r="F132" s="178"/>
      <c r="G132" s="178"/>
      <c r="H132" s="178"/>
      <c r="I132" s="178"/>
      <c r="J132" s="178"/>
      <c r="K132" s="178"/>
      <c r="L132" s="178"/>
      <c r="M132" s="178"/>
      <c r="N132" s="178"/>
      <c r="O132" s="178"/>
      <c r="P132" s="178"/>
      <c r="Q132" s="178"/>
      <c r="R132" s="178"/>
      <c r="S132" s="178"/>
      <c r="T132" s="178"/>
      <c r="U132" s="61"/>
      <c r="V132" s="57"/>
      <c r="W132" s="57"/>
      <c r="X132" s="57"/>
      <c r="Y132" s="61"/>
      <c r="Z132" s="46"/>
    </row>
    <row r="133" spans="1:26" ht="12.75" customHeight="1" x14ac:dyDescent="0.2">
      <c r="A133" s="95" t="s">
        <v>211</v>
      </c>
      <c r="B133" s="175" t="s">
        <v>212</v>
      </c>
      <c r="C133" s="176"/>
      <c r="D133" s="176"/>
      <c r="E133" s="176"/>
      <c r="F133" s="176"/>
      <c r="G133" s="176"/>
      <c r="H133" s="176"/>
      <c r="I133" s="177"/>
      <c r="J133" s="20">
        <v>3</v>
      </c>
      <c r="K133" s="20">
        <v>0</v>
      </c>
      <c r="L133" s="20">
        <v>0</v>
      </c>
      <c r="M133" s="20">
        <v>2</v>
      </c>
      <c r="N133" s="15">
        <f>K133+L133+M133</f>
        <v>2</v>
      </c>
      <c r="O133" s="15">
        <f>P133-N133</f>
        <v>3</v>
      </c>
      <c r="P133" s="15">
        <f>ROUND(PRODUCT(J133,25)/14,0)</f>
        <v>5</v>
      </c>
      <c r="Q133" s="20"/>
      <c r="R133" s="20"/>
      <c r="S133" s="21" t="s">
        <v>34</v>
      </c>
      <c r="T133" s="9" t="s">
        <v>40</v>
      </c>
      <c r="U133" s="58"/>
      <c r="V133" s="58"/>
      <c r="W133" s="58"/>
      <c r="X133" s="58"/>
      <c r="Y133" s="58"/>
      <c r="Z133" s="46"/>
    </row>
    <row r="134" spans="1:26" x14ac:dyDescent="0.2">
      <c r="A134" s="95" t="s">
        <v>213</v>
      </c>
      <c r="B134" s="175" t="s">
        <v>214</v>
      </c>
      <c r="C134" s="176"/>
      <c r="D134" s="176"/>
      <c r="E134" s="176"/>
      <c r="F134" s="176"/>
      <c r="G134" s="176"/>
      <c r="H134" s="176"/>
      <c r="I134" s="177"/>
      <c r="J134" s="20">
        <v>3</v>
      </c>
      <c r="K134" s="20">
        <v>0</v>
      </c>
      <c r="L134" s="20">
        <v>0</v>
      </c>
      <c r="M134" s="20">
        <v>2</v>
      </c>
      <c r="N134" s="15">
        <f t="shared" ref="N134:N140" si="47">K134+L134+M134</f>
        <v>2</v>
      </c>
      <c r="O134" s="15">
        <f t="shared" ref="O134:O140" si="48">P134-N134</f>
        <v>3</v>
      </c>
      <c r="P134" s="15">
        <f t="shared" ref="P134:P140" si="49">ROUND(PRODUCT(J134,25)/14,0)</f>
        <v>5</v>
      </c>
      <c r="Q134" s="20"/>
      <c r="R134" s="20"/>
      <c r="S134" s="21" t="s">
        <v>34</v>
      </c>
      <c r="T134" s="9" t="s">
        <v>40</v>
      </c>
      <c r="U134" s="58"/>
      <c r="V134" s="58"/>
      <c r="W134" s="58"/>
      <c r="X134" s="58"/>
      <c r="Y134" s="58"/>
      <c r="Z134" s="46"/>
    </row>
    <row r="135" spans="1:26" x14ac:dyDescent="0.2">
      <c r="A135" s="90" t="s">
        <v>156</v>
      </c>
      <c r="B135" s="144" t="s">
        <v>107</v>
      </c>
      <c r="C135" s="144"/>
      <c r="D135" s="144"/>
      <c r="E135" s="144"/>
      <c r="F135" s="144"/>
      <c r="G135" s="144"/>
      <c r="H135" s="144"/>
      <c r="I135" s="144"/>
      <c r="J135" s="144"/>
      <c r="K135" s="144"/>
      <c r="L135" s="144"/>
      <c r="M135" s="144"/>
      <c r="N135" s="144"/>
      <c r="O135" s="144"/>
      <c r="P135" s="144"/>
      <c r="Q135" s="144"/>
      <c r="R135" s="144"/>
      <c r="S135" s="144"/>
      <c r="T135" s="144"/>
      <c r="U135" s="58"/>
      <c r="V135" s="58"/>
      <c r="W135" s="58"/>
      <c r="X135" s="58"/>
      <c r="Y135" s="58"/>
      <c r="Z135" s="46"/>
    </row>
    <row r="136" spans="1:26" x14ac:dyDescent="0.2">
      <c r="A136" s="95" t="s">
        <v>215</v>
      </c>
      <c r="B136" s="175" t="s">
        <v>216</v>
      </c>
      <c r="C136" s="176"/>
      <c r="D136" s="176"/>
      <c r="E136" s="176"/>
      <c r="F136" s="176"/>
      <c r="G136" s="176"/>
      <c r="H136" s="176"/>
      <c r="I136" s="177"/>
      <c r="J136" s="20">
        <v>3</v>
      </c>
      <c r="K136" s="20">
        <v>1</v>
      </c>
      <c r="L136" s="20">
        <v>0</v>
      </c>
      <c r="M136" s="20">
        <v>0</v>
      </c>
      <c r="N136" s="15">
        <f t="shared" si="47"/>
        <v>1</v>
      </c>
      <c r="O136" s="15">
        <f t="shared" si="48"/>
        <v>4</v>
      </c>
      <c r="P136" s="15">
        <f t="shared" si="49"/>
        <v>5</v>
      </c>
      <c r="Q136" s="20"/>
      <c r="R136" s="20" t="s">
        <v>29</v>
      </c>
      <c r="S136" s="21"/>
      <c r="T136" s="9" t="s">
        <v>40</v>
      </c>
      <c r="U136" s="58"/>
      <c r="V136" s="58"/>
      <c r="W136" s="58"/>
      <c r="X136" s="58"/>
      <c r="Y136" s="58"/>
      <c r="Z136" s="46"/>
    </row>
    <row r="137" spans="1:26" x14ac:dyDescent="0.2">
      <c r="A137" s="95" t="s">
        <v>217</v>
      </c>
      <c r="B137" s="175" t="s">
        <v>151</v>
      </c>
      <c r="C137" s="176"/>
      <c r="D137" s="176"/>
      <c r="E137" s="176"/>
      <c r="F137" s="176"/>
      <c r="G137" s="176"/>
      <c r="H137" s="176"/>
      <c r="I137" s="177"/>
      <c r="J137" s="20">
        <v>3</v>
      </c>
      <c r="K137" s="20">
        <v>1</v>
      </c>
      <c r="L137" s="20">
        <v>0</v>
      </c>
      <c r="M137" s="20">
        <v>0</v>
      </c>
      <c r="N137" s="15">
        <f>K137+L137+M137</f>
        <v>1</v>
      </c>
      <c r="O137" s="15">
        <f>P137-N137</f>
        <v>4</v>
      </c>
      <c r="P137" s="15">
        <f>ROUND(PRODUCT(J137,25)/14,0)</f>
        <v>5</v>
      </c>
      <c r="Q137" s="20"/>
      <c r="R137" s="20" t="s">
        <v>29</v>
      </c>
      <c r="S137" s="21"/>
      <c r="T137" s="9" t="s">
        <v>40</v>
      </c>
      <c r="U137" s="58"/>
      <c r="V137" s="58"/>
      <c r="W137" s="58"/>
      <c r="X137" s="58"/>
      <c r="Y137" s="58"/>
      <c r="Z137" s="46"/>
    </row>
    <row r="138" spans="1:26" x14ac:dyDescent="0.2">
      <c r="A138" s="90" t="s">
        <v>218</v>
      </c>
      <c r="B138" s="144" t="s">
        <v>222</v>
      </c>
      <c r="C138" s="144"/>
      <c r="D138" s="144"/>
      <c r="E138" s="144"/>
      <c r="F138" s="144"/>
      <c r="G138" s="144"/>
      <c r="H138" s="144"/>
      <c r="I138" s="144"/>
      <c r="J138" s="144"/>
      <c r="K138" s="144"/>
      <c r="L138" s="144"/>
      <c r="M138" s="144"/>
      <c r="N138" s="144"/>
      <c r="O138" s="144"/>
      <c r="P138" s="144"/>
      <c r="Q138" s="144"/>
      <c r="R138" s="144"/>
      <c r="S138" s="144"/>
      <c r="T138" s="144"/>
      <c r="U138" s="58"/>
      <c r="V138" s="58"/>
      <c r="W138" s="58"/>
      <c r="X138" s="58"/>
      <c r="Y138" s="58"/>
      <c r="Z138" s="46"/>
    </row>
    <row r="139" spans="1:26" x14ac:dyDescent="0.2">
      <c r="A139" s="95" t="s">
        <v>223</v>
      </c>
      <c r="B139" s="175" t="s">
        <v>224</v>
      </c>
      <c r="C139" s="176"/>
      <c r="D139" s="176"/>
      <c r="E139" s="176"/>
      <c r="F139" s="176"/>
      <c r="G139" s="176"/>
      <c r="H139" s="176"/>
      <c r="I139" s="177"/>
      <c r="J139" s="20">
        <v>4</v>
      </c>
      <c r="K139" s="20">
        <v>2</v>
      </c>
      <c r="L139" s="20">
        <v>1</v>
      </c>
      <c r="M139" s="20">
        <v>0</v>
      </c>
      <c r="N139" s="15">
        <f t="shared" si="47"/>
        <v>3</v>
      </c>
      <c r="O139" s="15">
        <f t="shared" si="48"/>
        <v>4</v>
      </c>
      <c r="P139" s="15">
        <f t="shared" si="49"/>
        <v>7</v>
      </c>
      <c r="Q139" s="20"/>
      <c r="R139" s="20" t="s">
        <v>29</v>
      </c>
      <c r="S139" s="21"/>
      <c r="T139" s="9" t="s">
        <v>39</v>
      </c>
      <c r="U139" s="61"/>
      <c r="V139" s="57"/>
      <c r="W139" s="57"/>
      <c r="X139" s="57"/>
      <c r="Y139" s="61"/>
      <c r="Z139" s="46"/>
    </row>
    <row r="140" spans="1:26" x14ac:dyDescent="0.2">
      <c r="A140" s="95" t="s">
        <v>225</v>
      </c>
      <c r="B140" s="175" t="s">
        <v>226</v>
      </c>
      <c r="C140" s="176"/>
      <c r="D140" s="176"/>
      <c r="E140" s="176"/>
      <c r="F140" s="176"/>
      <c r="G140" s="176"/>
      <c r="H140" s="176"/>
      <c r="I140" s="177"/>
      <c r="J140" s="20">
        <v>4</v>
      </c>
      <c r="K140" s="20">
        <v>2</v>
      </c>
      <c r="L140" s="20">
        <v>1</v>
      </c>
      <c r="M140" s="20">
        <v>0</v>
      </c>
      <c r="N140" s="15">
        <f t="shared" si="47"/>
        <v>3</v>
      </c>
      <c r="O140" s="15">
        <f t="shared" si="48"/>
        <v>4</v>
      </c>
      <c r="P140" s="15">
        <f t="shared" si="49"/>
        <v>7</v>
      </c>
      <c r="Q140" s="20"/>
      <c r="R140" s="20" t="s">
        <v>29</v>
      </c>
      <c r="S140" s="21"/>
      <c r="T140" s="9" t="s">
        <v>39</v>
      </c>
      <c r="U140" s="58"/>
      <c r="V140" s="59"/>
      <c r="W140" s="59"/>
      <c r="X140" s="59"/>
      <c r="Y140" s="62"/>
      <c r="Z140" s="46"/>
    </row>
    <row r="141" spans="1:26" x14ac:dyDescent="0.2">
      <c r="A141" s="90" t="s">
        <v>220</v>
      </c>
      <c r="B141" s="144" t="s">
        <v>108</v>
      </c>
      <c r="C141" s="144"/>
      <c r="D141" s="144"/>
      <c r="E141" s="144"/>
      <c r="F141" s="144"/>
      <c r="G141" s="144"/>
      <c r="H141" s="144"/>
      <c r="I141" s="144"/>
      <c r="J141" s="144"/>
      <c r="K141" s="144"/>
      <c r="L141" s="144"/>
      <c r="M141" s="144"/>
      <c r="N141" s="144"/>
      <c r="O141" s="144"/>
      <c r="P141" s="144"/>
      <c r="Q141" s="144"/>
      <c r="R141" s="144"/>
      <c r="S141" s="144"/>
      <c r="T141" s="144"/>
      <c r="U141" s="62"/>
      <c r="V141" s="59"/>
      <c r="W141" s="59"/>
      <c r="X141" s="59"/>
      <c r="Y141" s="62"/>
      <c r="Z141" s="46"/>
    </row>
    <row r="142" spans="1:26" x14ac:dyDescent="0.2">
      <c r="A142" s="95" t="s">
        <v>227</v>
      </c>
      <c r="B142" s="175" t="s">
        <v>228</v>
      </c>
      <c r="C142" s="176"/>
      <c r="D142" s="176"/>
      <c r="E142" s="176"/>
      <c r="F142" s="176"/>
      <c r="G142" s="176"/>
      <c r="H142" s="176"/>
      <c r="I142" s="177"/>
      <c r="J142" s="20">
        <v>4</v>
      </c>
      <c r="K142" s="20">
        <v>2</v>
      </c>
      <c r="L142" s="20">
        <v>1</v>
      </c>
      <c r="M142" s="20">
        <v>0</v>
      </c>
      <c r="N142" s="15">
        <f>K142+L142+M142</f>
        <v>3</v>
      </c>
      <c r="O142" s="15">
        <f>P142-N142</f>
        <v>4</v>
      </c>
      <c r="P142" s="15">
        <f>ROUND(PRODUCT(J142,25)/14,0)</f>
        <v>7</v>
      </c>
      <c r="Q142" s="20"/>
      <c r="R142" s="20" t="s">
        <v>29</v>
      </c>
      <c r="S142" s="21"/>
      <c r="T142" s="9" t="s">
        <v>39</v>
      </c>
      <c r="U142" s="61"/>
      <c r="V142" s="57"/>
      <c r="W142" s="57"/>
      <c r="X142" s="57"/>
      <c r="Y142" s="61"/>
      <c r="Z142" s="46"/>
    </row>
    <row r="143" spans="1:26" ht="15" customHeight="1" x14ac:dyDescent="0.2">
      <c r="A143" s="95" t="s">
        <v>229</v>
      </c>
      <c r="B143" s="175" t="s">
        <v>230</v>
      </c>
      <c r="C143" s="176"/>
      <c r="D143" s="176"/>
      <c r="E143" s="176"/>
      <c r="F143" s="176"/>
      <c r="G143" s="176"/>
      <c r="H143" s="176"/>
      <c r="I143" s="177"/>
      <c r="J143" s="20">
        <v>4</v>
      </c>
      <c r="K143" s="20">
        <v>2</v>
      </c>
      <c r="L143" s="20">
        <v>1</v>
      </c>
      <c r="M143" s="20">
        <v>0</v>
      </c>
      <c r="N143" s="15">
        <f>K143+L143+M143</f>
        <v>3</v>
      </c>
      <c r="O143" s="15">
        <f t="shared" ref="O143:O154" si="50">P143-N143</f>
        <v>4</v>
      </c>
      <c r="P143" s="15">
        <f t="shared" ref="P143:P146" si="51">ROUND(PRODUCT(J143,25)/14,0)</f>
        <v>7</v>
      </c>
      <c r="Q143" s="20"/>
      <c r="R143" s="20" t="s">
        <v>29</v>
      </c>
      <c r="S143" s="21"/>
      <c r="T143" s="9" t="s">
        <v>39</v>
      </c>
      <c r="U143" s="60"/>
      <c r="V143" s="60"/>
      <c r="W143" s="60"/>
      <c r="X143" s="60"/>
      <c r="Y143" s="60"/>
      <c r="Z143" s="46"/>
    </row>
    <row r="144" spans="1:26" x14ac:dyDescent="0.2">
      <c r="A144" s="90" t="s">
        <v>189</v>
      </c>
      <c r="B144" s="144" t="s">
        <v>109</v>
      </c>
      <c r="C144" s="144"/>
      <c r="D144" s="144"/>
      <c r="E144" s="144"/>
      <c r="F144" s="144"/>
      <c r="G144" s="144"/>
      <c r="H144" s="144"/>
      <c r="I144" s="144"/>
      <c r="J144" s="144"/>
      <c r="K144" s="144"/>
      <c r="L144" s="144"/>
      <c r="M144" s="144"/>
      <c r="N144" s="144"/>
      <c r="O144" s="144"/>
      <c r="P144" s="144"/>
      <c r="Q144" s="144"/>
      <c r="R144" s="144"/>
      <c r="S144" s="144"/>
      <c r="T144" s="144"/>
      <c r="U144" s="60"/>
      <c r="V144" s="60"/>
      <c r="W144" s="60"/>
      <c r="X144" s="60"/>
      <c r="Y144" s="60"/>
      <c r="Z144" s="46"/>
    </row>
    <row r="145" spans="1:26" x14ac:dyDescent="0.2">
      <c r="A145" s="95" t="s">
        <v>231</v>
      </c>
      <c r="B145" s="175" t="s">
        <v>232</v>
      </c>
      <c r="C145" s="176"/>
      <c r="D145" s="176"/>
      <c r="E145" s="176"/>
      <c r="F145" s="176"/>
      <c r="G145" s="176"/>
      <c r="H145" s="176"/>
      <c r="I145" s="177"/>
      <c r="J145" s="20">
        <v>4</v>
      </c>
      <c r="K145" s="20">
        <v>2</v>
      </c>
      <c r="L145" s="20">
        <v>1</v>
      </c>
      <c r="M145" s="20">
        <v>0</v>
      </c>
      <c r="N145" s="15">
        <f>K145+L145+M145</f>
        <v>3</v>
      </c>
      <c r="O145" s="15">
        <f>P145-N145</f>
        <v>4</v>
      </c>
      <c r="P145" s="15">
        <f>ROUND(PRODUCT(J145,25)/14,0)</f>
        <v>7</v>
      </c>
      <c r="Q145" s="20"/>
      <c r="R145" s="20" t="s">
        <v>29</v>
      </c>
      <c r="S145" s="21"/>
      <c r="T145" s="9" t="s">
        <v>39</v>
      </c>
      <c r="U145" s="60"/>
      <c r="V145" s="60"/>
      <c r="W145" s="60"/>
      <c r="X145" s="60"/>
      <c r="Y145" s="60"/>
      <c r="Z145" s="46"/>
    </row>
    <row r="146" spans="1:26" ht="15" customHeight="1" x14ac:dyDescent="0.2">
      <c r="A146" s="95" t="s">
        <v>233</v>
      </c>
      <c r="B146" s="175" t="s">
        <v>234</v>
      </c>
      <c r="C146" s="176"/>
      <c r="D146" s="176"/>
      <c r="E146" s="176"/>
      <c r="F146" s="176"/>
      <c r="G146" s="176"/>
      <c r="H146" s="176"/>
      <c r="I146" s="177"/>
      <c r="J146" s="20">
        <v>4</v>
      </c>
      <c r="K146" s="20">
        <v>2</v>
      </c>
      <c r="L146" s="20">
        <v>1</v>
      </c>
      <c r="M146" s="20">
        <v>0</v>
      </c>
      <c r="N146" s="15">
        <f>K146+L146+M146</f>
        <v>3</v>
      </c>
      <c r="O146" s="15">
        <f t="shared" si="50"/>
        <v>4</v>
      </c>
      <c r="P146" s="15">
        <f t="shared" si="51"/>
        <v>7</v>
      </c>
      <c r="Q146" s="20"/>
      <c r="R146" s="20" t="s">
        <v>29</v>
      </c>
      <c r="S146" s="21"/>
      <c r="T146" s="9" t="s">
        <v>39</v>
      </c>
      <c r="U146" s="60"/>
      <c r="V146" s="60"/>
      <c r="W146" s="60"/>
      <c r="X146" s="60"/>
      <c r="Y146" s="60"/>
      <c r="Z146" s="46"/>
    </row>
    <row r="147" spans="1:26" s="97" customFormat="1" x14ac:dyDescent="0.2">
      <c r="A147" s="90" t="s">
        <v>191</v>
      </c>
      <c r="B147" s="144" t="s">
        <v>235</v>
      </c>
      <c r="C147" s="144"/>
      <c r="D147" s="144"/>
      <c r="E147" s="144"/>
      <c r="F147" s="144"/>
      <c r="G147" s="144"/>
      <c r="H147" s="144"/>
      <c r="I147" s="144"/>
      <c r="J147" s="144"/>
      <c r="K147" s="144"/>
      <c r="L147" s="144"/>
      <c r="M147" s="144"/>
      <c r="N147" s="144"/>
      <c r="O147" s="144"/>
      <c r="P147" s="144"/>
      <c r="Q147" s="144"/>
      <c r="R147" s="144"/>
      <c r="S147" s="144"/>
      <c r="T147" s="144"/>
      <c r="U147" s="60"/>
      <c r="V147" s="60"/>
      <c r="W147" s="60"/>
      <c r="X147" s="60"/>
      <c r="Y147" s="60"/>
      <c r="Z147" s="98"/>
    </row>
    <row r="148" spans="1:26" s="97" customFormat="1" x14ac:dyDescent="0.2">
      <c r="A148" s="95" t="s">
        <v>238</v>
      </c>
      <c r="B148" s="175" t="s">
        <v>239</v>
      </c>
      <c r="C148" s="176"/>
      <c r="D148" s="176"/>
      <c r="E148" s="176"/>
      <c r="F148" s="176"/>
      <c r="G148" s="176"/>
      <c r="H148" s="176"/>
      <c r="I148" s="177"/>
      <c r="J148" s="20">
        <v>4</v>
      </c>
      <c r="K148" s="20">
        <v>2</v>
      </c>
      <c r="L148" s="20">
        <v>2</v>
      </c>
      <c r="M148" s="20">
        <v>0</v>
      </c>
      <c r="N148" s="15">
        <f>K148+L148+M148</f>
        <v>4</v>
      </c>
      <c r="O148" s="15">
        <f>P148-N148</f>
        <v>3</v>
      </c>
      <c r="P148" s="15">
        <f>ROUND(PRODUCT(J148,25)/14,0)</f>
        <v>7</v>
      </c>
      <c r="Q148" s="20"/>
      <c r="R148" s="20" t="s">
        <v>29</v>
      </c>
      <c r="S148" s="21"/>
      <c r="T148" s="9" t="s">
        <v>39</v>
      </c>
      <c r="U148" s="60"/>
      <c r="V148" s="60"/>
      <c r="W148" s="60"/>
      <c r="X148" s="60"/>
      <c r="Y148" s="60"/>
      <c r="Z148" s="98"/>
    </row>
    <row r="149" spans="1:26" s="97" customFormat="1" ht="15" customHeight="1" x14ac:dyDescent="0.2">
      <c r="A149" s="95" t="s">
        <v>240</v>
      </c>
      <c r="B149" s="175" t="s">
        <v>241</v>
      </c>
      <c r="C149" s="176"/>
      <c r="D149" s="176"/>
      <c r="E149" s="176"/>
      <c r="F149" s="176"/>
      <c r="G149" s="176"/>
      <c r="H149" s="176"/>
      <c r="I149" s="177"/>
      <c r="J149" s="20">
        <v>4</v>
      </c>
      <c r="K149" s="20">
        <v>2</v>
      </c>
      <c r="L149" s="20">
        <v>2</v>
      </c>
      <c r="M149" s="20">
        <v>0</v>
      </c>
      <c r="N149" s="15">
        <f>K149+L149+M149</f>
        <v>4</v>
      </c>
      <c r="O149" s="15">
        <f t="shared" ref="O149" si="52">P149-N149</f>
        <v>3</v>
      </c>
      <c r="P149" s="15">
        <f t="shared" ref="P149" si="53">ROUND(PRODUCT(J149,25)/14,0)</f>
        <v>7</v>
      </c>
      <c r="Q149" s="20"/>
      <c r="R149" s="20" t="s">
        <v>29</v>
      </c>
      <c r="S149" s="21"/>
      <c r="T149" s="9" t="s">
        <v>39</v>
      </c>
      <c r="U149" s="60"/>
      <c r="V149" s="60"/>
      <c r="W149" s="60"/>
      <c r="X149" s="60"/>
      <c r="Y149" s="60"/>
      <c r="Z149" s="98"/>
    </row>
    <row r="150" spans="1:26" s="97" customFormat="1" x14ac:dyDescent="0.2">
      <c r="A150" s="90" t="s">
        <v>195</v>
      </c>
      <c r="B150" s="144" t="s">
        <v>236</v>
      </c>
      <c r="C150" s="144"/>
      <c r="D150" s="144"/>
      <c r="E150" s="144"/>
      <c r="F150" s="144"/>
      <c r="G150" s="144"/>
      <c r="H150" s="144"/>
      <c r="I150" s="144"/>
      <c r="J150" s="144"/>
      <c r="K150" s="144"/>
      <c r="L150" s="144"/>
      <c r="M150" s="144"/>
      <c r="N150" s="144"/>
      <c r="O150" s="144"/>
      <c r="P150" s="144"/>
      <c r="Q150" s="144"/>
      <c r="R150" s="144"/>
      <c r="S150" s="144"/>
      <c r="T150" s="144"/>
      <c r="U150" s="60"/>
      <c r="V150" s="60"/>
      <c r="W150" s="60"/>
      <c r="X150" s="60"/>
      <c r="Y150" s="60"/>
      <c r="Z150" s="98"/>
    </row>
    <row r="151" spans="1:26" s="97" customFormat="1" x14ac:dyDescent="0.2">
      <c r="A151" s="95" t="s">
        <v>242</v>
      </c>
      <c r="B151" s="175" t="s">
        <v>243</v>
      </c>
      <c r="C151" s="176"/>
      <c r="D151" s="176"/>
      <c r="E151" s="176"/>
      <c r="F151" s="176"/>
      <c r="G151" s="176"/>
      <c r="H151" s="176"/>
      <c r="I151" s="177"/>
      <c r="J151" s="20">
        <v>4</v>
      </c>
      <c r="K151" s="20">
        <v>2</v>
      </c>
      <c r="L151" s="20">
        <v>2</v>
      </c>
      <c r="M151" s="20">
        <v>0</v>
      </c>
      <c r="N151" s="15">
        <f>K151+L151+M151</f>
        <v>4</v>
      </c>
      <c r="O151" s="15">
        <f>P151-N151</f>
        <v>3</v>
      </c>
      <c r="P151" s="15">
        <f>ROUND(PRODUCT(J151,25)/14,0)</f>
        <v>7</v>
      </c>
      <c r="Q151" s="20" t="s">
        <v>33</v>
      </c>
      <c r="R151" s="20"/>
      <c r="S151" s="21"/>
      <c r="T151" s="9" t="s">
        <v>38</v>
      </c>
      <c r="U151" s="60"/>
      <c r="V151" s="60"/>
      <c r="W151" s="60"/>
      <c r="X151" s="60"/>
      <c r="Y151" s="60"/>
      <c r="Z151" s="98"/>
    </row>
    <row r="152" spans="1:26" s="97" customFormat="1" ht="15" customHeight="1" x14ac:dyDescent="0.2">
      <c r="A152" s="95" t="s">
        <v>244</v>
      </c>
      <c r="B152" s="175" t="s">
        <v>245</v>
      </c>
      <c r="C152" s="176"/>
      <c r="D152" s="176"/>
      <c r="E152" s="176"/>
      <c r="F152" s="176"/>
      <c r="G152" s="176"/>
      <c r="H152" s="176"/>
      <c r="I152" s="177"/>
      <c r="J152" s="20">
        <v>4</v>
      </c>
      <c r="K152" s="20">
        <v>2</v>
      </c>
      <c r="L152" s="20">
        <v>2</v>
      </c>
      <c r="M152" s="20">
        <v>0</v>
      </c>
      <c r="N152" s="15">
        <f>K152+L152+M152</f>
        <v>4</v>
      </c>
      <c r="O152" s="15">
        <f t="shared" ref="O152" si="54">P152-N152</f>
        <v>3</v>
      </c>
      <c r="P152" s="15">
        <f t="shared" ref="P152" si="55">ROUND(PRODUCT(J152,25)/14,0)</f>
        <v>7</v>
      </c>
      <c r="Q152" s="20" t="s">
        <v>33</v>
      </c>
      <c r="R152" s="20"/>
      <c r="S152" s="21"/>
      <c r="T152" s="9" t="s">
        <v>38</v>
      </c>
      <c r="U152" s="60"/>
      <c r="V152" s="60"/>
      <c r="W152" s="60"/>
      <c r="X152" s="60"/>
      <c r="Y152" s="60"/>
      <c r="Z152" s="98"/>
    </row>
    <row r="153" spans="1:26" x14ac:dyDescent="0.2">
      <c r="A153" s="90" t="s">
        <v>205</v>
      </c>
      <c r="B153" s="144" t="s">
        <v>237</v>
      </c>
      <c r="C153" s="144"/>
      <c r="D153" s="144"/>
      <c r="E153" s="144"/>
      <c r="F153" s="144"/>
      <c r="G153" s="144"/>
      <c r="H153" s="144"/>
      <c r="I153" s="144"/>
      <c r="J153" s="144"/>
      <c r="K153" s="144"/>
      <c r="L153" s="144"/>
      <c r="M153" s="144"/>
      <c r="N153" s="144"/>
      <c r="O153" s="144"/>
      <c r="P153" s="144"/>
      <c r="Q153" s="144"/>
      <c r="R153" s="144"/>
      <c r="S153" s="144"/>
      <c r="T153" s="144"/>
      <c r="U153" s="60"/>
      <c r="V153" s="60"/>
      <c r="W153" s="60"/>
      <c r="X153" s="60"/>
      <c r="Y153" s="60"/>
      <c r="Z153" s="46"/>
    </row>
    <row r="154" spans="1:26" x14ac:dyDescent="0.2">
      <c r="A154" s="95" t="s">
        <v>248</v>
      </c>
      <c r="B154" s="175" t="s">
        <v>249</v>
      </c>
      <c r="C154" s="176"/>
      <c r="D154" s="176"/>
      <c r="E154" s="176"/>
      <c r="F154" s="176"/>
      <c r="G154" s="176"/>
      <c r="H154" s="176"/>
      <c r="I154" s="177"/>
      <c r="J154" s="20">
        <v>4</v>
      </c>
      <c r="K154" s="20">
        <v>2</v>
      </c>
      <c r="L154" s="20">
        <v>2</v>
      </c>
      <c r="M154" s="20">
        <v>0</v>
      </c>
      <c r="N154" s="15">
        <f>K154+L154+M154</f>
        <v>4</v>
      </c>
      <c r="O154" s="15">
        <f t="shared" si="50"/>
        <v>4</v>
      </c>
      <c r="P154" s="15">
        <f>ROUND(PRODUCT(J154,25)/12,0)</f>
        <v>8</v>
      </c>
      <c r="Q154" s="20"/>
      <c r="R154" s="20" t="s">
        <v>29</v>
      </c>
      <c r="S154" s="21"/>
      <c r="T154" s="9" t="s">
        <v>39</v>
      </c>
      <c r="U154" s="60"/>
      <c r="V154" s="60"/>
      <c r="W154" s="60"/>
      <c r="X154" s="60"/>
      <c r="Y154" s="60"/>
      <c r="Z154" s="46"/>
    </row>
    <row r="155" spans="1:26" x14ac:dyDescent="0.2">
      <c r="A155" s="95" t="s">
        <v>250</v>
      </c>
      <c r="B155" s="175" t="s">
        <v>251</v>
      </c>
      <c r="C155" s="176"/>
      <c r="D155" s="176"/>
      <c r="E155" s="176"/>
      <c r="F155" s="176"/>
      <c r="G155" s="176"/>
      <c r="H155" s="176"/>
      <c r="I155" s="177"/>
      <c r="J155" s="20">
        <v>4</v>
      </c>
      <c r="K155" s="20">
        <v>2</v>
      </c>
      <c r="L155" s="20">
        <v>2</v>
      </c>
      <c r="M155" s="20">
        <v>0</v>
      </c>
      <c r="N155" s="15">
        <f>K155+L155+M155</f>
        <v>4</v>
      </c>
      <c r="O155" s="15">
        <f>P155-N155</f>
        <v>4</v>
      </c>
      <c r="P155" s="15">
        <f>ROUND(PRODUCT(J155,25)/12,0)</f>
        <v>8</v>
      </c>
      <c r="Q155" s="20"/>
      <c r="R155" s="20" t="s">
        <v>29</v>
      </c>
      <c r="S155" s="21"/>
      <c r="T155" s="9" t="s">
        <v>39</v>
      </c>
      <c r="U155" s="60"/>
      <c r="V155" s="60"/>
      <c r="W155" s="60"/>
      <c r="X155" s="60"/>
      <c r="Y155" s="60"/>
      <c r="Z155" s="46"/>
    </row>
    <row r="156" spans="1:26" s="97" customFormat="1" x14ac:dyDescent="0.2">
      <c r="A156" s="90" t="s">
        <v>207</v>
      </c>
      <c r="B156" s="144" t="s">
        <v>246</v>
      </c>
      <c r="C156" s="144"/>
      <c r="D156" s="144"/>
      <c r="E156" s="144"/>
      <c r="F156" s="144"/>
      <c r="G156" s="144"/>
      <c r="H156" s="144"/>
      <c r="I156" s="144"/>
      <c r="J156" s="144"/>
      <c r="K156" s="144"/>
      <c r="L156" s="144"/>
      <c r="M156" s="144"/>
      <c r="N156" s="144"/>
      <c r="O156" s="144"/>
      <c r="P156" s="144"/>
      <c r="Q156" s="144"/>
      <c r="R156" s="144"/>
      <c r="S156" s="144"/>
      <c r="T156" s="144"/>
      <c r="U156" s="60"/>
      <c r="V156" s="60"/>
      <c r="W156" s="60"/>
      <c r="X156" s="60"/>
      <c r="Y156" s="60"/>
      <c r="Z156" s="98"/>
    </row>
    <row r="157" spans="1:26" s="97" customFormat="1" x14ac:dyDescent="0.2">
      <c r="A157" s="95" t="s">
        <v>252</v>
      </c>
      <c r="B157" s="175" t="s">
        <v>253</v>
      </c>
      <c r="C157" s="176"/>
      <c r="D157" s="176"/>
      <c r="E157" s="176"/>
      <c r="F157" s="176"/>
      <c r="G157" s="176"/>
      <c r="H157" s="176"/>
      <c r="I157" s="177"/>
      <c r="J157" s="20">
        <v>4</v>
      </c>
      <c r="K157" s="20">
        <v>2</v>
      </c>
      <c r="L157" s="20">
        <v>2</v>
      </c>
      <c r="M157" s="20">
        <v>0</v>
      </c>
      <c r="N157" s="15">
        <f>K157+L157+M157</f>
        <v>4</v>
      </c>
      <c r="O157" s="15">
        <f t="shared" ref="O157" si="56">P157-N157</f>
        <v>4</v>
      </c>
      <c r="P157" s="15">
        <f>ROUND(PRODUCT(J157,25)/12,0)</f>
        <v>8</v>
      </c>
      <c r="Q157" s="20"/>
      <c r="R157" s="20" t="s">
        <v>29</v>
      </c>
      <c r="S157" s="21"/>
      <c r="T157" s="9" t="s">
        <v>39</v>
      </c>
      <c r="U157" s="60"/>
      <c r="V157" s="60"/>
      <c r="W157" s="60"/>
      <c r="X157" s="60"/>
      <c r="Y157" s="60"/>
      <c r="Z157" s="98"/>
    </row>
    <row r="158" spans="1:26" s="97" customFormat="1" ht="26.45" customHeight="1" x14ac:dyDescent="0.2">
      <c r="A158" s="95" t="s">
        <v>254</v>
      </c>
      <c r="B158" s="227" t="s">
        <v>255</v>
      </c>
      <c r="C158" s="228"/>
      <c r="D158" s="228"/>
      <c r="E158" s="228"/>
      <c r="F158" s="228"/>
      <c r="G158" s="228"/>
      <c r="H158" s="228"/>
      <c r="I158" s="229"/>
      <c r="J158" s="20">
        <v>4</v>
      </c>
      <c r="K158" s="20">
        <v>2</v>
      </c>
      <c r="L158" s="20">
        <v>2</v>
      </c>
      <c r="M158" s="20">
        <v>0</v>
      </c>
      <c r="N158" s="15">
        <f>K158+L158+M158</f>
        <v>4</v>
      </c>
      <c r="O158" s="15">
        <f>P158-N158</f>
        <v>4</v>
      </c>
      <c r="P158" s="15">
        <f>ROUND(PRODUCT(J158,25)/12,0)</f>
        <v>8</v>
      </c>
      <c r="Q158" s="20"/>
      <c r="R158" s="20" t="s">
        <v>29</v>
      </c>
      <c r="S158" s="21"/>
      <c r="T158" s="9" t="s">
        <v>39</v>
      </c>
      <c r="U158" s="60"/>
      <c r="V158" s="60"/>
      <c r="W158" s="60"/>
      <c r="X158" s="60"/>
      <c r="Y158" s="60"/>
      <c r="Z158" s="98"/>
    </row>
    <row r="159" spans="1:26" s="97" customFormat="1" x14ac:dyDescent="0.2">
      <c r="A159" s="90" t="s">
        <v>209</v>
      </c>
      <c r="B159" s="144" t="s">
        <v>247</v>
      </c>
      <c r="C159" s="144"/>
      <c r="D159" s="144"/>
      <c r="E159" s="144"/>
      <c r="F159" s="144"/>
      <c r="G159" s="144"/>
      <c r="H159" s="144"/>
      <c r="I159" s="144"/>
      <c r="J159" s="144"/>
      <c r="K159" s="144"/>
      <c r="L159" s="144"/>
      <c r="M159" s="144"/>
      <c r="N159" s="144"/>
      <c r="O159" s="144"/>
      <c r="P159" s="144"/>
      <c r="Q159" s="144"/>
      <c r="R159" s="144"/>
      <c r="S159" s="144"/>
      <c r="T159" s="144"/>
      <c r="U159" s="60"/>
      <c r="V159" s="60"/>
      <c r="W159" s="60"/>
      <c r="X159" s="60"/>
      <c r="Y159" s="60"/>
      <c r="Z159" s="98"/>
    </row>
    <row r="160" spans="1:26" s="97" customFormat="1" x14ac:dyDescent="0.2">
      <c r="A160" s="95" t="s">
        <v>256</v>
      </c>
      <c r="B160" s="175" t="s">
        <v>257</v>
      </c>
      <c r="C160" s="176"/>
      <c r="D160" s="176"/>
      <c r="E160" s="176"/>
      <c r="F160" s="176"/>
      <c r="G160" s="176"/>
      <c r="H160" s="176"/>
      <c r="I160" s="177"/>
      <c r="J160" s="20">
        <v>4</v>
      </c>
      <c r="K160" s="20">
        <v>2</v>
      </c>
      <c r="L160" s="20">
        <v>2</v>
      </c>
      <c r="M160" s="20">
        <v>0</v>
      </c>
      <c r="N160" s="15">
        <f>K160+L160+M160</f>
        <v>4</v>
      </c>
      <c r="O160" s="15">
        <f t="shared" ref="O160" si="57">P160-N160</f>
        <v>4</v>
      </c>
      <c r="P160" s="15">
        <f>ROUND(PRODUCT(J160,25)/12,0)</f>
        <v>8</v>
      </c>
      <c r="Q160" s="20" t="s">
        <v>33</v>
      </c>
      <c r="R160" s="20"/>
      <c r="S160" s="21"/>
      <c r="T160" s="9" t="s">
        <v>38</v>
      </c>
      <c r="U160" s="60"/>
      <c r="W160" s="60"/>
      <c r="X160" s="60"/>
      <c r="Y160" s="60"/>
      <c r="Z160" s="98"/>
    </row>
    <row r="161" spans="1:26" s="97" customFormat="1" ht="12.95" customHeight="1" x14ac:dyDescent="0.2">
      <c r="A161" s="95" t="s">
        <v>258</v>
      </c>
      <c r="B161" s="175" t="s">
        <v>259</v>
      </c>
      <c r="C161" s="176"/>
      <c r="D161" s="176"/>
      <c r="E161" s="176"/>
      <c r="F161" s="176"/>
      <c r="G161" s="176"/>
      <c r="H161" s="176"/>
      <c r="I161" s="177"/>
      <c r="J161" s="20">
        <v>4</v>
      </c>
      <c r="K161" s="20">
        <v>2</v>
      </c>
      <c r="L161" s="20">
        <v>2</v>
      </c>
      <c r="M161" s="20">
        <v>0</v>
      </c>
      <c r="N161" s="15">
        <f>K161+L161+M161</f>
        <v>4</v>
      </c>
      <c r="O161" s="15">
        <f>P161-N161</f>
        <v>4</v>
      </c>
      <c r="P161" s="15">
        <f>ROUND(PRODUCT(J161,25)/12,0)</f>
        <v>8</v>
      </c>
      <c r="Q161" s="20" t="s">
        <v>33</v>
      </c>
      <c r="R161" s="20"/>
      <c r="S161" s="21"/>
      <c r="T161" s="9" t="s">
        <v>38</v>
      </c>
      <c r="U161" s="60"/>
      <c r="V161" s="60"/>
      <c r="W161" s="60"/>
      <c r="X161" s="60"/>
      <c r="Y161" s="60"/>
      <c r="Z161" s="98"/>
    </row>
    <row r="162" spans="1:26" ht="30" customHeight="1" x14ac:dyDescent="0.2">
      <c r="A162" s="158" t="s">
        <v>113</v>
      </c>
      <c r="B162" s="158"/>
      <c r="C162" s="158"/>
      <c r="D162" s="158"/>
      <c r="E162" s="158"/>
      <c r="F162" s="158"/>
      <c r="G162" s="158"/>
      <c r="H162" s="158"/>
      <c r="I162" s="158"/>
      <c r="J162" s="17">
        <f>SUM(J133,J136,J139,J142,J145,J154,J157,J160,J148,J151)</f>
        <v>38</v>
      </c>
      <c r="K162" s="96">
        <f>SUM(K133,K136,K139,K142,K145,K154,K157,K160,K148,K151)</f>
        <v>17</v>
      </c>
      <c r="L162" s="96">
        <f t="shared" ref="L162:P162" si="58">SUM(L133,L136,L139,L142,L145,L154,L157,L160,L148,L151)</f>
        <v>13</v>
      </c>
      <c r="M162" s="96">
        <f t="shared" si="58"/>
        <v>2</v>
      </c>
      <c r="N162" s="96">
        <f>SUM(N133,N136,N139,N142,N145,N154,N157,N160,N148,N151)</f>
        <v>32</v>
      </c>
      <c r="O162" s="96">
        <f t="shared" si="58"/>
        <v>37</v>
      </c>
      <c r="P162" s="96">
        <f t="shared" si="58"/>
        <v>69</v>
      </c>
      <c r="Q162" s="96">
        <f>COUNTIF(Q133,"E")+COUNTIF(Q136,"E")+COUNTIF(Q139,"E")+COUNTIF(Q142,"E")+COUNTIF(Q145,"E")+COUNTIF(Q154,"E")+COUNTIF(Q157,"E")+COUNTIF(Q160,"E")+COUNTIF(Q151,"E")+COUNTIF(Q148,"E")</f>
        <v>2</v>
      </c>
      <c r="R162" s="96">
        <f>COUNTIF(R133,"C")+COUNTIF(R136,"C")+COUNTIF(R139,"C")+COUNTIF(R142,"C")+COUNTIF(R145,"C")+COUNTIF(R154,"C")+COUNTIF(R160,"C")+COUNTIF(R157,"C")+COUNTIF(R151,"C")+COUNTIF(R148,"C")</f>
        <v>7</v>
      </c>
      <c r="S162" s="99">
        <f>COUNTIF(S133,"VP")+COUNTIF(S136,"VP")+COUNTIF(S139,"VP")+COUNTIF(S142,"VP")+COUNTIF(S145,"VP")+COUNTIF(S154,"VP")+COUNTIF(S160,"VP")+COUNTIF(S157,"VP")+COUNTIF(S151,"VP")+COUNTIF(S148,"VP")</f>
        <v>1</v>
      </c>
      <c r="T162" s="86">
        <f>COUNTA(T133,T136,T139,T142,T145,T154,T160,T157,T151,T148)</f>
        <v>10</v>
      </c>
    </row>
    <row r="163" spans="1:26" ht="20.25" customHeight="1" x14ac:dyDescent="0.2">
      <c r="A163" s="158" t="s">
        <v>51</v>
      </c>
      <c r="B163" s="158"/>
      <c r="C163" s="158"/>
      <c r="D163" s="158"/>
      <c r="E163" s="158"/>
      <c r="F163" s="158"/>
      <c r="G163" s="158"/>
      <c r="H163" s="158"/>
      <c r="I163" s="158"/>
      <c r="J163" s="158"/>
      <c r="K163" s="17">
        <f>SUM(K133,K136,K139,K142,K145,K151,K148)*14+SUM(K154,K157,K160)*12</f>
        <v>226</v>
      </c>
      <c r="L163" s="99">
        <f t="shared" ref="L163:P163" si="59">SUM(L133,L136,L139,L142,L145,L151,L148)*14+SUM(L154,L157,L160)*12</f>
        <v>170</v>
      </c>
      <c r="M163" s="99">
        <f t="shared" si="59"/>
        <v>28</v>
      </c>
      <c r="N163" s="99">
        <f>SUM(N133,N136,N139,N142,N145,N151,N148)*14+SUM(N154,N157,N160)*12</f>
        <v>424</v>
      </c>
      <c r="O163" s="99">
        <f t="shared" si="59"/>
        <v>494</v>
      </c>
      <c r="P163" s="99">
        <f t="shared" si="59"/>
        <v>918</v>
      </c>
      <c r="Q163" s="265"/>
      <c r="R163" s="265"/>
      <c r="S163" s="265"/>
      <c r="T163" s="265"/>
    </row>
    <row r="164" spans="1:26" ht="19.5" customHeight="1" x14ac:dyDescent="0.2">
      <c r="A164" s="158"/>
      <c r="B164" s="158"/>
      <c r="C164" s="158"/>
      <c r="D164" s="158"/>
      <c r="E164" s="158"/>
      <c r="F164" s="158"/>
      <c r="G164" s="158"/>
      <c r="H164" s="158"/>
      <c r="I164" s="158"/>
      <c r="J164" s="158"/>
      <c r="K164" s="223">
        <f>SUM(K163:M163)</f>
        <v>424</v>
      </c>
      <c r="L164" s="223"/>
      <c r="M164" s="223"/>
      <c r="N164" s="223">
        <f>SUM(N163:O163)</f>
        <v>918</v>
      </c>
      <c r="O164" s="223"/>
      <c r="P164" s="223"/>
      <c r="Q164" s="265"/>
      <c r="R164" s="265"/>
      <c r="S164" s="265"/>
      <c r="T164" s="265"/>
    </row>
    <row r="165" spans="1:26" ht="18" customHeight="1" x14ac:dyDescent="0.2">
      <c r="A165" s="226" t="s">
        <v>112</v>
      </c>
      <c r="B165" s="226"/>
      <c r="C165" s="226"/>
      <c r="D165" s="226"/>
      <c r="E165" s="226"/>
      <c r="F165" s="226"/>
      <c r="G165" s="226"/>
      <c r="H165" s="226"/>
      <c r="I165" s="226"/>
      <c r="J165" s="226"/>
      <c r="K165" s="145">
        <f>T162/SUM(T49,T66,T81,T97,T112,T124)</f>
        <v>0.2</v>
      </c>
      <c r="L165" s="145"/>
      <c r="M165" s="145"/>
      <c r="N165" s="145"/>
      <c r="O165" s="145"/>
      <c r="P165" s="145"/>
      <c r="Q165" s="145"/>
      <c r="R165" s="145"/>
      <c r="S165" s="145"/>
      <c r="T165" s="145"/>
    </row>
    <row r="166" spans="1:26" ht="19.5" customHeight="1" x14ac:dyDescent="0.2">
      <c r="A166" s="147" t="s">
        <v>115</v>
      </c>
      <c r="B166" s="147"/>
      <c r="C166" s="147"/>
      <c r="D166" s="147"/>
      <c r="E166" s="147"/>
      <c r="F166" s="147"/>
      <c r="G166" s="147"/>
      <c r="H166" s="147"/>
      <c r="I166" s="147"/>
      <c r="J166" s="147"/>
      <c r="K166" s="145">
        <f>K164/(SUM(N49,N66,N81,N97,N112)*14+N124*12)</f>
        <v>0.21115537848605578</v>
      </c>
      <c r="L166" s="145"/>
      <c r="M166" s="145"/>
      <c r="N166" s="145"/>
      <c r="O166" s="145"/>
      <c r="P166" s="145"/>
      <c r="Q166" s="145"/>
      <c r="R166" s="145"/>
      <c r="S166" s="145"/>
      <c r="T166" s="145"/>
    </row>
    <row r="167" spans="1:26" ht="28.5" customHeight="1" x14ac:dyDescent="0.2">
      <c r="B167" s="6"/>
      <c r="C167" s="6"/>
      <c r="D167" s="6"/>
      <c r="E167" s="6"/>
      <c r="F167" s="6"/>
      <c r="G167" s="6"/>
      <c r="M167" s="6"/>
      <c r="N167" s="6"/>
      <c r="O167" s="6"/>
      <c r="P167" s="6"/>
      <c r="Q167" s="6"/>
      <c r="R167" s="6"/>
      <c r="S167" s="6"/>
    </row>
    <row r="168" spans="1:26" ht="16.5" customHeight="1" x14ac:dyDescent="0.2">
      <c r="A168" s="146" t="s">
        <v>52</v>
      </c>
      <c r="B168" s="146"/>
      <c r="C168" s="146"/>
      <c r="D168" s="146"/>
      <c r="E168" s="146"/>
      <c r="F168" s="146"/>
      <c r="G168" s="146"/>
      <c r="H168" s="146"/>
      <c r="I168" s="146"/>
      <c r="J168" s="146"/>
      <c r="K168" s="146"/>
      <c r="L168" s="146"/>
      <c r="M168" s="146"/>
      <c r="N168" s="146"/>
      <c r="O168" s="146"/>
      <c r="P168" s="146"/>
      <c r="Q168" s="146"/>
      <c r="R168" s="146"/>
      <c r="S168" s="146"/>
      <c r="T168" s="146"/>
    </row>
    <row r="169" spans="1:26" ht="31.5" customHeight="1" x14ac:dyDescent="0.2">
      <c r="A169" s="146" t="s">
        <v>28</v>
      </c>
      <c r="B169" s="146" t="s">
        <v>27</v>
      </c>
      <c r="C169" s="146"/>
      <c r="D169" s="146"/>
      <c r="E169" s="146"/>
      <c r="F169" s="146"/>
      <c r="G169" s="146"/>
      <c r="H169" s="146"/>
      <c r="I169" s="146"/>
      <c r="J169" s="170" t="s">
        <v>41</v>
      </c>
      <c r="K169" s="170" t="s">
        <v>25</v>
      </c>
      <c r="L169" s="170"/>
      <c r="M169" s="170"/>
      <c r="N169" s="170" t="s">
        <v>42</v>
      </c>
      <c r="O169" s="266"/>
      <c r="P169" s="266"/>
      <c r="Q169" s="170" t="s">
        <v>24</v>
      </c>
      <c r="R169" s="170"/>
      <c r="S169" s="170"/>
      <c r="T169" s="170" t="s">
        <v>23</v>
      </c>
      <c r="U169" s="46"/>
    </row>
    <row r="170" spans="1:26" x14ac:dyDescent="0.2">
      <c r="A170" s="146"/>
      <c r="B170" s="146"/>
      <c r="C170" s="146"/>
      <c r="D170" s="146"/>
      <c r="E170" s="146"/>
      <c r="F170" s="146"/>
      <c r="G170" s="146"/>
      <c r="H170" s="146"/>
      <c r="I170" s="146"/>
      <c r="J170" s="170"/>
      <c r="K170" s="82" t="s">
        <v>29</v>
      </c>
      <c r="L170" s="82" t="s">
        <v>30</v>
      </c>
      <c r="M170" s="82" t="s">
        <v>31</v>
      </c>
      <c r="N170" s="82" t="s">
        <v>35</v>
      </c>
      <c r="O170" s="82" t="s">
        <v>8</v>
      </c>
      <c r="P170" s="82" t="s">
        <v>32</v>
      </c>
      <c r="Q170" s="82" t="s">
        <v>33</v>
      </c>
      <c r="R170" s="82" t="s">
        <v>29</v>
      </c>
      <c r="S170" s="82" t="s">
        <v>34</v>
      </c>
      <c r="T170" s="170"/>
      <c r="U170" s="46"/>
    </row>
    <row r="171" spans="1:26" x14ac:dyDescent="0.2">
      <c r="A171" s="178" t="s">
        <v>53</v>
      </c>
      <c r="B171" s="178"/>
      <c r="C171" s="178"/>
      <c r="D171" s="178"/>
      <c r="E171" s="178"/>
      <c r="F171" s="178"/>
      <c r="G171" s="178"/>
      <c r="H171" s="178"/>
      <c r="I171" s="178"/>
      <c r="J171" s="178"/>
      <c r="K171" s="178"/>
      <c r="L171" s="178"/>
      <c r="M171" s="178"/>
      <c r="N171" s="178"/>
      <c r="O171" s="178"/>
      <c r="P171" s="178"/>
      <c r="Q171" s="178"/>
      <c r="R171" s="178"/>
      <c r="S171" s="178"/>
      <c r="T171" s="178"/>
      <c r="U171" s="46"/>
    </row>
    <row r="172" spans="1:26" ht="12.75" customHeight="1" x14ac:dyDescent="0.2">
      <c r="A172" s="100" t="s">
        <v>260</v>
      </c>
      <c r="B172" s="175" t="s">
        <v>261</v>
      </c>
      <c r="C172" s="176"/>
      <c r="D172" s="176"/>
      <c r="E172" s="176"/>
      <c r="F172" s="176"/>
      <c r="G172" s="176"/>
      <c r="H172" s="176"/>
      <c r="I172" s="177"/>
      <c r="J172" s="20">
        <v>3</v>
      </c>
      <c r="K172" s="20">
        <v>0</v>
      </c>
      <c r="L172" s="20">
        <v>0</v>
      </c>
      <c r="M172" s="20">
        <v>2</v>
      </c>
      <c r="N172" s="15">
        <f>K172+L172+M172</f>
        <v>2</v>
      </c>
      <c r="O172" s="15">
        <f>P172-N172</f>
        <v>3</v>
      </c>
      <c r="P172" s="15">
        <f>ROUND(PRODUCT(J172,25)/14,0)</f>
        <v>5</v>
      </c>
      <c r="Q172" s="20"/>
      <c r="R172" s="20"/>
      <c r="S172" s="21" t="s">
        <v>34</v>
      </c>
      <c r="T172" s="9" t="s">
        <v>40</v>
      </c>
      <c r="U172" s="58"/>
      <c r="V172" s="63"/>
      <c r="W172" s="63"/>
      <c r="X172" s="63"/>
      <c r="Y172" s="63"/>
      <c r="Z172" s="63"/>
    </row>
    <row r="173" spans="1:26" ht="12.75" customHeight="1" x14ac:dyDescent="0.2">
      <c r="A173" s="144" t="s">
        <v>54</v>
      </c>
      <c r="B173" s="144"/>
      <c r="C173" s="144"/>
      <c r="D173" s="144"/>
      <c r="E173" s="144"/>
      <c r="F173" s="144"/>
      <c r="G173" s="144"/>
      <c r="H173" s="144"/>
      <c r="I173" s="144"/>
      <c r="J173" s="144"/>
      <c r="K173" s="144"/>
      <c r="L173" s="144"/>
      <c r="M173" s="144"/>
      <c r="N173" s="144"/>
      <c r="O173" s="144"/>
      <c r="P173" s="144"/>
      <c r="Q173" s="144"/>
      <c r="R173" s="144"/>
      <c r="S173" s="144"/>
      <c r="T173" s="144"/>
      <c r="U173" s="58"/>
      <c r="V173" s="63"/>
      <c r="W173" s="63"/>
      <c r="X173" s="63"/>
      <c r="Y173" s="63"/>
      <c r="Z173" s="63"/>
    </row>
    <row r="174" spans="1:26" ht="12.75" customHeight="1" x14ac:dyDescent="0.2">
      <c r="A174" s="100" t="s">
        <v>262</v>
      </c>
      <c r="B174" s="175" t="s">
        <v>261</v>
      </c>
      <c r="C174" s="176"/>
      <c r="D174" s="176"/>
      <c r="E174" s="176"/>
      <c r="F174" s="176"/>
      <c r="G174" s="176"/>
      <c r="H174" s="176"/>
      <c r="I174" s="177"/>
      <c r="J174" s="20">
        <v>3</v>
      </c>
      <c r="K174" s="20">
        <v>0</v>
      </c>
      <c r="L174" s="20">
        <v>0</v>
      </c>
      <c r="M174" s="20">
        <v>2</v>
      </c>
      <c r="N174" s="15">
        <f>K174+L174+M174</f>
        <v>2</v>
      </c>
      <c r="O174" s="15">
        <f>P174-N174</f>
        <v>3</v>
      </c>
      <c r="P174" s="15">
        <f>ROUND(PRODUCT(J174,25)/14,0)</f>
        <v>5</v>
      </c>
      <c r="Q174" s="20"/>
      <c r="R174" s="20"/>
      <c r="S174" s="21" t="s">
        <v>34</v>
      </c>
      <c r="T174" s="9" t="s">
        <v>40</v>
      </c>
      <c r="U174" s="58"/>
      <c r="V174" s="63"/>
      <c r="W174" s="63"/>
      <c r="X174" s="63"/>
      <c r="Y174" s="63"/>
      <c r="Z174" s="63"/>
    </row>
    <row r="175" spans="1:26" ht="12.75" customHeight="1" x14ac:dyDescent="0.2">
      <c r="A175" s="144" t="s">
        <v>55</v>
      </c>
      <c r="B175" s="144"/>
      <c r="C175" s="144"/>
      <c r="D175" s="144"/>
      <c r="E175" s="144"/>
      <c r="F175" s="144"/>
      <c r="G175" s="144"/>
      <c r="H175" s="144"/>
      <c r="I175" s="144"/>
      <c r="J175" s="144"/>
      <c r="K175" s="144"/>
      <c r="L175" s="144"/>
      <c r="M175" s="144"/>
      <c r="N175" s="144"/>
      <c r="O175" s="144"/>
      <c r="P175" s="144"/>
      <c r="Q175" s="144"/>
      <c r="R175" s="144"/>
      <c r="S175" s="144"/>
      <c r="T175" s="144"/>
      <c r="U175" s="58"/>
      <c r="V175" s="63"/>
      <c r="W175" s="63"/>
      <c r="X175" s="63"/>
      <c r="Y175" s="63"/>
      <c r="Z175" s="63"/>
    </row>
    <row r="176" spans="1:26" ht="12.75" customHeight="1" x14ac:dyDescent="0.2">
      <c r="A176" s="100" t="s">
        <v>263</v>
      </c>
      <c r="B176" s="175" t="s">
        <v>261</v>
      </c>
      <c r="C176" s="176"/>
      <c r="D176" s="176"/>
      <c r="E176" s="176"/>
      <c r="F176" s="176"/>
      <c r="G176" s="176"/>
      <c r="H176" s="176"/>
      <c r="I176" s="177"/>
      <c r="J176" s="20">
        <v>3</v>
      </c>
      <c r="K176" s="20">
        <v>0</v>
      </c>
      <c r="L176" s="20">
        <v>0</v>
      </c>
      <c r="M176" s="20">
        <v>2</v>
      </c>
      <c r="N176" s="15">
        <f>K176+L176+M176</f>
        <v>2</v>
      </c>
      <c r="O176" s="15">
        <f>P176-N176</f>
        <v>3</v>
      </c>
      <c r="P176" s="15">
        <f>ROUND(PRODUCT(J176,25)/14,0)</f>
        <v>5</v>
      </c>
      <c r="Q176" s="20"/>
      <c r="R176" s="20"/>
      <c r="S176" s="21" t="s">
        <v>34</v>
      </c>
      <c r="T176" s="9" t="s">
        <v>40</v>
      </c>
      <c r="U176" s="46"/>
    </row>
    <row r="177" spans="1:26" x14ac:dyDescent="0.2">
      <c r="A177" s="144" t="s">
        <v>56</v>
      </c>
      <c r="B177" s="224"/>
      <c r="C177" s="224"/>
      <c r="D177" s="224"/>
      <c r="E177" s="224"/>
      <c r="F177" s="224"/>
      <c r="G177" s="224"/>
      <c r="H177" s="224"/>
      <c r="I177" s="224"/>
      <c r="J177" s="224"/>
      <c r="K177" s="224"/>
      <c r="L177" s="224"/>
      <c r="M177" s="224"/>
      <c r="N177" s="224"/>
      <c r="O177" s="224"/>
      <c r="P177" s="224"/>
      <c r="Q177" s="224"/>
      <c r="R177" s="224"/>
      <c r="S177" s="224"/>
      <c r="T177" s="224"/>
      <c r="U177" s="46"/>
    </row>
    <row r="178" spans="1:26" x14ac:dyDescent="0.2">
      <c r="A178" s="100" t="s">
        <v>264</v>
      </c>
      <c r="B178" s="175" t="s">
        <v>261</v>
      </c>
      <c r="C178" s="176"/>
      <c r="D178" s="176"/>
      <c r="E178" s="176"/>
      <c r="F178" s="176"/>
      <c r="G178" s="176"/>
      <c r="H178" s="176"/>
      <c r="I178" s="177"/>
      <c r="J178" s="20">
        <v>3</v>
      </c>
      <c r="K178" s="20">
        <v>0</v>
      </c>
      <c r="L178" s="20">
        <v>0</v>
      </c>
      <c r="M178" s="20">
        <v>2</v>
      </c>
      <c r="N178" s="15">
        <f>K178+L178+M178</f>
        <v>2</v>
      </c>
      <c r="O178" s="15">
        <f>P178-N178</f>
        <v>3</v>
      </c>
      <c r="P178" s="15">
        <f>ROUND(PRODUCT(J178,25)/14,0)</f>
        <v>5</v>
      </c>
      <c r="Q178" s="20"/>
      <c r="R178" s="20"/>
      <c r="S178" s="21" t="s">
        <v>34</v>
      </c>
      <c r="T178" s="9" t="s">
        <v>40</v>
      </c>
      <c r="U178" s="46"/>
    </row>
    <row r="179" spans="1:26" hidden="1" x14ac:dyDescent="0.2">
      <c r="A179" s="141" t="s">
        <v>57</v>
      </c>
      <c r="B179" s="142"/>
      <c r="C179" s="142"/>
      <c r="D179" s="142"/>
      <c r="E179" s="142"/>
      <c r="F179" s="142"/>
      <c r="G179" s="142"/>
      <c r="H179" s="142"/>
      <c r="I179" s="142"/>
      <c r="J179" s="142"/>
      <c r="K179" s="142"/>
      <c r="L179" s="142"/>
      <c r="M179" s="142"/>
      <c r="N179" s="142"/>
      <c r="O179" s="142"/>
      <c r="P179" s="142"/>
      <c r="Q179" s="142"/>
      <c r="R179" s="142"/>
      <c r="S179" s="142"/>
      <c r="T179" s="143"/>
      <c r="U179" s="46"/>
    </row>
    <row r="180" spans="1:26" hidden="1" x14ac:dyDescent="0.2">
      <c r="A180" s="83"/>
      <c r="B180" s="175"/>
      <c r="C180" s="176"/>
      <c r="D180" s="176"/>
      <c r="E180" s="176"/>
      <c r="F180" s="176"/>
      <c r="G180" s="176"/>
      <c r="H180" s="176"/>
      <c r="I180" s="177"/>
      <c r="J180" s="20">
        <v>0</v>
      </c>
      <c r="K180" s="20">
        <v>0</v>
      </c>
      <c r="L180" s="20">
        <v>0</v>
      </c>
      <c r="M180" s="20">
        <v>0</v>
      </c>
      <c r="N180" s="15">
        <f>K180+L180+M180</f>
        <v>0</v>
      </c>
      <c r="O180" s="15">
        <f>P180-N180</f>
        <v>0</v>
      </c>
      <c r="P180" s="15">
        <f>ROUND(PRODUCT(J180,25)/14,0)</f>
        <v>0</v>
      </c>
      <c r="Q180" s="20"/>
      <c r="R180" s="20"/>
      <c r="S180" s="21"/>
      <c r="T180" s="9"/>
      <c r="U180" s="46"/>
    </row>
    <row r="181" spans="1:26" hidden="1" x14ac:dyDescent="0.2">
      <c r="A181" s="83"/>
      <c r="B181" s="175"/>
      <c r="C181" s="176"/>
      <c r="D181" s="176"/>
      <c r="E181" s="176"/>
      <c r="F181" s="176"/>
      <c r="G181" s="176"/>
      <c r="H181" s="176"/>
      <c r="I181" s="177"/>
      <c r="J181" s="20">
        <v>0</v>
      </c>
      <c r="K181" s="20">
        <v>0</v>
      </c>
      <c r="L181" s="20">
        <v>0</v>
      </c>
      <c r="M181" s="20">
        <v>0</v>
      </c>
      <c r="N181" s="15">
        <f t="shared" ref="N181" si="60">K181+L181+M181</f>
        <v>0</v>
      </c>
      <c r="O181" s="15">
        <f t="shared" ref="O181" si="61">P181-N181</f>
        <v>0</v>
      </c>
      <c r="P181" s="15">
        <f t="shared" ref="P181" si="62">ROUND(PRODUCT(J181,25)/14,0)</f>
        <v>0</v>
      </c>
      <c r="Q181" s="20"/>
      <c r="R181" s="20"/>
      <c r="S181" s="21"/>
      <c r="T181" s="9"/>
      <c r="U181" s="46"/>
    </row>
    <row r="182" spans="1:26" hidden="1" x14ac:dyDescent="0.2">
      <c r="A182" s="83"/>
      <c r="B182" s="175"/>
      <c r="C182" s="176"/>
      <c r="D182" s="176"/>
      <c r="E182" s="176"/>
      <c r="F182" s="176"/>
      <c r="G182" s="176"/>
      <c r="H182" s="176"/>
      <c r="I182" s="177"/>
      <c r="J182" s="20">
        <v>0</v>
      </c>
      <c r="K182" s="20">
        <v>0</v>
      </c>
      <c r="L182" s="20">
        <v>0</v>
      </c>
      <c r="M182" s="20">
        <v>0</v>
      </c>
      <c r="N182" s="15">
        <f>K182+L182+M182</f>
        <v>0</v>
      </c>
      <c r="O182" s="15">
        <f>P182-N182</f>
        <v>0</v>
      </c>
      <c r="P182" s="15">
        <f>ROUND(PRODUCT(J182,25)/14,0)</f>
        <v>0</v>
      </c>
      <c r="Q182" s="20"/>
      <c r="R182" s="20"/>
      <c r="S182" s="21"/>
      <c r="T182" s="9"/>
      <c r="U182" s="46"/>
    </row>
    <row r="183" spans="1:26" hidden="1" x14ac:dyDescent="0.2">
      <c r="A183" s="141" t="s">
        <v>58</v>
      </c>
      <c r="B183" s="142"/>
      <c r="C183" s="142"/>
      <c r="D183" s="142"/>
      <c r="E183" s="142"/>
      <c r="F183" s="142"/>
      <c r="G183" s="142"/>
      <c r="H183" s="142"/>
      <c r="I183" s="142"/>
      <c r="J183" s="142"/>
      <c r="K183" s="142"/>
      <c r="L183" s="142"/>
      <c r="M183" s="142"/>
      <c r="N183" s="142"/>
      <c r="O183" s="142"/>
      <c r="P183" s="142"/>
      <c r="Q183" s="142"/>
      <c r="R183" s="142"/>
      <c r="S183" s="142"/>
      <c r="T183" s="143"/>
      <c r="U183" s="89"/>
      <c r="V183" s="64"/>
      <c r="W183" s="64"/>
      <c r="X183" s="64"/>
      <c r="Y183" s="64"/>
      <c r="Z183" s="64"/>
    </row>
    <row r="184" spans="1:26" hidden="1" x14ac:dyDescent="0.2">
      <c r="A184" s="83"/>
      <c r="B184" s="175"/>
      <c r="C184" s="176"/>
      <c r="D184" s="176"/>
      <c r="E184" s="176"/>
      <c r="F184" s="176"/>
      <c r="G184" s="176"/>
      <c r="H184" s="176"/>
      <c r="I184" s="177"/>
      <c r="J184" s="20">
        <v>0</v>
      </c>
      <c r="K184" s="20">
        <v>0</v>
      </c>
      <c r="L184" s="20">
        <v>0</v>
      </c>
      <c r="M184" s="20">
        <v>0</v>
      </c>
      <c r="N184" s="15">
        <f>K184+L184+M184</f>
        <v>0</v>
      </c>
      <c r="O184" s="15">
        <f>P184-N184</f>
        <v>0</v>
      </c>
      <c r="P184" s="15">
        <f>ROUND(PRODUCT(J184,25)/12,0)</f>
        <v>0</v>
      </c>
      <c r="Q184" s="20"/>
      <c r="R184" s="20"/>
      <c r="S184" s="21"/>
      <c r="T184" s="9"/>
      <c r="U184" s="89"/>
      <c r="V184" s="64"/>
      <c r="W184" s="64"/>
      <c r="X184" s="64"/>
      <c r="Y184" s="64"/>
      <c r="Z184" s="64"/>
    </row>
    <row r="185" spans="1:26" ht="26.25" hidden="1" customHeight="1" x14ac:dyDescent="0.2">
      <c r="A185" s="83"/>
      <c r="B185" s="175"/>
      <c r="C185" s="176"/>
      <c r="D185" s="176"/>
      <c r="E185" s="176"/>
      <c r="F185" s="176"/>
      <c r="G185" s="176"/>
      <c r="H185" s="176"/>
      <c r="I185" s="177"/>
      <c r="J185" s="20">
        <v>0</v>
      </c>
      <c r="K185" s="20">
        <v>0</v>
      </c>
      <c r="L185" s="20">
        <v>0</v>
      </c>
      <c r="M185" s="20">
        <v>0</v>
      </c>
      <c r="N185" s="15">
        <f t="shared" ref="N185" si="63">K185+L185+M185</f>
        <v>0</v>
      </c>
      <c r="O185" s="15">
        <f t="shared" ref="O185" si="64">P185-N185</f>
        <v>0</v>
      </c>
      <c r="P185" s="15">
        <f t="shared" ref="P185:P186" si="65">ROUND(PRODUCT(J185,25)/12,0)</f>
        <v>0</v>
      </c>
      <c r="Q185" s="20"/>
      <c r="R185" s="20"/>
      <c r="S185" s="21"/>
      <c r="T185" s="9"/>
    </row>
    <row r="186" spans="1:26" hidden="1" x14ac:dyDescent="0.2">
      <c r="A186" s="83"/>
      <c r="B186" s="175"/>
      <c r="C186" s="176"/>
      <c r="D186" s="176"/>
      <c r="E186" s="176"/>
      <c r="F186" s="176"/>
      <c r="G186" s="176"/>
      <c r="H186" s="176"/>
      <c r="I186" s="177"/>
      <c r="J186" s="20">
        <v>0</v>
      </c>
      <c r="K186" s="20">
        <v>0</v>
      </c>
      <c r="L186" s="20">
        <v>0</v>
      </c>
      <c r="M186" s="20">
        <v>0</v>
      </c>
      <c r="N186" s="15">
        <f>K186+L186+M186</f>
        <v>0</v>
      </c>
      <c r="O186" s="15">
        <f>P186-N186</f>
        <v>0</v>
      </c>
      <c r="P186" s="15">
        <f t="shared" si="65"/>
        <v>0</v>
      </c>
      <c r="Q186" s="20"/>
      <c r="R186" s="20"/>
      <c r="S186" s="21"/>
      <c r="T186" s="9"/>
    </row>
    <row r="187" spans="1:26" ht="25.5" customHeight="1" x14ac:dyDescent="0.2">
      <c r="A187" s="158" t="s">
        <v>114</v>
      </c>
      <c r="B187" s="158"/>
      <c r="C187" s="158"/>
      <c r="D187" s="158"/>
      <c r="E187" s="158"/>
      <c r="F187" s="158"/>
      <c r="G187" s="158"/>
      <c r="H187" s="158"/>
      <c r="I187" s="158"/>
      <c r="J187" s="17">
        <f t="shared" ref="J187:P187" si="66">SUM(J172:J172,J174:J174,J176:J176,J178:J178,J180:J182,J184:J186)</f>
        <v>12</v>
      </c>
      <c r="K187" s="17">
        <f t="shared" si="66"/>
        <v>0</v>
      </c>
      <c r="L187" s="17">
        <f t="shared" si="66"/>
        <v>0</v>
      </c>
      <c r="M187" s="17">
        <f t="shared" si="66"/>
        <v>8</v>
      </c>
      <c r="N187" s="17">
        <f t="shared" si="66"/>
        <v>8</v>
      </c>
      <c r="O187" s="17">
        <f t="shared" si="66"/>
        <v>12</v>
      </c>
      <c r="P187" s="17">
        <f t="shared" si="66"/>
        <v>20</v>
      </c>
      <c r="Q187" s="17">
        <f>COUNTIF(Q172:Q172,"E")+COUNTIF(Q174:Q174,"E")+COUNTIF(Q176:Q176,"E")+COUNTIF(Q178:Q178,"E")+COUNTIF(Q180:Q182,"E")+COUNTIF(Q184:Q186,"E")</f>
        <v>0</v>
      </c>
      <c r="R187" s="17">
        <f>COUNTIF(R172:R172,"C")+COUNTIF(R174:R174,"C")+COUNTIF(R176:R176,"C")+COUNTIF(R178:R178,"C")+COUNTIF(R180:R182,"C")+COUNTIF(R184:R186,"C")</f>
        <v>0</v>
      </c>
      <c r="S187" s="17">
        <f>COUNTIF(S172:S172,"VP")+COUNTIF(S174:S174,"VP")+COUNTIF(S176:S176,"VP")+COUNTIF(S178:S178,"VP")+COUNTIF(S180:S182,"VP")+COUNTIF(S184:S186,"VP")</f>
        <v>4</v>
      </c>
      <c r="T187" s="86">
        <f>COUNTA(T172:T172,T174:T174,T176:T176,T178:T178,T180:T182,T184:T186)</f>
        <v>4</v>
      </c>
    </row>
    <row r="188" spans="1:26" ht="16.5" customHeight="1" x14ac:dyDescent="0.2">
      <c r="A188" s="158" t="s">
        <v>51</v>
      </c>
      <c r="B188" s="158"/>
      <c r="C188" s="158"/>
      <c r="D188" s="158"/>
      <c r="E188" s="158"/>
      <c r="F188" s="158"/>
      <c r="G188" s="158"/>
      <c r="H188" s="158"/>
      <c r="I188" s="158"/>
      <c r="J188" s="158"/>
      <c r="K188" s="17">
        <f t="shared" ref="K188:P188" si="67">SUM(K172:K172,K174:K174,K176:K176,K178:K178,K180:K182)*14+SUM(K184:K186)*12</f>
        <v>0</v>
      </c>
      <c r="L188" s="17">
        <f t="shared" si="67"/>
        <v>0</v>
      </c>
      <c r="M188" s="17">
        <f t="shared" si="67"/>
        <v>112</v>
      </c>
      <c r="N188" s="17">
        <f t="shared" si="67"/>
        <v>112</v>
      </c>
      <c r="O188" s="17">
        <f t="shared" si="67"/>
        <v>168</v>
      </c>
      <c r="P188" s="17">
        <f t="shared" si="67"/>
        <v>280</v>
      </c>
      <c r="Q188" s="225"/>
      <c r="R188" s="225"/>
      <c r="S188" s="225"/>
      <c r="T188" s="225"/>
    </row>
    <row r="189" spans="1:26" ht="13.5" customHeight="1" x14ac:dyDescent="0.2">
      <c r="A189" s="158"/>
      <c r="B189" s="158"/>
      <c r="C189" s="158"/>
      <c r="D189" s="158"/>
      <c r="E189" s="158"/>
      <c r="F189" s="158"/>
      <c r="G189" s="158"/>
      <c r="H189" s="158"/>
      <c r="I189" s="158"/>
      <c r="J189" s="158"/>
      <c r="K189" s="223">
        <f>SUM(K188:M188)</f>
        <v>112</v>
      </c>
      <c r="L189" s="223"/>
      <c r="M189" s="223"/>
      <c r="N189" s="223">
        <f>SUM(N188:O188)</f>
        <v>280</v>
      </c>
      <c r="O189" s="223"/>
      <c r="P189" s="223"/>
      <c r="Q189" s="225"/>
      <c r="R189" s="225"/>
      <c r="S189" s="225"/>
      <c r="T189" s="225"/>
    </row>
    <row r="190" spans="1:26" s="45" customFormat="1" ht="22.5" customHeight="1" x14ac:dyDescent="0.2">
      <c r="A190" s="132" t="s">
        <v>112</v>
      </c>
      <c r="B190" s="133"/>
      <c r="C190" s="133"/>
      <c r="D190" s="133"/>
      <c r="E190" s="133"/>
      <c r="F190" s="133"/>
      <c r="G190" s="133"/>
      <c r="H190" s="133"/>
      <c r="I190" s="133"/>
      <c r="J190" s="134"/>
      <c r="K190" s="302">
        <f>T187/SUM(T49,T66,T81,T97,T112,T124)</f>
        <v>0.08</v>
      </c>
      <c r="L190" s="303"/>
      <c r="M190" s="303"/>
      <c r="N190" s="303"/>
      <c r="O190" s="303"/>
      <c r="P190" s="303"/>
      <c r="Q190" s="303"/>
      <c r="R190" s="303"/>
      <c r="S190" s="303"/>
      <c r="T190" s="304"/>
    </row>
    <row r="191" spans="1:26" ht="21" customHeight="1" x14ac:dyDescent="0.2">
      <c r="A191" s="299" t="s">
        <v>115</v>
      </c>
      <c r="B191" s="300"/>
      <c r="C191" s="300"/>
      <c r="D191" s="300"/>
      <c r="E191" s="300"/>
      <c r="F191" s="300"/>
      <c r="G191" s="300"/>
      <c r="H191" s="300"/>
      <c r="I191" s="300"/>
      <c r="J191" s="301"/>
      <c r="K191" s="302">
        <f>K189/(SUM(N49,N66,N81,N97,N112)*14+N124*12)</f>
        <v>5.5776892430278883E-2</v>
      </c>
      <c r="L191" s="303"/>
      <c r="M191" s="303"/>
      <c r="N191" s="303"/>
      <c r="O191" s="303"/>
      <c r="P191" s="303"/>
      <c r="Q191" s="303"/>
      <c r="R191" s="303"/>
      <c r="S191" s="303"/>
      <c r="T191" s="304"/>
    </row>
    <row r="192" spans="1:26" s="103" customFormat="1" x14ac:dyDescent="0.2">
      <c r="A192" s="75"/>
      <c r="B192" s="75"/>
      <c r="C192" s="75"/>
      <c r="D192" s="75"/>
      <c r="E192" s="75"/>
      <c r="F192" s="75"/>
      <c r="G192" s="75"/>
      <c r="H192" s="75"/>
      <c r="I192" s="75"/>
      <c r="J192" s="75"/>
      <c r="K192" s="76"/>
      <c r="L192" s="76"/>
      <c r="M192" s="76"/>
      <c r="N192" s="76"/>
      <c r="O192" s="76"/>
      <c r="P192" s="76"/>
      <c r="Q192" s="76"/>
      <c r="R192" s="76"/>
      <c r="S192" s="76"/>
      <c r="T192" s="76"/>
    </row>
    <row r="193" spans="1:26" s="103" customFormat="1" x14ac:dyDescent="0.2">
      <c r="A193" s="75"/>
      <c r="B193" s="75"/>
      <c r="C193" s="75"/>
      <c r="D193" s="75"/>
      <c r="E193" s="75"/>
      <c r="F193" s="75"/>
      <c r="G193" s="75"/>
      <c r="H193" s="75"/>
      <c r="I193" s="75"/>
      <c r="J193" s="75"/>
      <c r="K193" s="76"/>
      <c r="L193" s="76"/>
      <c r="M193" s="76"/>
      <c r="N193" s="76"/>
      <c r="O193" s="76"/>
      <c r="P193" s="76"/>
      <c r="Q193" s="76"/>
      <c r="R193" s="76"/>
      <c r="S193" s="76"/>
      <c r="T193" s="76"/>
    </row>
    <row r="194" spans="1:26" s="103" customFormat="1" x14ac:dyDescent="0.2">
      <c r="A194" s="75"/>
      <c r="B194" s="75"/>
      <c r="C194" s="75"/>
      <c r="D194" s="75"/>
      <c r="E194" s="75"/>
      <c r="F194" s="75"/>
      <c r="G194" s="75"/>
      <c r="H194" s="75"/>
      <c r="I194" s="75"/>
      <c r="J194" s="75"/>
      <c r="K194" s="76"/>
      <c r="L194" s="76"/>
      <c r="M194" s="76"/>
      <c r="N194" s="76"/>
      <c r="O194" s="76"/>
      <c r="P194" s="76"/>
      <c r="Q194" s="76"/>
      <c r="R194" s="76"/>
      <c r="S194" s="76"/>
      <c r="T194" s="76"/>
    </row>
    <row r="195" spans="1:26" s="103" customFormat="1" x14ac:dyDescent="0.2">
      <c r="A195" s="75"/>
      <c r="B195" s="75"/>
      <c r="C195" s="75"/>
      <c r="D195" s="75"/>
      <c r="E195" s="75"/>
      <c r="F195" s="75"/>
      <c r="G195" s="75"/>
      <c r="H195" s="75"/>
      <c r="I195" s="75"/>
      <c r="J195" s="75"/>
      <c r="K195" s="76"/>
      <c r="L195" s="76"/>
      <c r="M195" s="76"/>
      <c r="N195" s="76"/>
      <c r="O195" s="76"/>
      <c r="P195" s="76"/>
      <c r="Q195" s="76"/>
      <c r="R195" s="76"/>
      <c r="S195" s="76"/>
      <c r="T195" s="76"/>
    </row>
    <row r="196" spans="1:26" s="103" customFormat="1" x14ac:dyDescent="0.2">
      <c r="A196" s="75"/>
      <c r="B196" s="75"/>
      <c r="C196" s="75"/>
      <c r="D196" s="75"/>
      <c r="E196" s="75"/>
      <c r="F196" s="75"/>
      <c r="G196" s="75"/>
      <c r="H196" s="75"/>
      <c r="I196" s="75"/>
      <c r="J196" s="75"/>
      <c r="K196" s="76"/>
      <c r="L196" s="76"/>
      <c r="M196" s="76"/>
      <c r="N196" s="76"/>
      <c r="O196" s="76"/>
      <c r="P196" s="76"/>
      <c r="Q196" s="76"/>
      <c r="R196" s="76"/>
      <c r="S196" s="76"/>
      <c r="T196" s="76"/>
    </row>
    <row r="197" spans="1:26" s="103" customFormat="1" x14ac:dyDescent="0.2">
      <c r="A197" s="75"/>
      <c r="B197" s="75"/>
      <c r="C197" s="75"/>
      <c r="D197" s="75"/>
      <c r="E197" s="75"/>
      <c r="F197" s="75"/>
      <c r="G197" s="75"/>
      <c r="H197" s="75"/>
      <c r="I197" s="75"/>
      <c r="J197" s="75"/>
      <c r="K197" s="76"/>
      <c r="L197" s="76"/>
      <c r="M197" s="76"/>
      <c r="N197" s="76"/>
      <c r="O197" s="76"/>
      <c r="P197" s="76"/>
      <c r="Q197" s="76"/>
      <c r="R197" s="76"/>
      <c r="S197" s="76"/>
      <c r="T197" s="76"/>
    </row>
    <row r="198" spans="1:26" s="103" customFormat="1" x14ac:dyDescent="0.2">
      <c r="A198" s="75"/>
      <c r="B198" s="75"/>
      <c r="C198" s="75"/>
      <c r="D198" s="75"/>
      <c r="E198" s="75"/>
      <c r="F198" s="75"/>
      <c r="G198" s="75"/>
      <c r="H198" s="75"/>
      <c r="I198" s="75"/>
      <c r="J198" s="75"/>
      <c r="K198" s="76"/>
      <c r="L198" s="76"/>
      <c r="M198" s="76"/>
      <c r="N198" s="76"/>
      <c r="O198" s="76"/>
      <c r="P198" s="76"/>
      <c r="Q198" s="76"/>
      <c r="R198" s="76"/>
      <c r="S198" s="76"/>
      <c r="T198" s="76"/>
    </row>
    <row r="199" spans="1:26" s="103" customFormat="1" x14ac:dyDescent="0.2">
      <c r="A199" s="75"/>
      <c r="B199" s="75"/>
      <c r="C199" s="75"/>
      <c r="D199" s="75"/>
      <c r="E199" s="75"/>
      <c r="F199" s="75"/>
      <c r="G199" s="75"/>
      <c r="H199" s="75"/>
      <c r="I199" s="75"/>
      <c r="J199" s="75"/>
      <c r="K199" s="76"/>
      <c r="L199" s="76"/>
      <c r="M199" s="76"/>
      <c r="N199" s="76"/>
      <c r="O199" s="76"/>
      <c r="P199" s="76"/>
      <c r="Q199" s="76"/>
      <c r="R199" s="76"/>
      <c r="S199" s="76"/>
      <c r="T199" s="76"/>
    </row>
    <row r="200" spans="1:26" x14ac:dyDescent="0.2">
      <c r="A200" s="10"/>
      <c r="B200" s="10"/>
      <c r="C200" s="10"/>
      <c r="D200" s="10"/>
      <c r="E200" s="10"/>
      <c r="F200" s="10"/>
      <c r="G200" s="10"/>
      <c r="H200" s="10"/>
      <c r="I200" s="10"/>
      <c r="J200" s="10"/>
      <c r="K200" s="11"/>
      <c r="L200" s="11"/>
      <c r="M200" s="11"/>
      <c r="N200" s="12"/>
      <c r="O200" s="12"/>
      <c r="P200" s="12"/>
      <c r="Q200" s="12"/>
      <c r="R200" s="12"/>
      <c r="S200" s="12"/>
      <c r="T200" s="12"/>
      <c r="U200" s="46"/>
    </row>
    <row r="201" spans="1:26" ht="24.75" customHeight="1" x14ac:dyDescent="0.2">
      <c r="A201" s="276" t="s">
        <v>59</v>
      </c>
      <c r="B201" s="283"/>
      <c r="C201" s="283"/>
      <c r="D201" s="283"/>
      <c r="E201" s="283"/>
      <c r="F201" s="283"/>
      <c r="G201" s="283"/>
      <c r="H201" s="283"/>
      <c r="I201" s="283"/>
      <c r="J201" s="283"/>
      <c r="K201" s="283"/>
      <c r="L201" s="283"/>
      <c r="M201" s="283"/>
      <c r="N201" s="283"/>
      <c r="O201" s="283"/>
      <c r="P201" s="283"/>
      <c r="Q201" s="283"/>
      <c r="R201" s="283"/>
      <c r="S201" s="283"/>
      <c r="T201" s="283"/>
      <c r="U201" s="46"/>
    </row>
    <row r="202" spans="1:26" ht="22.5" customHeight="1" x14ac:dyDescent="0.2">
      <c r="A202" s="148" t="s">
        <v>61</v>
      </c>
      <c r="B202" s="149"/>
      <c r="C202" s="149"/>
      <c r="D202" s="149"/>
      <c r="E202" s="149"/>
      <c r="F202" s="149"/>
      <c r="G202" s="149"/>
      <c r="H202" s="149"/>
      <c r="I202" s="149"/>
      <c r="J202" s="149"/>
      <c r="K202" s="149"/>
      <c r="L202" s="149"/>
      <c r="M202" s="149"/>
      <c r="N202" s="149"/>
      <c r="O202" s="149"/>
      <c r="P202" s="149"/>
      <c r="Q202" s="149"/>
      <c r="R202" s="149"/>
      <c r="S202" s="149"/>
      <c r="T202" s="149"/>
      <c r="U202" s="46"/>
    </row>
    <row r="203" spans="1:26" ht="30" customHeight="1" x14ac:dyDescent="0.2">
      <c r="A203" s="148" t="s">
        <v>28</v>
      </c>
      <c r="B203" s="148" t="s">
        <v>27</v>
      </c>
      <c r="C203" s="148"/>
      <c r="D203" s="148"/>
      <c r="E203" s="148"/>
      <c r="F203" s="148"/>
      <c r="G203" s="148"/>
      <c r="H203" s="148"/>
      <c r="I203" s="148"/>
      <c r="J203" s="135" t="s">
        <v>41</v>
      </c>
      <c r="K203" s="135" t="s">
        <v>25</v>
      </c>
      <c r="L203" s="135"/>
      <c r="M203" s="135"/>
      <c r="N203" s="135" t="s">
        <v>42</v>
      </c>
      <c r="O203" s="135"/>
      <c r="P203" s="135"/>
      <c r="Q203" s="135" t="s">
        <v>24</v>
      </c>
      <c r="R203" s="135"/>
      <c r="S203" s="135"/>
      <c r="T203" s="135" t="s">
        <v>23</v>
      </c>
      <c r="U203" s="46"/>
    </row>
    <row r="204" spans="1:26" ht="15" x14ac:dyDescent="0.25">
      <c r="A204" s="148"/>
      <c r="B204" s="148"/>
      <c r="C204" s="148"/>
      <c r="D204" s="148"/>
      <c r="E204" s="148"/>
      <c r="F204" s="148"/>
      <c r="G204" s="148"/>
      <c r="H204" s="148"/>
      <c r="I204" s="148"/>
      <c r="J204" s="135"/>
      <c r="K204" s="81" t="s">
        <v>29</v>
      </c>
      <c r="L204" s="81" t="s">
        <v>30</v>
      </c>
      <c r="M204" s="81" t="s">
        <v>31</v>
      </c>
      <c r="N204" s="81" t="s">
        <v>35</v>
      </c>
      <c r="O204" s="81" t="s">
        <v>8</v>
      </c>
      <c r="P204" s="81" t="s">
        <v>32</v>
      </c>
      <c r="Q204" s="81" t="s">
        <v>33</v>
      </c>
      <c r="R204" s="81" t="s">
        <v>29</v>
      </c>
      <c r="S204" s="81" t="s">
        <v>34</v>
      </c>
      <c r="T204" s="135"/>
      <c r="U204" s="87"/>
      <c r="V204" s="65"/>
      <c r="W204" s="65"/>
      <c r="X204" s="65"/>
      <c r="Y204" s="65"/>
      <c r="Z204" s="65"/>
    </row>
    <row r="205" spans="1:26" ht="15" customHeight="1" x14ac:dyDescent="0.25">
      <c r="A205" s="148" t="s">
        <v>60</v>
      </c>
      <c r="B205" s="148"/>
      <c r="C205" s="148"/>
      <c r="D205" s="148"/>
      <c r="E205" s="148"/>
      <c r="F205" s="148"/>
      <c r="G205" s="148"/>
      <c r="H205" s="148"/>
      <c r="I205" s="148"/>
      <c r="J205" s="148"/>
      <c r="K205" s="148"/>
      <c r="L205" s="148"/>
      <c r="M205" s="148"/>
      <c r="N205" s="148"/>
      <c r="O205" s="148"/>
      <c r="P205" s="148"/>
      <c r="Q205" s="148"/>
      <c r="R205" s="148"/>
      <c r="S205" s="148"/>
      <c r="T205" s="148"/>
      <c r="U205" s="88"/>
      <c r="V205" s="65"/>
      <c r="W205" s="65"/>
      <c r="X205" s="65"/>
      <c r="Y205" s="65"/>
      <c r="Z205" s="65"/>
    </row>
    <row r="206" spans="1:26" ht="15" x14ac:dyDescent="0.25">
      <c r="A206" s="24" t="str">
        <f t="shared" ref="A206:A211" si="68">IF(ISNA(INDEX($A$37:$T$189,MATCH($B206,$B$37:$B$189,0),1)),"",INDEX($A$37:$T$189,MATCH($B206,$B$37:$B$189,0),1))</f>
        <v>LLM1001</v>
      </c>
      <c r="B206" s="157" t="s">
        <v>138</v>
      </c>
      <c r="C206" s="157"/>
      <c r="D206" s="157"/>
      <c r="E206" s="157"/>
      <c r="F206" s="157"/>
      <c r="G206" s="157"/>
      <c r="H206" s="157"/>
      <c r="I206" s="157"/>
      <c r="J206" s="15">
        <f t="shared" ref="J206:J211" si="69">IF(ISNA(INDEX($A$37:$T$189,MATCH($B206,$B$37:$B$189,0),10)),"",INDEX($A$37:$T$189,MATCH($B206,$B$37:$B$189,0),10))</f>
        <v>4</v>
      </c>
      <c r="K206" s="15">
        <f t="shared" ref="K206:K211" si="70">IF(ISNA(INDEX($A$37:$T$189,MATCH($B206,$B$37:$B$189,0),11)),"",INDEX($A$37:$T$189,MATCH($B206,$B$37:$B$189,0),11))</f>
        <v>2</v>
      </c>
      <c r="L206" s="15">
        <f t="shared" ref="L206:L211" si="71">IF(ISNA(INDEX($A$37:$T$189,MATCH($B206,$B$37:$B$189,0),12)),"",INDEX($A$37:$T$189,MATCH($B206,$B$37:$B$189,0),12))</f>
        <v>1</v>
      </c>
      <c r="M206" s="15">
        <f t="shared" ref="M206:M211" si="72">IF(ISNA(INDEX($A$37:$T$189,MATCH($B206,$B$37:$B$189,0),13)),"",INDEX($A$37:$T$189,MATCH($B206,$B$37:$B$189,0),13))</f>
        <v>0</v>
      </c>
      <c r="N206" s="15">
        <f t="shared" ref="N206:N211" si="73">IF(ISNA(INDEX($A$37:$T$189,MATCH($B206,$B$37:$B$189,0),14)),"",INDEX($A$37:$T$189,MATCH($B206,$B$37:$B$189,0),14))</f>
        <v>3</v>
      </c>
      <c r="O206" s="15">
        <f t="shared" ref="O206:O211" si="74">IF(ISNA(INDEX($A$37:$T$189,MATCH($B206,$B$37:$B$189,0),15)),"",INDEX($A$37:$T$189,MATCH($B206,$B$37:$B$189,0),15))</f>
        <v>4</v>
      </c>
      <c r="P206" s="15">
        <f t="shared" ref="P206:P211" si="75">IF(ISNA(INDEX($A$37:$T$189,MATCH($B206,$B$37:$B$189,0),16)),"",INDEX($A$37:$T$189,MATCH($B206,$B$37:$B$189,0),16))</f>
        <v>7</v>
      </c>
      <c r="Q206" s="22" t="str">
        <f t="shared" ref="Q206:Q211" si="76">IF(ISNA(INDEX($A$37:$T$189,MATCH($B206,$B$37:$B$189,0),17)),"",INDEX($A$37:$T$189,MATCH($B206,$B$37:$B$189,0),17))</f>
        <v>E</v>
      </c>
      <c r="R206" s="22">
        <f t="shared" ref="R206:R211" si="77">IF(ISNA(INDEX($A$37:$T$189,MATCH($B206,$B$37:$B$189,0),18)),"",INDEX($A$37:$T$189,MATCH($B206,$B$37:$B$189,0),18))</f>
        <v>0</v>
      </c>
      <c r="S206" s="22">
        <f t="shared" ref="S206:S211" si="78">IF(ISNA(INDEX($A$37:$T$189,MATCH($B206,$B$37:$B$189,0),19)),"",INDEX($A$37:$T$189,MATCH($B206,$B$37:$B$189,0),19))</f>
        <v>0</v>
      </c>
      <c r="T206" s="22" t="str">
        <f t="shared" ref="T206:T211" si="79">IF(ISNA(INDEX($A$37:$T$189,MATCH($B206,$B$37:$B$189,0),20)),"",INDEX($A$37:$T$189,MATCH($B206,$B$37:$B$189,0),20))</f>
        <v>DF</v>
      </c>
      <c r="U206" s="88"/>
      <c r="V206" s="65"/>
      <c r="W206" s="65"/>
      <c r="X206" s="65"/>
      <c r="Y206" s="65"/>
      <c r="Z206" s="65"/>
    </row>
    <row r="207" spans="1:26" ht="15" x14ac:dyDescent="0.25">
      <c r="A207" s="24" t="str">
        <f t="shared" si="68"/>
        <v>LLM2007</v>
      </c>
      <c r="B207" s="157" t="s">
        <v>155</v>
      </c>
      <c r="C207" s="157"/>
      <c r="D207" s="157"/>
      <c r="E207" s="157"/>
      <c r="F207" s="157"/>
      <c r="G207" s="157"/>
      <c r="H207" s="157"/>
      <c r="I207" s="157"/>
      <c r="J207" s="15">
        <f t="shared" si="69"/>
        <v>4</v>
      </c>
      <c r="K207" s="15">
        <f t="shared" si="70"/>
        <v>2</v>
      </c>
      <c r="L207" s="15">
        <f t="shared" si="71"/>
        <v>1</v>
      </c>
      <c r="M207" s="15">
        <f t="shared" si="72"/>
        <v>0</v>
      </c>
      <c r="N207" s="15">
        <f t="shared" si="73"/>
        <v>3</v>
      </c>
      <c r="O207" s="15">
        <f t="shared" si="74"/>
        <v>4</v>
      </c>
      <c r="P207" s="15">
        <f t="shared" si="75"/>
        <v>7</v>
      </c>
      <c r="Q207" s="22" t="str">
        <f t="shared" si="76"/>
        <v>E</v>
      </c>
      <c r="R207" s="22">
        <f t="shared" si="77"/>
        <v>0</v>
      </c>
      <c r="S207" s="22">
        <f t="shared" si="78"/>
        <v>0</v>
      </c>
      <c r="T207" s="22" t="str">
        <f t="shared" si="79"/>
        <v>DF</v>
      </c>
      <c r="U207" s="88"/>
      <c r="V207" s="65"/>
      <c r="W207" s="65"/>
      <c r="X207" s="65"/>
      <c r="Y207" s="65"/>
      <c r="Z207" s="65"/>
    </row>
    <row r="208" spans="1:26" ht="15" x14ac:dyDescent="0.25">
      <c r="A208" s="24" t="str">
        <f t="shared" si="68"/>
        <v>LLM3010</v>
      </c>
      <c r="B208" s="157" t="s">
        <v>168</v>
      </c>
      <c r="C208" s="157"/>
      <c r="D208" s="157"/>
      <c r="E208" s="157"/>
      <c r="F208" s="157"/>
      <c r="G208" s="157"/>
      <c r="H208" s="157"/>
      <c r="I208" s="157"/>
      <c r="J208" s="15">
        <f t="shared" si="69"/>
        <v>4</v>
      </c>
      <c r="K208" s="15">
        <f t="shared" si="70"/>
        <v>2</v>
      </c>
      <c r="L208" s="15">
        <f t="shared" si="71"/>
        <v>1</v>
      </c>
      <c r="M208" s="15">
        <f t="shared" si="72"/>
        <v>0</v>
      </c>
      <c r="N208" s="15">
        <f t="shared" si="73"/>
        <v>3</v>
      </c>
      <c r="O208" s="15">
        <f t="shared" si="74"/>
        <v>4</v>
      </c>
      <c r="P208" s="15">
        <f t="shared" si="75"/>
        <v>7</v>
      </c>
      <c r="Q208" s="22" t="str">
        <f t="shared" si="76"/>
        <v>E</v>
      </c>
      <c r="R208" s="22">
        <f t="shared" si="77"/>
        <v>0</v>
      </c>
      <c r="S208" s="22">
        <f t="shared" si="78"/>
        <v>0</v>
      </c>
      <c r="T208" s="22" t="str">
        <f t="shared" si="79"/>
        <v>DF</v>
      </c>
      <c r="U208" s="88"/>
      <c r="V208" s="65"/>
      <c r="W208" s="65"/>
      <c r="X208" s="65"/>
      <c r="Y208" s="65"/>
      <c r="Z208" s="65"/>
    </row>
    <row r="209" spans="1:26" s="39" customFormat="1" ht="15" x14ac:dyDescent="0.25">
      <c r="A209" s="24" t="str">
        <f t="shared" si="68"/>
        <v>LLM4013</v>
      </c>
      <c r="B209" s="157" t="s">
        <v>180</v>
      </c>
      <c r="C209" s="157"/>
      <c r="D209" s="157"/>
      <c r="E209" s="157"/>
      <c r="F209" s="157"/>
      <c r="G209" s="157"/>
      <c r="H209" s="157"/>
      <c r="I209" s="157"/>
      <c r="J209" s="15">
        <f t="shared" si="69"/>
        <v>4</v>
      </c>
      <c r="K209" s="15">
        <f t="shared" si="70"/>
        <v>2</v>
      </c>
      <c r="L209" s="15">
        <f t="shared" si="71"/>
        <v>1</v>
      </c>
      <c r="M209" s="15">
        <f t="shared" si="72"/>
        <v>0</v>
      </c>
      <c r="N209" s="15">
        <f t="shared" si="73"/>
        <v>3</v>
      </c>
      <c r="O209" s="15">
        <f t="shared" si="74"/>
        <v>4</v>
      </c>
      <c r="P209" s="15">
        <f t="shared" si="75"/>
        <v>7</v>
      </c>
      <c r="Q209" s="22" t="str">
        <f t="shared" si="76"/>
        <v>E</v>
      </c>
      <c r="R209" s="22">
        <f t="shared" si="77"/>
        <v>0</v>
      </c>
      <c r="S209" s="22">
        <f t="shared" si="78"/>
        <v>0</v>
      </c>
      <c r="T209" s="22" t="str">
        <f t="shared" si="79"/>
        <v>DF</v>
      </c>
      <c r="U209" s="88"/>
      <c r="V209" s="65"/>
      <c r="W209" s="65"/>
      <c r="X209" s="65"/>
      <c r="Y209" s="65"/>
      <c r="Z209" s="65"/>
    </row>
    <row r="210" spans="1:26" ht="15" x14ac:dyDescent="0.25">
      <c r="A210" s="24" t="str">
        <f t="shared" si="68"/>
        <v>LLX5004</v>
      </c>
      <c r="B210" s="157" t="s">
        <v>196</v>
      </c>
      <c r="C210" s="157"/>
      <c r="D210" s="157"/>
      <c r="E210" s="157"/>
      <c r="F210" s="157"/>
      <c r="G210" s="157"/>
      <c r="H210" s="157"/>
      <c r="I210" s="157"/>
      <c r="J210" s="15">
        <f t="shared" si="69"/>
        <v>4</v>
      </c>
      <c r="K210" s="15">
        <f t="shared" si="70"/>
        <v>2</v>
      </c>
      <c r="L210" s="15">
        <f t="shared" si="71"/>
        <v>2</v>
      </c>
      <c r="M210" s="15">
        <f t="shared" si="72"/>
        <v>0</v>
      </c>
      <c r="N210" s="15">
        <f t="shared" si="73"/>
        <v>4</v>
      </c>
      <c r="O210" s="15">
        <f t="shared" si="74"/>
        <v>3</v>
      </c>
      <c r="P210" s="15">
        <f t="shared" si="75"/>
        <v>7</v>
      </c>
      <c r="Q210" s="22" t="str">
        <f t="shared" si="76"/>
        <v>E</v>
      </c>
      <c r="R210" s="22">
        <f t="shared" si="77"/>
        <v>0</v>
      </c>
      <c r="S210" s="22">
        <f t="shared" si="78"/>
        <v>0</v>
      </c>
      <c r="T210" s="22" t="str">
        <f t="shared" si="79"/>
        <v>DF</v>
      </c>
      <c r="U210" s="88"/>
      <c r="V210" s="65"/>
      <c r="W210" s="65"/>
      <c r="X210" s="65"/>
      <c r="Y210" s="65"/>
      <c r="Z210" s="65"/>
    </row>
    <row r="211" spans="1:26" ht="15" x14ac:dyDescent="0.25">
      <c r="A211" s="24" t="str">
        <f t="shared" si="68"/>
        <v>LLY5024</v>
      </c>
      <c r="B211" s="157" t="s">
        <v>194</v>
      </c>
      <c r="C211" s="157"/>
      <c r="D211" s="157"/>
      <c r="E211" s="157"/>
      <c r="F211" s="157"/>
      <c r="G211" s="157"/>
      <c r="H211" s="157"/>
      <c r="I211" s="157"/>
      <c r="J211" s="15">
        <f t="shared" si="69"/>
        <v>3</v>
      </c>
      <c r="K211" s="15">
        <f t="shared" si="70"/>
        <v>0</v>
      </c>
      <c r="L211" s="15">
        <f t="shared" si="71"/>
        <v>0</v>
      </c>
      <c r="M211" s="15">
        <f t="shared" si="72"/>
        <v>2</v>
      </c>
      <c r="N211" s="15">
        <f t="shared" si="73"/>
        <v>2</v>
      </c>
      <c r="O211" s="15">
        <f t="shared" si="74"/>
        <v>3</v>
      </c>
      <c r="P211" s="15">
        <f t="shared" si="75"/>
        <v>5</v>
      </c>
      <c r="Q211" s="22">
        <f t="shared" si="76"/>
        <v>0</v>
      </c>
      <c r="R211" s="22" t="str">
        <f t="shared" si="77"/>
        <v>C</v>
      </c>
      <c r="S211" s="22">
        <f t="shared" si="78"/>
        <v>0</v>
      </c>
      <c r="T211" s="22" t="str">
        <f t="shared" si="79"/>
        <v>DF</v>
      </c>
      <c r="U211" s="88"/>
      <c r="V211" s="65"/>
      <c r="W211" s="65"/>
      <c r="X211" s="65"/>
      <c r="Y211" s="65"/>
      <c r="Z211" s="65"/>
    </row>
    <row r="212" spans="1:26" ht="15" x14ac:dyDescent="0.25">
      <c r="A212" s="79" t="s">
        <v>26</v>
      </c>
      <c r="B212" s="230"/>
      <c r="C212" s="230"/>
      <c r="D212" s="230"/>
      <c r="E212" s="230"/>
      <c r="F212" s="230"/>
      <c r="G212" s="230"/>
      <c r="H212" s="230"/>
      <c r="I212" s="230"/>
      <c r="J212" s="17">
        <f>IF(ISNA(SUM(J206:J211)),"",SUM(J206:J211))</f>
        <v>23</v>
      </c>
      <c r="K212" s="17">
        <f t="shared" ref="K212:P212" si="80">SUM(K206:K211)</f>
        <v>10</v>
      </c>
      <c r="L212" s="17">
        <f t="shared" si="80"/>
        <v>6</v>
      </c>
      <c r="M212" s="17">
        <f t="shared" si="80"/>
        <v>2</v>
      </c>
      <c r="N212" s="17">
        <f t="shared" si="80"/>
        <v>18</v>
      </c>
      <c r="O212" s="17">
        <f t="shared" si="80"/>
        <v>22</v>
      </c>
      <c r="P212" s="17">
        <f t="shared" si="80"/>
        <v>40</v>
      </c>
      <c r="Q212" s="79">
        <f>COUNTIF(Q206:Q211,"E")</f>
        <v>5</v>
      </c>
      <c r="R212" s="79">
        <f>COUNTIF(R206:R211,"C")</f>
        <v>1</v>
      </c>
      <c r="S212" s="79">
        <f>COUNTIF(S206:S211,"VP")</f>
        <v>0</v>
      </c>
      <c r="T212" s="80">
        <f>COUNTA(T206:T211)</f>
        <v>6</v>
      </c>
      <c r="U212" s="88"/>
      <c r="V212" s="65"/>
      <c r="W212" s="65"/>
      <c r="X212" s="65"/>
      <c r="Y212" s="65"/>
      <c r="Z212" s="65"/>
    </row>
    <row r="213" spans="1:26" ht="15" x14ac:dyDescent="0.25">
      <c r="A213" s="148" t="s">
        <v>73</v>
      </c>
      <c r="B213" s="148"/>
      <c r="C213" s="148"/>
      <c r="D213" s="148"/>
      <c r="E213" s="148"/>
      <c r="F213" s="148"/>
      <c r="G213" s="148"/>
      <c r="H213" s="148"/>
      <c r="I213" s="148"/>
      <c r="J213" s="148"/>
      <c r="K213" s="148"/>
      <c r="L213" s="148"/>
      <c r="M213" s="148"/>
      <c r="N213" s="148"/>
      <c r="O213" s="148"/>
      <c r="P213" s="148"/>
      <c r="Q213" s="148"/>
      <c r="R213" s="148"/>
      <c r="S213" s="148"/>
      <c r="T213" s="148"/>
      <c r="U213" s="88"/>
      <c r="V213" s="65"/>
      <c r="W213" s="65"/>
      <c r="X213" s="65"/>
      <c r="Y213" s="65"/>
      <c r="Z213" s="65"/>
    </row>
    <row r="214" spans="1:26" ht="15" x14ac:dyDescent="0.25">
      <c r="A214" s="24" t="str">
        <f>IF(ISNA(INDEX($A$37:$T$189,MATCH($B214,$B$37:$B$189,0),1)),"",INDEX($A$37:$T$189,MATCH($B214,$B$37:$B$189,0),1))</f>
        <v>LLX6004</v>
      </c>
      <c r="B214" s="157" t="s">
        <v>210</v>
      </c>
      <c r="C214" s="157"/>
      <c r="D214" s="157"/>
      <c r="E214" s="157"/>
      <c r="F214" s="157"/>
      <c r="G214" s="157"/>
      <c r="H214" s="157"/>
      <c r="I214" s="157"/>
      <c r="J214" s="15">
        <f>IF(ISNA(INDEX($A$37:$T$189,MATCH($B214,$B$37:$B$189,0),10)),"",INDEX($A$37:$T$189,MATCH($B214,$B$37:$B$189,0),10))</f>
        <v>4</v>
      </c>
      <c r="K214" s="15">
        <f>IF(ISNA(INDEX($A$37:$T$189,MATCH($B214,$B$37:$B$189,0),11)),"",INDEX($A$37:$T$189,MATCH($B214,$B$37:$B$189,0),11))</f>
        <v>2</v>
      </c>
      <c r="L214" s="15">
        <f>IF(ISNA(INDEX($A$37:$T$189,MATCH($B214,$B$37:$B$189,0),12)),"",INDEX($A$37:$T$189,MATCH($B214,$B$37:$B$189,0),12))</f>
        <v>2</v>
      </c>
      <c r="M214" s="15">
        <f>IF(ISNA(INDEX($A$37:$T$189,MATCH($B214,$B$37:$B$189,0),13)),"",INDEX($A$37:$T$189,MATCH($B214,$B$37:$B$189,0),13))</f>
        <v>0</v>
      </c>
      <c r="N214" s="15">
        <f>IF(ISNA(INDEX($A$37:$T$189,MATCH($B214,$B$37:$B$189,0),14)),"",INDEX($A$37:$T$189,MATCH($B214,$B$37:$B$189,0),14))</f>
        <v>4</v>
      </c>
      <c r="O214" s="15">
        <f>IF(ISNA(INDEX($A$37:$T$189,MATCH($B214,$B$37:$B$189,0),15)),"",INDEX($A$37:$T$189,MATCH($B214,$B$37:$B$189,0),15))</f>
        <v>4</v>
      </c>
      <c r="P214" s="15">
        <f>IF(ISNA(INDEX($A$37:$T$189,MATCH($B214,$B$37:$B$189,0),16)),"",INDEX($A$37:$T$189,MATCH($B214,$B$37:$B$189,0),16))</f>
        <v>8</v>
      </c>
      <c r="Q214" s="22" t="str">
        <f>IF(ISNA(INDEX($A$37:$T$189,MATCH($B214,$B$37:$B$189,0),17)),"",INDEX($A$37:$T$189,MATCH($B214,$B$37:$B$189,0),17))</f>
        <v>E</v>
      </c>
      <c r="R214" s="22">
        <f>IF(ISNA(INDEX($A$37:$T$189,MATCH($B214,$B$37:$B$189,0),18)),"",INDEX($A$37:$T$189,MATCH($B214,$B$37:$B$189,0),18))</f>
        <v>0</v>
      </c>
      <c r="S214" s="22">
        <f>IF(ISNA(INDEX($A$37:$T$189,MATCH($B214,$B$37:$B$189,0),19)),"",INDEX($A$37:$T$189,MATCH($B214,$B$37:$B$189,0),19))</f>
        <v>0</v>
      </c>
      <c r="T214" s="22" t="str">
        <f>IF(ISNA(INDEX($A$37:$T$189,MATCH($B214,$B$37:$B$189,0),20)),"",INDEX($A$37:$T$189,MATCH($B214,$B$37:$B$189,0),20))</f>
        <v>DF</v>
      </c>
      <c r="U214" s="88"/>
      <c r="V214" s="65"/>
      <c r="W214" s="65"/>
      <c r="X214" s="65"/>
      <c r="Y214" s="65"/>
      <c r="Z214" s="65"/>
    </row>
    <row r="215" spans="1:26" ht="15" x14ac:dyDescent="0.25">
      <c r="A215" s="24" t="str">
        <f>IF(ISNA(INDEX($A$37:$T$189,MATCH($B215,$B$37:$B$189,0),1)),"",INDEX($A$37:$T$189,MATCH($B215,$B$37:$B$189,0),1))</f>
        <v>LLY6024</v>
      </c>
      <c r="B215" s="157" t="s">
        <v>204</v>
      </c>
      <c r="C215" s="157"/>
      <c r="D215" s="157"/>
      <c r="E215" s="157"/>
      <c r="F215" s="157"/>
      <c r="G215" s="157"/>
      <c r="H215" s="157"/>
      <c r="I215" s="157"/>
      <c r="J215" s="15">
        <f>IF(ISNA(INDEX($A$37:$T$189,MATCH($B215,$B$37:$B$189,0),10)),"",INDEX($A$37:$T$189,MATCH($B215,$B$37:$B$189,0),10))</f>
        <v>3</v>
      </c>
      <c r="K215" s="15">
        <f>IF(ISNA(INDEX($A$37:$T$189,MATCH($B215,$B$37:$B$189,0),11)),"",INDEX($A$37:$T$189,MATCH($B215,$B$37:$B$189,0),11))</f>
        <v>0</v>
      </c>
      <c r="L215" s="15">
        <f>IF(ISNA(INDEX($A$37:$T$189,MATCH($B215,$B$37:$B$189,0),12)),"",INDEX($A$37:$T$189,MATCH($B215,$B$37:$B$189,0),12))</f>
        <v>0</v>
      </c>
      <c r="M215" s="15">
        <f>IF(ISNA(INDEX($A$37:$T$189,MATCH($B215,$B$37:$B$189,0),13)),"",INDEX($A$37:$T$189,MATCH($B215,$B$37:$B$189,0),13))</f>
        <v>2</v>
      </c>
      <c r="N215" s="15">
        <f>IF(ISNA(INDEX($A$37:$T$189,MATCH($B215,$B$37:$B$189,0),14)),"",INDEX($A$37:$T$189,MATCH($B215,$B$37:$B$189,0),14))</f>
        <v>2</v>
      </c>
      <c r="O215" s="15">
        <f>IF(ISNA(INDEX($A$37:$T$189,MATCH($B215,$B$37:$B$189,0),15)),"",INDEX($A$37:$T$189,MATCH($B215,$B$37:$B$189,0),15))</f>
        <v>4</v>
      </c>
      <c r="P215" s="15">
        <f>IF(ISNA(INDEX($A$37:$T$189,MATCH($B215,$B$37:$B$189,0),16)),"",INDEX($A$37:$T$189,MATCH($B215,$B$37:$B$189,0),16))</f>
        <v>6</v>
      </c>
      <c r="Q215" s="22">
        <f>IF(ISNA(INDEX($A$37:$T$189,MATCH($B215,$B$37:$B$189,0),17)),"",INDEX($A$37:$T$189,MATCH($B215,$B$37:$B$189,0),17))</f>
        <v>0</v>
      </c>
      <c r="R215" s="22" t="str">
        <f>IF(ISNA(INDEX($A$37:$T$189,MATCH($B215,$B$37:$B$189,0),18)),"",INDEX($A$37:$T$189,MATCH($B215,$B$37:$B$189,0),18))</f>
        <v>C</v>
      </c>
      <c r="S215" s="22">
        <f>IF(ISNA(INDEX($A$37:$T$189,MATCH($B215,$B$37:$B$189,0),19)),"",INDEX($A$37:$T$189,MATCH($B215,$B$37:$B$189,0),19))</f>
        <v>0</v>
      </c>
      <c r="T215" s="22" t="str">
        <f>IF(ISNA(INDEX($A$37:$T$189,MATCH($B215,$B$37:$B$189,0),20)),"",INDEX($A$37:$T$189,MATCH($B215,$B$37:$B$189,0),20))</f>
        <v>DF</v>
      </c>
      <c r="U215" s="88"/>
      <c r="V215" s="65"/>
      <c r="W215" s="65"/>
      <c r="X215" s="65"/>
      <c r="Y215" s="65"/>
      <c r="Z215" s="65"/>
    </row>
    <row r="216" spans="1:26" ht="15" x14ac:dyDescent="0.25">
      <c r="A216" s="79" t="s">
        <v>26</v>
      </c>
      <c r="B216" s="148"/>
      <c r="C216" s="148"/>
      <c r="D216" s="148"/>
      <c r="E216" s="148"/>
      <c r="F216" s="148"/>
      <c r="G216" s="148"/>
      <c r="H216" s="148"/>
      <c r="I216" s="148"/>
      <c r="J216" s="17">
        <f t="shared" ref="J216:P216" si="81">SUM(J214:J215)</f>
        <v>7</v>
      </c>
      <c r="K216" s="17">
        <f t="shared" si="81"/>
        <v>2</v>
      </c>
      <c r="L216" s="17">
        <f t="shared" si="81"/>
        <v>2</v>
      </c>
      <c r="M216" s="17">
        <f t="shared" si="81"/>
        <v>2</v>
      </c>
      <c r="N216" s="17">
        <f t="shared" si="81"/>
        <v>6</v>
      </c>
      <c r="O216" s="17">
        <f t="shared" si="81"/>
        <v>8</v>
      </c>
      <c r="P216" s="17">
        <f t="shared" si="81"/>
        <v>14</v>
      </c>
      <c r="Q216" s="79">
        <f>COUNTIF(Q214:Q215,"E")</f>
        <v>1</v>
      </c>
      <c r="R216" s="79">
        <f>COUNTIF(R214:R215,"C")</f>
        <v>1</v>
      </c>
      <c r="S216" s="79">
        <f>COUNTIF(S214:S215,"VP")</f>
        <v>0</v>
      </c>
      <c r="T216" s="80">
        <f>COUNTA(T214:T215)</f>
        <v>2</v>
      </c>
      <c r="U216" s="88"/>
      <c r="V216" s="65"/>
      <c r="W216" s="65"/>
      <c r="X216" s="65"/>
      <c r="Y216" s="65"/>
      <c r="Z216" s="65"/>
    </row>
    <row r="217" spans="1:26" ht="26.1" customHeight="1" x14ac:dyDescent="0.25">
      <c r="A217" s="158" t="s">
        <v>114</v>
      </c>
      <c r="B217" s="158"/>
      <c r="C217" s="158"/>
      <c r="D217" s="158"/>
      <c r="E217" s="158"/>
      <c r="F217" s="158"/>
      <c r="G217" s="158"/>
      <c r="H217" s="158"/>
      <c r="I217" s="158"/>
      <c r="J217" s="17">
        <f t="shared" ref="J217:T217" si="82">SUM(J212,J216)</f>
        <v>30</v>
      </c>
      <c r="K217" s="17">
        <f t="shared" si="82"/>
        <v>12</v>
      </c>
      <c r="L217" s="17">
        <f t="shared" si="82"/>
        <v>8</v>
      </c>
      <c r="M217" s="17">
        <f t="shared" si="82"/>
        <v>4</v>
      </c>
      <c r="N217" s="17">
        <f t="shared" si="82"/>
        <v>24</v>
      </c>
      <c r="O217" s="17">
        <f t="shared" si="82"/>
        <v>30</v>
      </c>
      <c r="P217" s="17">
        <f t="shared" si="82"/>
        <v>54</v>
      </c>
      <c r="Q217" s="17">
        <f t="shared" si="82"/>
        <v>6</v>
      </c>
      <c r="R217" s="17">
        <f t="shared" si="82"/>
        <v>2</v>
      </c>
      <c r="S217" s="17">
        <f t="shared" si="82"/>
        <v>0</v>
      </c>
      <c r="T217" s="86">
        <f t="shared" si="82"/>
        <v>8</v>
      </c>
      <c r="U217" s="88"/>
      <c r="V217" s="65"/>
      <c r="W217" s="65"/>
      <c r="X217" s="65"/>
      <c r="Y217" s="65"/>
      <c r="Z217" s="65"/>
    </row>
    <row r="218" spans="1:26" ht="15" x14ac:dyDescent="0.25">
      <c r="A218" s="158" t="s">
        <v>51</v>
      </c>
      <c r="B218" s="158"/>
      <c r="C218" s="158"/>
      <c r="D218" s="158"/>
      <c r="E218" s="158"/>
      <c r="F218" s="158"/>
      <c r="G218" s="158"/>
      <c r="H218" s="158"/>
      <c r="I218" s="158"/>
      <c r="J218" s="158"/>
      <c r="K218" s="17">
        <f t="shared" ref="K218:P218" si="83">K212*14+K216*12</f>
        <v>164</v>
      </c>
      <c r="L218" s="17">
        <f t="shared" si="83"/>
        <v>108</v>
      </c>
      <c r="M218" s="17">
        <f t="shared" si="83"/>
        <v>52</v>
      </c>
      <c r="N218" s="17">
        <f t="shared" si="83"/>
        <v>324</v>
      </c>
      <c r="O218" s="17">
        <f t="shared" si="83"/>
        <v>404</v>
      </c>
      <c r="P218" s="17">
        <f t="shared" si="83"/>
        <v>728</v>
      </c>
      <c r="Q218" s="225"/>
      <c r="R218" s="225"/>
      <c r="S218" s="225"/>
      <c r="T218" s="225"/>
      <c r="U218" s="88"/>
      <c r="V218" s="65"/>
      <c r="W218" s="65"/>
      <c r="X218" s="65"/>
      <c r="Y218" s="65"/>
      <c r="Z218" s="65"/>
    </row>
    <row r="219" spans="1:26" ht="15" x14ac:dyDescent="0.25">
      <c r="A219" s="158"/>
      <c r="B219" s="158"/>
      <c r="C219" s="158"/>
      <c r="D219" s="158"/>
      <c r="E219" s="158"/>
      <c r="F219" s="158"/>
      <c r="G219" s="158"/>
      <c r="H219" s="158"/>
      <c r="I219" s="158"/>
      <c r="J219" s="158"/>
      <c r="K219" s="223">
        <f>SUM(K218:M218)</f>
        <v>324</v>
      </c>
      <c r="L219" s="223"/>
      <c r="M219" s="223"/>
      <c r="N219" s="223">
        <f>SUM(N218:O218)</f>
        <v>728</v>
      </c>
      <c r="O219" s="223"/>
      <c r="P219" s="223"/>
      <c r="Q219" s="225"/>
      <c r="R219" s="225"/>
      <c r="S219" s="225"/>
      <c r="T219" s="225"/>
      <c r="U219" s="88"/>
      <c r="V219" s="65"/>
      <c r="W219" s="65"/>
      <c r="X219" s="65"/>
      <c r="Y219" s="65"/>
      <c r="Z219" s="65"/>
    </row>
    <row r="220" spans="1:26" s="45" customFormat="1" ht="19.5" customHeight="1" x14ac:dyDescent="0.2">
      <c r="A220" s="226" t="s">
        <v>112</v>
      </c>
      <c r="B220" s="226"/>
      <c r="C220" s="226"/>
      <c r="D220" s="226"/>
      <c r="E220" s="226"/>
      <c r="F220" s="226"/>
      <c r="G220" s="226"/>
      <c r="H220" s="226"/>
      <c r="I220" s="226"/>
      <c r="J220" s="226"/>
      <c r="K220" s="145">
        <f>T217/SUM(T49,T66,T81,T97,T112,T124)</f>
        <v>0.16</v>
      </c>
      <c r="L220" s="145"/>
      <c r="M220" s="145"/>
      <c r="N220" s="145"/>
      <c r="O220" s="145"/>
      <c r="P220" s="145"/>
      <c r="Q220" s="145"/>
      <c r="R220" s="145"/>
      <c r="S220" s="145"/>
      <c r="T220" s="145"/>
    </row>
    <row r="221" spans="1:26" ht="25.5" customHeight="1" x14ac:dyDescent="0.25">
      <c r="A221" s="305" t="s">
        <v>115</v>
      </c>
      <c r="B221" s="305"/>
      <c r="C221" s="305"/>
      <c r="D221" s="305"/>
      <c r="E221" s="305"/>
      <c r="F221" s="305"/>
      <c r="G221" s="305"/>
      <c r="H221" s="305"/>
      <c r="I221" s="305"/>
      <c r="J221" s="305"/>
      <c r="K221" s="145">
        <f>K219/(SUM(N49,N66,N81,N97,N112)*14+N124*12)</f>
        <v>0.16135458167330677</v>
      </c>
      <c r="L221" s="145"/>
      <c r="M221" s="145"/>
      <c r="N221" s="145"/>
      <c r="O221" s="145"/>
      <c r="P221" s="145"/>
      <c r="Q221" s="145"/>
      <c r="R221" s="145"/>
      <c r="S221" s="145"/>
      <c r="T221" s="145"/>
      <c r="U221" s="55"/>
      <c r="V221" s="56"/>
    </row>
    <row r="222" spans="1:26" s="103" customFormat="1" ht="15" x14ac:dyDescent="0.25">
      <c r="A222" s="75"/>
      <c r="B222" s="75"/>
      <c r="C222" s="75"/>
      <c r="D222" s="75"/>
      <c r="E222" s="75"/>
      <c r="F222" s="75"/>
      <c r="G222" s="75"/>
      <c r="H222" s="75"/>
      <c r="I222" s="75"/>
      <c r="J222" s="75"/>
      <c r="K222" s="76"/>
      <c r="L222" s="76"/>
      <c r="M222" s="76"/>
      <c r="N222" s="76"/>
      <c r="O222" s="76"/>
      <c r="P222" s="76"/>
      <c r="Q222" s="76"/>
      <c r="R222" s="76"/>
      <c r="S222" s="76"/>
      <c r="T222" s="76"/>
      <c r="U222" s="55"/>
      <c r="V222" s="56"/>
    </row>
    <row r="223" spans="1:26" s="124" customFormat="1" ht="15" x14ac:dyDescent="0.25">
      <c r="A223" s="75"/>
      <c r="B223" s="75"/>
      <c r="C223" s="75"/>
      <c r="D223" s="75"/>
      <c r="E223" s="75"/>
      <c r="F223" s="75"/>
      <c r="G223" s="75"/>
      <c r="H223" s="75"/>
      <c r="I223" s="75"/>
      <c r="J223" s="75"/>
      <c r="K223" s="76"/>
      <c r="L223" s="76"/>
      <c r="M223" s="76"/>
      <c r="N223" s="76"/>
      <c r="O223" s="76"/>
      <c r="P223" s="76"/>
      <c r="Q223" s="76"/>
      <c r="R223" s="76"/>
      <c r="S223" s="76"/>
      <c r="T223" s="76"/>
      <c r="U223" s="55"/>
      <c r="V223" s="56"/>
    </row>
    <row r="224" spans="1:26" s="124" customFormat="1" ht="15" x14ac:dyDescent="0.25">
      <c r="A224" s="75"/>
      <c r="B224" s="75"/>
      <c r="C224" s="75"/>
      <c r="D224" s="75"/>
      <c r="E224" s="75"/>
      <c r="F224" s="75"/>
      <c r="G224" s="75"/>
      <c r="H224" s="75"/>
      <c r="I224" s="75"/>
      <c r="J224" s="75"/>
      <c r="K224" s="76"/>
      <c r="L224" s="76"/>
      <c r="M224" s="76"/>
      <c r="N224" s="76"/>
      <c r="O224" s="76"/>
      <c r="P224" s="76"/>
      <c r="Q224" s="76"/>
      <c r="R224" s="76"/>
      <c r="S224" s="76"/>
      <c r="T224" s="76"/>
      <c r="U224" s="55"/>
      <c r="V224" s="56"/>
    </row>
    <row r="225" spans="1:26" s="103" customFormat="1" ht="15" x14ac:dyDescent="0.25">
      <c r="A225" s="75"/>
      <c r="B225" s="75"/>
      <c r="C225" s="75"/>
      <c r="D225" s="75"/>
      <c r="E225" s="75"/>
      <c r="F225" s="75"/>
      <c r="G225" s="75"/>
      <c r="H225" s="75"/>
      <c r="I225" s="75"/>
      <c r="J225" s="75"/>
      <c r="K225" s="76"/>
      <c r="L225" s="76"/>
      <c r="M225" s="76"/>
      <c r="N225" s="76"/>
      <c r="O225" s="76"/>
      <c r="P225" s="76"/>
      <c r="Q225" s="76"/>
      <c r="R225" s="76"/>
      <c r="S225" s="76"/>
      <c r="T225" s="76"/>
      <c r="U225" s="55"/>
      <c r="V225" s="56"/>
    </row>
    <row r="226" spans="1:26" s="103" customFormat="1" ht="15" x14ac:dyDescent="0.25">
      <c r="A226" s="75"/>
      <c r="B226" s="75"/>
      <c r="C226" s="75"/>
      <c r="D226" s="75"/>
      <c r="E226" s="75"/>
      <c r="F226" s="75"/>
      <c r="G226" s="75"/>
      <c r="H226" s="75"/>
      <c r="I226" s="75"/>
      <c r="J226" s="75"/>
      <c r="K226" s="76"/>
      <c r="L226" s="76"/>
      <c r="M226" s="76"/>
      <c r="N226" s="76"/>
      <c r="O226" s="76"/>
      <c r="P226" s="76"/>
      <c r="Q226" s="76"/>
      <c r="R226" s="76"/>
      <c r="S226" s="76"/>
      <c r="T226" s="76"/>
      <c r="U226" s="55"/>
      <c r="V226" s="56"/>
    </row>
    <row r="227" spans="1:26" s="103" customFormat="1" ht="15" x14ac:dyDescent="0.25">
      <c r="A227" s="75"/>
      <c r="B227" s="75"/>
      <c r="C227" s="75"/>
      <c r="D227" s="75"/>
      <c r="E227" s="75"/>
      <c r="F227" s="75"/>
      <c r="G227" s="75"/>
      <c r="H227" s="75"/>
      <c r="I227" s="75"/>
      <c r="J227" s="75"/>
      <c r="K227" s="76"/>
      <c r="L227" s="76"/>
      <c r="M227" s="76"/>
      <c r="N227" s="76"/>
      <c r="O227" s="76"/>
      <c r="P227" s="76"/>
      <c r="Q227" s="76"/>
      <c r="R227" s="76"/>
      <c r="S227" s="76"/>
      <c r="T227" s="76"/>
      <c r="U227" s="55"/>
      <c r="V227" s="56"/>
    </row>
    <row r="228" spans="1:26" s="103" customFormat="1" ht="15" x14ac:dyDescent="0.25">
      <c r="A228" s="75"/>
      <c r="B228" s="75"/>
      <c r="C228" s="75"/>
      <c r="D228" s="75"/>
      <c r="E228" s="75"/>
      <c r="F228" s="75"/>
      <c r="G228" s="75"/>
      <c r="H228" s="75"/>
      <c r="I228" s="75"/>
      <c r="J228" s="75"/>
      <c r="K228" s="76"/>
      <c r="L228" s="76"/>
      <c r="M228" s="76"/>
      <c r="N228" s="76"/>
      <c r="O228" s="76"/>
      <c r="P228" s="76"/>
      <c r="Q228" s="76"/>
      <c r="R228" s="76"/>
      <c r="S228" s="76"/>
      <c r="T228" s="76"/>
      <c r="U228" s="55"/>
      <c r="V228" s="56"/>
    </row>
    <row r="229" spans="1:26" s="103" customFormat="1" ht="15" hidden="1" x14ac:dyDescent="0.25">
      <c r="A229" s="75"/>
      <c r="B229" s="75"/>
      <c r="C229" s="75"/>
      <c r="D229" s="75"/>
      <c r="E229" s="75"/>
      <c r="F229" s="75"/>
      <c r="G229" s="75"/>
      <c r="H229" s="75"/>
      <c r="I229" s="75"/>
      <c r="J229" s="75"/>
      <c r="K229" s="76"/>
      <c r="L229" s="76"/>
      <c r="M229" s="76"/>
      <c r="N229" s="76"/>
      <c r="O229" s="76"/>
      <c r="P229" s="76"/>
      <c r="Q229" s="76"/>
      <c r="R229" s="76"/>
      <c r="S229" s="76"/>
      <c r="T229" s="76"/>
      <c r="U229" s="55"/>
      <c r="V229" s="56"/>
    </row>
    <row r="230" spans="1:26" s="103" customFormat="1" ht="15" hidden="1" x14ac:dyDescent="0.25">
      <c r="A230" s="75"/>
      <c r="B230" s="75"/>
      <c r="C230" s="75"/>
      <c r="D230" s="75"/>
      <c r="E230" s="75"/>
      <c r="F230" s="75"/>
      <c r="G230" s="75"/>
      <c r="H230" s="75"/>
      <c r="I230" s="75"/>
      <c r="J230" s="75"/>
      <c r="K230" s="76"/>
      <c r="L230" s="76"/>
      <c r="M230" s="76"/>
      <c r="N230" s="76"/>
      <c r="O230" s="76"/>
      <c r="P230" s="76"/>
      <c r="Q230" s="76"/>
      <c r="R230" s="76"/>
      <c r="S230" s="76"/>
      <c r="T230" s="76"/>
      <c r="U230" s="55"/>
      <c r="V230" s="56"/>
    </row>
    <row r="231" spans="1:26" hidden="1" x14ac:dyDescent="0.2">
      <c r="B231" s="2"/>
      <c r="C231" s="2"/>
      <c r="D231" s="2"/>
      <c r="E231" s="2"/>
      <c r="F231" s="2"/>
      <c r="G231" s="2"/>
      <c r="M231" s="6"/>
      <c r="N231" s="6"/>
      <c r="O231" s="6"/>
      <c r="P231" s="6"/>
      <c r="Q231" s="6"/>
      <c r="R231" s="6"/>
      <c r="S231" s="6"/>
    </row>
    <row r="232" spans="1:26" ht="23.25" customHeight="1" x14ac:dyDescent="0.2">
      <c r="A232" s="162" t="s">
        <v>62</v>
      </c>
      <c r="B232" s="163"/>
      <c r="C232" s="163"/>
      <c r="D232" s="163"/>
      <c r="E232" s="163"/>
      <c r="F232" s="163"/>
      <c r="G232" s="163"/>
      <c r="H232" s="163"/>
      <c r="I232" s="163"/>
      <c r="J232" s="163"/>
      <c r="K232" s="163"/>
      <c r="L232" s="163"/>
      <c r="M232" s="163"/>
      <c r="N232" s="163"/>
      <c r="O232" s="163"/>
      <c r="P232" s="163"/>
      <c r="Q232" s="163"/>
      <c r="R232" s="163"/>
      <c r="S232" s="163"/>
      <c r="T232" s="164"/>
    </row>
    <row r="233" spans="1:26" ht="30.75" customHeight="1" x14ac:dyDescent="0.2">
      <c r="A233" s="244" t="s">
        <v>28</v>
      </c>
      <c r="B233" s="246" t="s">
        <v>27</v>
      </c>
      <c r="C233" s="247"/>
      <c r="D233" s="247"/>
      <c r="E233" s="247"/>
      <c r="F233" s="247"/>
      <c r="G233" s="247"/>
      <c r="H233" s="247"/>
      <c r="I233" s="248"/>
      <c r="J233" s="252" t="s">
        <v>41</v>
      </c>
      <c r="K233" s="154" t="s">
        <v>25</v>
      </c>
      <c r="L233" s="156"/>
      <c r="M233" s="155"/>
      <c r="N233" s="154" t="s">
        <v>42</v>
      </c>
      <c r="O233" s="156"/>
      <c r="P233" s="155"/>
      <c r="Q233" s="154" t="s">
        <v>24</v>
      </c>
      <c r="R233" s="156"/>
      <c r="S233" s="155"/>
      <c r="T233" s="252" t="s">
        <v>23</v>
      </c>
      <c r="U233" s="46"/>
    </row>
    <row r="234" spans="1:26" x14ac:dyDescent="0.2">
      <c r="A234" s="245"/>
      <c r="B234" s="249"/>
      <c r="C234" s="250"/>
      <c r="D234" s="250"/>
      <c r="E234" s="250"/>
      <c r="F234" s="250"/>
      <c r="G234" s="250"/>
      <c r="H234" s="250"/>
      <c r="I234" s="251"/>
      <c r="J234" s="253"/>
      <c r="K234" s="81" t="s">
        <v>29</v>
      </c>
      <c r="L234" s="81" t="s">
        <v>30</v>
      </c>
      <c r="M234" s="81" t="s">
        <v>31</v>
      </c>
      <c r="N234" s="81" t="s">
        <v>35</v>
      </c>
      <c r="O234" s="81" t="s">
        <v>8</v>
      </c>
      <c r="P234" s="81" t="s">
        <v>32</v>
      </c>
      <c r="Q234" s="81" t="s">
        <v>33</v>
      </c>
      <c r="R234" s="81" t="s">
        <v>29</v>
      </c>
      <c r="S234" s="81" t="s">
        <v>34</v>
      </c>
      <c r="T234" s="253"/>
      <c r="U234" s="46"/>
    </row>
    <row r="235" spans="1:26" x14ac:dyDescent="0.2">
      <c r="A235" s="162" t="s">
        <v>60</v>
      </c>
      <c r="B235" s="163"/>
      <c r="C235" s="163"/>
      <c r="D235" s="163"/>
      <c r="E235" s="163"/>
      <c r="F235" s="163"/>
      <c r="G235" s="163"/>
      <c r="H235" s="163"/>
      <c r="I235" s="163"/>
      <c r="J235" s="163"/>
      <c r="K235" s="163"/>
      <c r="L235" s="163"/>
      <c r="M235" s="163"/>
      <c r="N235" s="163"/>
      <c r="O235" s="163"/>
      <c r="P235" s="163"/>
      <c r="Q235" s="163"/>
      <c r="R235" s="163"/>
      <c r="S235" s="163"/>
      <c r="T235" s="164"/>
      <c r="U235" s="46"/>
    </row>
    <row r="236" spans="1:26" ht="15" x14ac:dyDescent="0.25">
      <c r="A236" s="24" t="str">
        <f t="shared" ref="A236:A264" si="84">IF(ISNA(INDEX($A$37:$T$189,MATCH($B236,$B$37:$B$189,0),1)),"",INDEX($A$37:$T$189,MATCH($B236,$B$37:$B$189,0),1))</f>
        <v>LLM1024</v>
      </c>
      <c r="B236" s="127" t="s">
        <v>129</v>
      </c>
      <c r="C236" s="128"/>
      <c r="D236" s="128"/>
      <c r="E236" s="128"/>
      <c r="F236" s="128"/>
      <c r="G236" s="128"/>
      <c r="H236" s="128"/>
      <c r="I236" s="129"/>
      <c r="J236" s="15">
        <f t="shared" ref="J236:J264" si="85">IF(ISNA(INDEX($A$37:$T$189,MATCH($B236,$B$37:$B$189,0),10)),"",INDEX($A$37:$T$189,MATCH($B236,$B$37:$B$189,0),10))</f>
        <v>6</v>
      </c>
      <c r="K236" s="15">
        <f t="shared" ref="K236:K264" si="86">IF(ISNA(INDEX($A$37:$T$189,MATCH($B236,$B$37:$B$189,0),11)),"",INDEX($A$37:$T$189,MATCH($B236,$B$37:$B$189,0),11))</f>
        <v>1</v>
      </c>
      <c r="L236" s="15">
        <f t="shared" ref="L236:L264" si="87">IF(ISNA(INDEX($A$37:$T$189,MATCH($B236,$B$37:$B$189,0),12)),"",INDEX($A$37:$T$189,MATCH($B236,$B$37:$B$189,0),12))</f>
        <v>1</v>
      </c>
      <c r="M236" s="15">
        <f t="shared" ref="M236:M264" si="88">IF(ISNA(INDEX($A$37:$T$189,MATCH($B236,$B$37:$B$189,0),13)),"",INDEX($A$37:$T$189,MATCH($B236,$B$37:$B$189,0),13))</f>
        <v>2</v>
      </c>
      <c r="N236" s="15">
        <f t="shared" ref="N236:N264" si="89">IF(ISNA(INDEX($A$37:$T$189,MATCH($B236,$B$37:$B$189,0),14)),"",INDEX($A$37:$T$189,MATCH($B236,$B$37:$B$189,0),14))</f>
        <v>4</v>
      </c>
      <c r="O236" s="15">
        <f t="shared" ref="O236:O264" si="90">IF(ISNA(INDEX($A$37:$T$189,MATCH($B236,$B$37:$B$189,0),15)),"",INDEX($A$37:$T$189,MATCH($B236,$B$37:$B$189,0),15))</f>
        <v>7</v>
      </c>
      <c r="P236" s="15">
        <f t="shared" ref="P236:P264" si="91">IF(ISNA(INDEX($A$37:$T$189,MATCH($B236,$B$37:$B$189,0),16)),"",INDEX($A$37:$T$189,MATCH($B236,$B$37:$B$189,0),16))</f>
        <v>11</v>
      </c>
      <c r="Q236" s="22" t="str">
        <f t="shared" ref="Q236:Q264" si="92">IF(ISNA(INDEX($A$37:$T$189,MATCH($B236,$B$37:$B$189,0),17)),"",INDEX($A$37:$T$189,MATCH($B236,$B$37:$B$189,0),17))</f>
        <v>E</v>
      </c>
      <c r="R236" s="22">
        <f t="shared" ref="R236:R264" si="93">IF(ISNA(INDEX($A$37:$T$189,MATCH($B236,$B$37:$B$189,0),18)),"",INDEX($A$37:$T$189,MATCH($B236,$B$37:$B$189,0),18))</f>
        <v>0</v>
      </c>
      <c r="S236" s="22">
        <f t="shared" ref="S236:S264" si="94">IF(ISNA(INDEX($A$37:$T$189,MATCH($B236,$B$37:$B$189,0),19)),"",INDEX($A$37:$T$189,MATCH($B236,$B$37:$B$189,0),19))</f>
        <v>0</v>
      </c>
      <c r="T236" s="22" t="str">
        <f t="shared" ref="T236:T264" si="95">IF(ISNA(INDEX($A$37:$T$189,MATCH($B236,$B$37:$B$189,0),20)),"",INDEX($A$37:$T$189,MATCH($B236,$B$37:$B$189,0),20))</f>
        <v>DS</v>
      </c>
      <c r="U236" s="55"/>
      <c r="V236" s="56"/>
    </row>
    <row r="237" spans="1:26" ht="15" x14ac:dyDescent="0.25">
      <c r="A237" s="24" t="str">
        <f t="shared" si="84"/>
        <v>LLM1025</v>
      </c>
      <c r="B237" s="127" t="s">
        <v>131</v>
      </c>
      <c r="C237" s="128"/>
      <c r="D237" s="128"/>
      <c r="E237" s="128"/>
      <c r="F237" s="128"/>
      <c r="G237" s="128"/>
      <c r="H237" s="128"/>
      <c r="I237" s="129"/>
      <c r="J237" s="15">
        <f t="shared" si="85"/>
        <v>4</v>
      </c>
      <c r="K237" s="15">
        <f t="shared" si="86"/>
        <v>2</v>
      </c>
      <c r="L237" s="15">
        <f t="shared" si="87"/>
        <v>1</v>
      </c>
      <c r="M237" s="15">
        <f t="shared" si="88"/>
        <v>0</v>
      </c>
      <c r="N237" s="15">
        <f t="shared" si="89"/>
        <v>3</v>
      </c>
      <c r="O237" s="15">
        <f t="shared" si="90"/>
        <v>4</v>
      </c>
      <c r="P237" s="15">
        <f t="shared" si="91"/>
        <v>7</v>
      </c>
      <c r="Q237" s="22">
        <f t="shared" si="92"/>
        <v>0</v>
      </c>
      <c r="R237" s="22" t="str">
        <f t="shared" si="93"/>
        <v>C</v>
      </c>
      <c r="S237" s="22">
        <f t="shared" si="94"/>
        <v>0</v>
      </c>
      <c r="T237" s="22" t="str">
        <f t="shared" si="95"/>
        <v>DS</v>
      </c>
      <c r="U237" s="85"/>
      <c r="V237" s="56"/>
      <c r="W237" s="56"/>
      <c r="X237" s="56"/>
      <c r="Y237" s="56"/>
      <c r="Z237" s="56"/>
    </row>
    <row r="238" spans="1:26" ht="15" x14ac:dyDescent="0.25">
      <c r="A238" s="24" t="str">
        <f t="shared" si="84"/>
        <v>LLM1061</v>
      </c>
      <c r="B238" s="127" t="s">
        <v>133</v>
      </c>
      <c r="C238" s="128"/>
      <c r="D238" s="128"/>
      <c r="E238" s="128"/>
      <c r="F238" s="128"/>
      <c r="G238" s="128"/>
      <c r="H238" s="128"/>
      <c r="I238" s="129"/>
      <c r="J238" s="15">
        <f t="shared" si="85"/>
        <v>5</v>
      </c>
      <c r="K238" s="15">
        <f t="shared" si="86"/>
        <v>2</v>
      </c>
      <c r="L238" s="15">
        <f t="shared" si="87"/>
        <v>3</v>
      </c>
      <c r="M238" s="15">
        <f t="shared" si="88"/>
        <v>0</v>
      </c>
      <c r="N238" s="15">
        <f t="shared" si="89"/>
        <v>5</v>
      </c>
      <c r="O238" s="15">
        <f t="shared" si="90"/>
        <v>4</v>
      </c>
      <c r="P238" s="15">
        <f t="shared" si="91"/>
        <v>9</v>
      </c>
      <c r="Q238" s="22" t="str">
        <f t="shared" si="92"/>
        <v>E</v>
      </c>
      <c r="R238" s="22">
        <f t="shared" si="93"/>
        <v>0</v>
      </c>
      <c r="S238" s="22">
        <f t="shared" si="94"/>
        <v>0</v>
      </c>
      <c r="T238" s="22" t="str">
        <f t="shared" si="95"/>
        <v>DS</v>
      </c>
      <c r="U238" s="85"/>
      <c r="V238" s="56"/>
      <c r="W238" s="56"/>
      <c r="X238" s="56"/>
      <c r="Y238" s="56"/>
      <c r="Z238" s="56"/>
    </row>
    <row r="239" spans="1:26" ht="15" x14ac:dyDescent="0.25">
      <c r="A239" s="24" t="str">
        <f t="shared" si="84"/>
        <v>LLM1062</v>
      </c>
      <c r="B239" s="127" t="s">
        <v>135</v>
      </c>
      <c r="C239" s="128"/>
      <c r="D239" s="128"/>
      <c r="E239" s="128"/>
      <c r="F239" s="128"/>
      <c r="G239" s="128"/>
      <c r="H239" s="128"/>
      <c r="I239" s="129"/>
      <c r="J239" s="15">
        <f t="shared" si="85"/>
        <v>5</v>
      </c>
      <c r="K239" s="15">
        <f t="shared" si="86"/>
        <v>1</v>
      </c>
      <c r="L239" s="15">
        <f t="shared" si="87"/>
        <v>2</v>
      </c>
      <c r="M239" s="15">
        <f t="shared" si="88"/>
        <v>0</v>
      </c>
      <c r="N239" s="15">
        <f t="shared" si="89"/>
        <v>3</v>
      </c>
      <c r="O239" s="15">
        <f t="shared" si="90"/>
        <v>6</v>
      </c>
      <c r="P239" s="15">
        <f t="shared" si="91"/>
        <v>9</v>
      </c>
      <c r="Q239" s="22" t="str">
        <f t="shared" si="92"/>
        <v>E</v>
      </c>
      <c r="R239" s="22">
        <f t="shared" si="93"/>
        <v>0</v>
      </c>
      <c r="S239" s="22">
        <f t="shared" si="94"/>
        <v>0</v>
      </c>
      <c r="T239" s="22" t="str">
        <f t="shared" si="95"/>
        <v>DS</v>
      </c>
      <c r="U239" s="85"/>
      <c r="V239" s="56"/>
      <c r="W239" s="56"/>
      <c r="X239" s="56"/>
      <c r="Y239" s="56"/>
      <c r="Z239" s="56"/>
    </row>
    <row r="240" spans="1:26" ht="15" x14ac:dyDescent="0.25">
      <c r="A240" s="24" t="s">
        <v>136</v>
      </c>
      <c r="B240" s="254" t="s">
        <v>292</v>
      </c>
      <c r="C240" s="255"/>
      <c r="D240" s="255"/>
      <c r="E240" s="255"/>
      <c r="F240" s="255"/>
      <c r="G240" s="255"/>
      <c r="H240" s="255"/>
      <c r="I240" s="256"/>
      <c r="J240" s="15">
        <v>3</v>
      </c>
      <c r="K240" s="15">
        <v>1</v>
      </c>
      <c r="L240" s="15">
        <v>1</v>
      </c>
      <c r="M240" s="15">
        <v>0</v>
      </c>
      <c r="N240" s="15">
        <v>2</v>
      </c>
      <c r="O240" s="15">
        <v>3</v>
      </c>
      <c r="P240" s="15">
        <v>5</v>
      </c>
      <c r="Q240" s="22">
        <f t="shared" si="92"/>
        <v>0</v>
      </c>
      <c r="R240" s="22">
        <f t="shared" si="93"/>
        <v>0</v>
      </c>
      <c r="S240" s="22" t="s">
        <v>34</v>
      </c>
      <c r="T240" s="22" t="s">
        <v>39</v>
      </c>
      <c r="U240" s="85"/>
      <c r="V240" s="56"/>
      <c r="W240" s="56"/>
      <c r="X240" s="56"/>
      <c r="Y240" s="56"/>
      <c r="Z240" s="56"/>
    </row>
    <row r="241" spans="1:26" s="53" customFormat="1" ht="15" x14ac:dyDescent="0.25">
      <c r="A241" s="24" t="str">
        <f t="shared" si="84"/>
        <v>LLM2024</v>
      </c>
      <c r="B241" s="127" t="s">
        <v>143</v>
      </c>
      <c r="C241" s="128"/>
      <c r="D241" s="128"/>
      <c r="E241" s="128"/>
      <c r="F241" s="128"/>
      <c r="G241" s="128"/>
      <c r="H241" s="128"/>
      <c r="I241" s="129"/>
      <c r="J241" s="15">
        <f t="shared" si="85"/>
        <v>4</v>
      </c>
      <c r="K241" s="15">
        <f t="shared" si="86"/>
        <v>1</v>
      </c>
      <c r="L241" s="15">
        <f t="shared" si="87"/>
        <v>1</v>
      </c>
      <c r="M241" s="15">
        <f t="shared" si="88"/>
        <v>0</v>
      </c>
      <c r="N241" s="15">
        <f t="shared" si="89"/>
        <v>2</v>
      </c>
      <c r="O241" s="15">
        <f t="shared" si="90"/>
        <v>5</v>
      </c>
      <c r="P241" s="15">
        <f t="shared" si="91"/>
        <v>7</v>
      </c>
      <c r="Q241" s="22" t="str">
        <f t="shared" si="92"/>
        <v>E</v>
      </c>
      <c r="R241" s="22">
        <f t="shared" si="93"/>
        <v>0</v>
      </c>
      <c r="S241" s="22">
        <f t="shared" si="94"/>
        <v>0</v>
      </c>
      <c r="T241" s="22" t="str">
        <f t="shared" si="95"/>
        <v>DS</v>
      </c>
      <c r="U241" s="85"/>
      <c r="V241" s="56"/>
      <c r="W241" s="56"/>
      <c r="X241" s="56"/>
      <c r="Y241" s="56"/>
      <c r="Z241" s="56"/>
    </row>
    <row r="242" spans="1:26" s="53" customFormat="1" ht="15" x14ac:dyDescent="0.25">
      <c r="A242" s="24" t="str">
        <f t="shared" si="84"/>
        <v>LLM2025</v>
      </c>
      <c r="B242" s="127" t="s">
        <v>145</v>
      </c>
      <c r="C242" s="128"/>
      <c r="D242" s="128"/>
      <c r="E242" s="128"/>
      <c r="F242" s="128"/>
      <c r="G242" s="128"/>
      <c r="H242" s="128"/>
      <c r="I242" s="129"/>
      <c r="J242" s="15">
        <f t="shared" si="85"/>
        <v>4</v>
      </c>
      <c r="K242" s="15">
        <f t="shared" si="86"/>
        <v>2</v>
      </c>
      <c r="L242" s="15">
        <f t="shared" si="87"/>
        <v>1</v>
      </c>
      <c r="M242" s="15">
        <f t="shared" si="88"/>
        <v>0</v>
      </c>
      <c r="N242" s="15">
        <f t="shared" si="89"/>
        <v>3</v>
      </c>
      <c r="O242" s="15">
        <f t="shared" si="90"/>
        <v>4</v>
      </c>
      <c r="P242" s="15">
        <f t="shared" si="91"/>
        <v>7</v>
      </c>
      <c r="Q242" s="22" t="str">
        <f t="shared" si="92"/>
        <v>E</v>
      </c>
      <c r="R242" s="22">
        <f t="shared" si="93"/>
        <v>0</v>
      </c>
      <c r="S242" s="22">
        <f t="shared" si="94"/>
        <v>0</v>
      </c>
      <c r="T242" s="22" t="str">
        <f t="shared" si="95"/>
        <v>DS</v>
      </c>
      <c r="U242" s="85"/>
      <c r="V242" s="56"/>
      <c r="W242" s="56"/>
      <c r="X242" s="56"/>
      <c r="Y242" s="56"/>
      <c r="Z242" s="56"/>
    </row>
    <row r="243" spans="1:26" s="53" customFormat="1" ht="15" x14ac:dyDescent="0.25">
      <c r="A243" s="24" t="str">
        <f t="shared" si="84"/>
        <v>LLM2026</v>
      </c>
      <c r="B243" s="127" t="s">
        <v>147</v>
      </c>
      <c r="C243" s="128"/>
      <c r="D243" s="128"/>
      <c r="E243" s="128"/>
      <c r="F243" s="128"/>
      <c r="G243" s="128"/>
      <c r="H243" s="128"/>
      <c r="I243" s="129"/>
      <c r="J243" s="15">
        <f t="shared" si="85"/>
        <v>4</v>
      </c>
      <c r="K243" s="15">
        <f t="shared" si="86"/>
        <v>2</v>
      </c>
      <c r="L243" s="15">
        <f t="shared" si="87"/>
        <v>1</v>
      </c>
      <c r="M243" s="15">
        <f t="shared" si="88"/>
        <v>0</v>
      </c>
      <c r="N243" s="15">
        <f t="shared" si="89"/>
        <v>3</v>
      </c>
      <c r="O243" s="15">
        <f t="shared" si="90"/>
        <v>4</v>
      </c>
      <c r="P243" s="15">
        <f t="shared" si="91"/>
        <v>7</v>
      </c>
      <c r="Q243" s="22" t="str">
        <f t="shared" si="92"/>
        <v>E</v>
      </c>
      <c r="R243" s="22">
        <f t="shared" si="93"/>
        <v>0</v>
      </c>
      <c r="S243" s="22">
        <f t="shared" si="94"/>
        <v>0</v>
      </c>
      <c r="T243" s="22" t="str">
        <f t="shared" si="95"/>
        <v>DS</v>
      </c>
      <c r="U243" s="85"/>
      <c r="V243" s="56"/>
      <c r="W243" s="56"/>
      <c r="X243" s="56"/>
      <c r="Y243" s="56"/>
      <c r="Z243" s="56"/>
    </row>
    <row r="244" spans="1:26" s="53" customFormat="1" ht="15" x14ac:dyDescent="0.25">
      <c r="A244" s="24" t="str">
        <f t="shared" si="84"/>
        <v>LLM2061</v>
      </c>
      <c r="B244" s="127" t="s">
        <v>149</v>
      </c>
      <c r="C244" s="128"/>
      <c r="D244" s="128"/>
      <c r="E244" s="128"/>
      <c r="F244" s="128"/>
      <c r="G244" s="128"/>
      <c r="H244" s="128"/>
      <c r="I244" s="129"/>
      <c r="J244" s="15">
        <f t="shared" si="85"/>
        <v>5</v>
      </c>
      <c r="K244" s="15">
        <f t="shared" si="86"/>
        <v>2</v>
      </c>
      <c r="L244" s="15">
        <f t="shared" si="87"/>
        <v>1</v>
      </c>
      <c r="M244" s="15">
        <f t="shared" si="88"/>
        <v>0</v>
      </c>
      <c r="N244" s="15">
        <f t="shared" si="89"/>
        <v>3</v>
      </c>
      <c r="O244" s="15">
        <f t="shared" si="90"/>
        <v>6</v>
      </c>
      <c r="P244" s="15">
        <f t="shared" si="91"/>
        <v>9</v>
      </c>
      <c r="Q244" s="22" t="str">
        <f t="shared" si="92"/>
        <v>E</v>
      </c>
      <c r="R244" s="22">
        <f t="shared" si="93"/>
        <v>0</v>
      </c>
      <c r="S244" s="22">
        <f t="shared" si="94"/>
        <v>0</v>
      </c>
      <c r="T244" s="22" t="str">
        <f t="shared" si="95"/>
        <v>DS</v>
      </c>
      <c r="U244" s="85"/>
      <c r="V244" s="56"/>
      <c r="W244" s="56"/>
      <c r="X244" s="56"/>
      <c r="Y244" s="56"/>
      <c r="Z244" s="56"/>
    </row>
    <row r="245" spans="1:26" s="53" customFormat="1" ht="15" x14ac:dyDescent="0.25">
      <c r="A245" s="24" t="str">
        <f t="shared" si="84"/>
        <v>LLM2062</v>
      </c>
      <c r="B245" s="127" t="s">
        <v>151</v>
      </c>
      <c r="C245" s="128"/>
      <c r="D245" s="128"/>
      <c r="E245" s="128"/>
      <c r="F245" s="128"/>
      <c r="G245" s="128"/>
      <c r="H245" s="128"/>
      <c r="I245" s="129"/>
      <c r="J245" s="15">
        <f t="shared" si="85"/>
        <v>3</v>
      </c>
      <c r="K245" s="15">
        <f t="shared" si="86"/>
        <v>1</v>
      </c>
      <c r="L245" s="15">
        <f t="shared" si="87"/>
        <v>1</v>
      </c>
      <c r="M245" s="15">
        <f t="shared" si="88"/>
        <v>0</v>
      </c>
      <c r="N245" s="15">
        <f t="shared" si="89"/>
        <v>2</v>
      </c>
      <c r="O245" s="15">
        <f t="shared" si="90"/>
        <v>3</v>
      </c>
      <c r="P245" s="15">
        <f t="shared" si="91"/>
        <v>5</v>
      </c>
      <c r="Q245" s="22">
        <f t="shared" si="92"/>
        <v>0</v>
      </c>
      <c r="R245" s="22">
        <f t="shared" si="93"/>
        <v>0</v>
      </c>
      <c r="S245" s="22" t="str">
        <f t="shared" si="94"/>
        <v>VP</v>
      </c>
      <c r="T245" s="22" t="str">
        <f t="shared" si="95"/>
        <v>DS</v>
      </c>
      <c r="U245" s="85"/>
      <c r="V245" s="56"/>
      <c r="W245" s="56"/>
      <c r="X245" s="56"/>
      <c r="Y245" s="56"/>
      <c r="Z245" s="56"/>
    </row>
    <row r="246" spans="1:26" s="53" customFormat="1" ht="15" x14ac:dyDescent="0.25">
      <c r="A246" s="24" t="str">
        <f t="shared" si="84"/>
        <v>LLM2063</v>
      </c>
      <c r="B246" s="127" t="s">
        <v>153</v>
      </c>
      <c r="C246" s="128"/>
      <c r="D246" s="128"/>
      <c r="E246" s="128"/>
      <c r="F246" s="128"/>
      <c r="G246" s="128"/>
      <c r="H246" s="128"/>
      <c r="I246" s="129"/>
      <c r="J246" s="15">
        <f t="shared" si="85"/>
        <v>3</v>
      </c>
      <c r="K246" s="15">
        <f t="shared" si="86"/>
        <v>1</v>
      </c>
      <c r="L246" s="15">
        <f t="shared" si="87"/>
        <v>2</v>
      </c>
      <c r="M246" s="15">
        <f t="shared" si="88"/>
        <v>0</v>
      </c>
      <c r="N246" s="15">
        <f t="shared" si="89"/>
        <v>3</v>
      </c>
      <c r="O246" s="15">
        <f t="shared" si="90"/>
        <v>2</v>
      </c>
      <c r="P246" s="15">
        <f t="shared" si="91"/>
        <v>5</v>
      </c>
      <c r="Q246" s="22">
        <f t="shared" si="92"/>
        <v>0</v>
      </c>
      <c r="R246" s="22" t="str">
        <f t="shared" si="93"/>
        <v>C</v>
      </c>
      <c r="S246" s="22">
        <f t="shared" si="94"/>
        <v>0</v>
      </c>
      <c r="T246" s="22" t="str">
        <f t="shared" si="95"/>
        <v>DS</v>
      </c>
      <c r="U246" s="85"/>
      <c r="V246" s="56"/>
      <c r="W246" s="56"/>
      <c r="X246" s="56"/>
      <c r="Y246" s="56"/>
      <c r="Z246" s="56"/>
    </row>
    <row r="247" spans="1:26" s="53" customFormat="1" ht="15" x14ac:dyDescent="0.25">
      <c r="A247" s="24" t="str">
        <f t="shared" si="84"/>
        <v>LLM3024</v>
      </c>
      <c r="B247" s="127" t="s">
        <v>158</v>
      </c>
      <c r="C247" s="128"/>
      <c r="D247" s="128"/>
      <c r="E247" s="128"/>
      <c r="F247" s="128"/>
      <c r="G247" s="128"/>
      <c r="H247" s="128"/>
      <c r="I247" s="129"/>
      <c r="J247" s="15">
        <f t="shared" si="85"/>
        <v>6</v>
      </c>
      <c r="K247" s="15">
        <f t="shared" si="86"/>
        <v>2</v>
      </c>
      <c r="L247" s="15">
        <f t="shared" si="87"/>
        <v>1</v>
      </c>
      <c r="M247" s="15">
        <f t="shared" si="88"/>
        <v>0</v>
      </c>
      <c r="N247" s="15">
        <f t="shared" si="89"/>
        <v>3</v>
      </c>
      <c r="O247" s="15">
        <f t="shared" si="90"/>
        <v>8</v>
      </c>
      <c r="P247" s="15">
        <f t="shared" si="91"/>
        <v>11</v>
      </c>
      <c r="Q247" s="22" t="str">
        <f t="shared" si="92"/>
        <v>E</v>
      </c>
      <c r="R247" s="22">
        <f t="shared" si="93"/>
        <v>0</v>
      </c>
      <c r="S247" s="22">
        <f t="shared" si="94"/>
        <v>0</v>
      </c>
      <c r="T247" s="22" t="str">
        <f t="shared" si="95"/>
        <v>DS</v>
      </c>
      <c r="U247" s="85"/>
      <c r="V247" s="56"/>
      <c r="W247" s="56"/>
      <c r="X247" s="56"/>
      <c r="Y247" s="56"/>
      <c r="Z247" s="56"/>
    </row>
    <row r="248" spans="1:26" s="53" customFormat="1" ht="15" x14ac:dyDescent="0.25">
      <c r="A248" s="24" t="str">
        <f t="shared" si="84"/>
        <v>LLM3025</v>
      </c>
      <c r="B248" s="127" t="s">
        <v>160</v>
      </c>
      <c r="C248" s="128"/>
      <c r="D248" s="128"/>
      <c r="E248" s="128"/>
      <c r="F248" s="128"/>
      <c r="G248" s="128"/>
      <c r="H248" s="128"/>
      <c r="I248" s="129"/>
      <c r="J248" s="15">
        <f t="shared" si="85"/>
        <v>5</v>
      </c>
      <c r="K248" s="15">
        <f t="shared" si="86"/>
        <v>2</v>
      </c>
      <c r="L248" s="15">
        <f t="shared" si="87"/>
        <v>1</v>
      </c>
      <c r="M248" s="15">
        <f t="shared" si="88"/>
        <v>0</v>
      </c>
      <c r="N248" s="15">
        <f t="shared" si="89"/>
        <v>3</v>
      </c>
      <c r="O248" s="15">
        <f t="shared" si="90"/>
        <v>6</v>
      </c>
      <c r="P248" s="15">
        <f t="shared" si="91"/>
        <v>9</v>
      </c>
      <c r="Q248" s="22" t="str">
        <f t="shared" si="92"/>
        <v>E</v>
      </c>
      <c r="R248" s="22">
        <f t="shared" si="93"/>
        <v>0</v>
      </c>
      <c r="S248" s="22">
        <f t="shared" si="94"/>
        <v>0</v>
      </c>
      <c r="T248" s="22" t="str">
        <f t="shared" si="95"/>
        <v>DS</v>
      </c>
      <c r="U248" s="85"/>
      <c r="V248" s="56"/>
      <c r="W248" s="56"/>
      <c r="X248" s="56"/>
      <c r="Y248" s="56"/>
      <c r="Z248" s="56"/>
    </row>
    <row r="249" spans="1:26" s="53" customFormat="1" ht="15" x14ac:dyDescent="0.25">
      <c r="A249" s="24" t="str">
        <f t="shared" si="84"/>
        <v>LLM3061</v>
      </c>
      <c r="B249" s="127" t="s">
        <v>162</v>
      </c>
      <c r="C249" s="128"/>
      <c r="D249" s="128"/>
      <c r="E249" s="128"/>
      <c r="F249" s="128"/>
      <c r="G249" s="128"/>
      <c r="H249" s="128"/>
      <c r="I249" s="129"/>
      <c r="J249" s="15">
        <f t="shared" si="85"/>
        <v>7</v>
      </c>
      <c r="K249" s="15">
        <f t="shared" si="86"/>
        <v>3</v>
      </c>
      <c r="L249" s="15">
        <f t="shared" si="87"/>
        <v>2</v>
      </c>
      <c r="M249" s="15">
        <f t="shared" si="88"/>
        <v>0</v>
      </c>
      <c r="N249" s="15">
        <f t="shared" si="89"/>
        <v>5</v>
      </c>
      <c r="O249" s="15">
        <f t="shared" si="90"/>
        <v>8</v>
      </c>
      <c r="P249" s="15">
        <f t="shared" si="91"/>
        <v>13</v>
      </c>
      <c r="Q249" s="22" t="str">
        <f t="shared" si="92"/>
        <v>E</v>
      </c>
      <c r="R249" s="22">
        <f t="shared" si="93"/>
        <v>0</v>
      </c>
      <c r="S249" s="22">
        <f t="shared" si="94"/>
        <v>0</v>
      </c>
      <c r="T249" s="22" t="str">
        <f t="shared" si="95"/>
        <v>DS</v>
      </c>
      <c r="U249" s="85"/>
      <c r="V249" s="56"/>
      <c r="W249" s="56"/>
      <c r="X249" s="56"/>
      <c r="Y249" s="56"/>
      <c r="Z249" s="56"/>
    </row>
    <row r="250" spans="1:26" s="53" customFormat="1" ht="15" x14ac:dyDescent="0.25">
      <c r="A250" s="24" t="str">
        <f t="shared" si="84"/>
        <v>LLM3062</v>
      </c>
      <c r="B250" s="127" t="s">
        <v>164</v>
      </c>
      <c r="C250" s="128"/>
      <c r="D250" s="128"/>
      <c r="E250" s="128"/>
      <c r="F250" s="128"/>
      <c r="G250" s="128"/>
      <c r="H250" s="128"/>
      <c r="I250" s="129"/>
      <c r="J250" s="15">
        <f t="shared" si="85"/>
        <v>4</v>
      </c>
      <c r="K250" s="15">
        <f t="shared" si="86"/>
        <v>1</v>
      </c>
      <c r="L250" s="15">
        <f t="shared" si="87"/>
        <v>2</v>
      </c>
      <c r="M250" s="15">
        <f t="shared" si="88"/>
        <v>0</v>
      </c>
      <c r="N250" s="15">
        <f t="shared" si="89"/>
        <v>3</v>
      </c>
      <c r="O250" s="15">
        <f t="shared" si="90"/>
        <v>4</v>
      </c>
      <c r="P250" s="15">
        <f t="shared" si="91"/>
        <v>7</v>
      </c>
      <c r="Q250" s="22">
        <f t="shared" si="92"/>
        <v>0</v>
      </c>
      <c r="R250" s="22" t="str">
        <f t="shared" si="93"/>
        <v>C</v>
      </c>
      <c r="S250" s="22">
        <f t="shared" si="94"/>
        <v>0</v>
      </c>
      <c r="T250" s="22" t="str">
        <f t="shared" si="95"/>
        <v>DS</v>
      </c>
      <c r="U250" s="85"/>
      <c r="V250" s="56"/>
      <c r="W250" s="56"/>
      <c r="X250" s="56"/>
      <c r="Y250" s="56"/>
      <c r="Z250" s="56"/>
    </row>
    <row r="251" spans="1:26" ht="15" x14ac:dyDescent="0.25">
      <c r="A251" s="24" t="str">
        <f t="shared" si="84"/>
        <v>LLM3063</v>
      </c>
      <c r="B251" s="127" t="s">
        <v>166</v>
      </c>
      <c r="C251" s="128"/>
      <c r="D251" s="128"/>
      <c r="E251" s="128"/>
      <c r="F251" s="128"/>
      <c r="G251" s="128"/>
      <c r="H251" s="128"/>
      <c r="I251" s="129"/>
      <c r="J251" s="15">
        <f t="shared" si="85"/>
        <v>4</v>
      </c>
      <c r="K251" s="15">
        <f t="shared" si="86"/>
        <v>1</v>
      </c>
      <c r="L251" s="15">
        <f t="shared" si="87"/>
        <v>1</v>
      </c>
      <c r="M251" s="15">
        <f t="shared" si="88"/>
        <v>0</v>
      </c>
      <c r="N251" s="15">
        <f t="shared" si="89"/>
        <v>2</v>
      </c>
      <c r="O251" s="15">
        <f t="shared" si="90"/>
        <v>5</v>
      </c>
      <c r="P251" s="15">
        <f t="shared" si="91"/>
        <v>7</v>
      </c>
      <c r="Q251" s="22">
        <f t="shared" si="92"/>
        <v>0</v>
      </c>
      <c r="R251" s="22" t="str">
        <f t="shared" si="93"/>
        <v>C</v>
      </c>
      <c r="S251" s="22">
        <f t="shared" si="94"/>
        <v>0</v>
      </c>
      <c r="T251" s="22" t="str">
        <f t="shared" si="95"/>
        <v>DS</v>
      </c>
      <c r="U251" s="85"/>
      <c r="V251" s="56"/>
      <c r="W251" s="56"/>
      <c r="X251" s="56"/>
      <c r="Y251" s="56"/>
      <c r="Z251" s="56"/>
    </row>
    <row r="252" spans="1:26" ht="15" x14ac:dyDescent="0.25">
      <c r="A252" s="24" t="str">
        <f t="shared" si="84"/>
        <v>LLY3024</v>
      </c>
      <c r="B252" s="127" t="s">
        <v>170</v>
      </c>
      <c r="C252" s="128"/>
      <c r="D252" s="128"/>
      <c r="E252" s="128"/>
      <c r="F252" s="128"/>
      <c r="G252" s="128"/>
      <c r="H252" s="128"/>
      <c r="I252" s="129"/>
      <c r="J252" s="15">
        <f t="shared" si="85"/>
        <v>3</v>
      </c>
      <c r="K252" s="15">
        <f t="shared" si="86"/>
        <v>0</v>
      </c>
      <c r="L252" s="15">
        <f t="shared" si="87"/>
        <v>0</v>
      </c>
      <c r="M252" s="15">
        <f t="shared" si="88"/>
        <v>3</v>
      </c>
      <c r="N252" s="15">
        <f t="shared" si="89"/>
        <v>3</v>
      </c>
      <c r="O252" s="15">
        <f t="shared" si="90"/>
        <v>2</v>
      </c>
      <c r="P252" s="15">
        <f t="shared" si="91"/>
        <v>5</v>
      </c>
      <c r="Q252" s="22">
        <f t="shared" si="92"/>
        <v>0</v>
      </c>
      <c r="R252" s="22" t="str">
        <f t="shared" si="93"/>
        <v>C</v>
      </c>
      <c r="S252" s="22">
        <f t="shared" si="94"/>
        <v>0</v>
      </c>
      <c r="T252" s="22" t="str">
        <f t="shared" si="95"/>
        <v>DS</v>
      </c>
      <c r="U252" s="85"/>
      <c r="V252" s="56"/>
      <c r="W252" s="56"/>
      <c r="X252" s="56"/>
      <c r="Y252" s="56"/>
      <c r="Z252" s="56"/>
    </row>
    <row r="253" spans="1:26" ht="15" x14ac:dyDescent="0.25">
      <c r="A253" s="24" t="str">
        <f t="shared" si="84"/>
        <v>LLM4024</v>
      </c>
      <c r="B253" s="127" t="s">
        <v>172</v>
      </c>
      <c r="C253" s="128"/>
      <c r="D253" s="128"/>
      <c r="E253" s="128"/>
      <c r="F253" s="128"/>
      <c r="G253" s="128"/>
      <c r="H253" s="128"/>
      <c r="I253" s="129"/>
      <c r="J253" s="15">
        <f t="shared" si="85"/>
        <v>3</v>
      </c>
      <c r="K253" s="15">
        <f t="shared" si="86"/>
        <v>1</v>
      </c>
      <c r="L253" s="15">
        <f t="shared" si="87"/>
        <v>0</v>
      </c>
      <c r="M253" s="15">
        <f t="shared" si="88"/>
        <v>0</v>
      </c>
      <c r="N253" s="15">
        <f t="shared" si="89"/>
        <v>1</v>
      </c>
      <c r="O253" s="15">
        <f t="shared" si="90"/>
        <v>4</v>
      </c>
      <c r="P253" s="15">
        <f t="shared" si="91"/>
        <v>5</v>
      </c>
      <c r="Q253" s="22" t="str">
        <f t="shared" si="92"/>
        <v>E</v>
      </c>
      <c r="R253" s="22">
        <f t="shared" si="93"/>
        <v>0</v>
      </c>
      <c r="S253" s="22">
        <f t="shared" si="94"/>
        <v>0</v>
      </c>
      <c r="T253" s="22" t="str">
        <f t="shared" si="95"/>
        <v>DS</v>
      </c>
      <c r="U253" s="85"/>
      <c r="V253" s="56"/>
      <c r="W253" s="56"/>
      <c r="X253" s="56"/>
      <c r="Y253" s="56"/>
      <c r="Z253" s="56"/>
    </row>
    <row r="254" spans="1:26" ht="15" x14ac:dyDescent="0.25">
      <c r="A254" s="24" t="str">
        <f t="shared" si="84"/>
        <v>LLM4025</v>
      </c>
      <c r="B254" s="127" t="s">
        <v>174</v>
      </c>
      <c r="C254" s="128"/>
      <c r="D254" s="128"/>
      <c r="E254" s="128"/>
      <c r="F254" s="128"/>
      <c r="G254" s="128"/>
      <c r="H254" s="128"/>
      <c r="I254" s="129"/>
      <c r="J254" s="15">
        <f t="shared" si="85"/>
        <v>5</v>
      </c>
      <c r="K254" s="15">
        <f t="shared" si="86"/>
        <v>2</v>
      </c>
      <c r="L254" s="15">
        <f t="shared" si="87"/>
        <v>1</v>
      </c>
      <c r="M254" s="15">
        <f t="shared" si="88"/>
        <v>0</v>
      </c>
      <c r="N254" s="15">
        <f t="shared" si="89"/>
        <v>3</v>
      </c>
      <c r="O254" s="15">
        <f t="shared" si="90"/>
        <v>6</v>
      </c>
      <c r="P254" s="15">
        <f t="shared" si="91"/>
        <v>9</v>
      </c>
      <c r="Q254" s="22" t="str">
        <f t="shared" si="92"/>
        <v>E</v>
      </c>
      <c r="R254" s="22">
        <f t="shared" si="93"/>
        <v>0</v>
      </c>
      <c r="S254" s="22">
        <f t="shared" si="94"/>
        <v>0</v>
      </c>
      <c r="T254" s="22" t="str">
        <f t="shared" si="95"/>
        <v>DS</v>
      </c>
      <c r="U254" s="85"/>
      <c r="V254" s="56"/>
      <c r="W254" s="56"/>
      <c r="X254" s="56"/>
      <c r="Y254" s="56"/>
      <c r="Z254" s="56"/>
    </row>
    <row r="255" spans="1:26" ht="15" x14ac:dyDescent="0.25">
      <c r="A255" s="24" t="str">
        <f t="shared" si="84"/>
        <v>LLM6025</v>
      </c>
      <c r="B255" s="254" t="s">
        <v>176</v>
      </c>
      <c r="C255" s="255"/>
      <c r="D255" s="255"/>
      <c r="E255" s="255"/>
      <c r="F255" s="255"/>
      <c r="G255" s="255"/>
      <c r="H255" s="255"/>
      <c r="I255" s="256"/>
      <c r="J255" s="15">
        <f t="shared" si="85"/>
        <v>4</v>
      </c>
      <c r="K255" s="15">
        <f t="shared" si="86"/>
        <v>2</v>
      </c>
      <c r="L255" s="15">
        <f t="shared" si="87"/>
        <v>1</v>
      </c>
      <c r="M255" s="15">
        <f t="shared" si="88"/>
        <v>0</v>
      </c>
      <c r="N255" s="15">
        <f t="shared" si="89"/>
        <v>3</v>
      </c>
      <c r="O255" s="15">
        <f t="shared" si="90"/>
        <v>5</v>
      </c>
      <c r="P255" s="15">
        <f t="shared" si="91"/>
        <v>8</v>
      </c>
      <c r="Q255" s="22" t="str">
        <f t="shared" si="92"/>
        <v>E</v>
      </c>
      <c r="R255" s="22">
        <f t="shared" si="93"/>
        <v>0</v>
      </c>
      <c r="S255" s="22">
        <f t="shared" si="94"/>
        <v>0</v>
      </c>
      <c r="T255" s="22" t="str">
        <f t="shared" si="95"/>
        <v>DS</v>
      </c>
      <c r="U255" s="85"/>
      <c r="V255" s="56"/>
      <c r="W255" s="56"/>
      <c r="X255" s="56"/>
      <c r="Y255" s="56"/>
      <c r="Z255" s="56"/>
    </row>
    <row r="256" spans="1:26" s="39" customFormat="1" ht="15" x14ac:dyDescent="0.25">
      <c r="A256" s="24" t="str">
        <f t="shared" si="84"/>
        <v>LLM4061</v>
      </c>
      <c r="B256" s="127" t="s">
        <v>178</v>
      </c>
      <c r="C256" s="128"/>
      <c r="D256" s="128"/>
      <c r="E256" s="128"/>
      <c r="F256" s="128"/>
      <c r="G256" s="128"/>
      <c r="H256" s="128"/>
      <c r="I256" s="129"/>
      <c r="J256" s="15">
        <f t="shared" si="85"/>
        <v>6</v>
      </c>
      <c r="K256" s="15">
        <f t="shared" si="86"/>
        <v>3</v>
      </c>
      <c r="L256" s="15">
        <f t="shared" si="87"/>
        <v>2</v>
      </c>
      <c r="M256" s="15">
        <f t="shared" si="88"/>
        <v>0</v>
      </c>
      <c r="N256" s="15">
        <f t="shared" si="89"/>
        <v>5</v>
      </c>
      <c r="O256" s="15">
        <f t="shared" si="90"/>
        <v>6</v>
      </c>
      <c r="P256" s="15">
        <f t="shared" si="91"/>
        <v>11</v>
      </c>
      <c r="Q256" s="22" t="str">
        <f t="shared" si="92"/>
        <v>E</v>
      </c>
      <c r="R256" s="22">
        <f t="shared" si="93"/>
        <v>0</v>
      </c>
      <c r="S256" s="22">
        <f t="shared" si="94"/>
        <v>0</v>
      </c>
      <c r="T256" s="22" t="str">
        <f t="shared" si="95"/>
        <v>DS</v>
      </c>
      <c r="U256" s="85"/>
      <c r="V256" s="56"/>
      <c r="W256" s="56"/>
      <c r="X256" s="56"/>
      <c r="Y256" s="56"/>
      <c r="Z256" s="56"/>
    </row>
    <row r="257" spans="1:26" s="39" customFormat="1" ht="15" x14ac:dyDescent="0.25">
      <c r="A257" s="24" t="str">
        <f t="shared" si="84"/>
        <v>LLX4002</v>
      </c>
      <c r="B257" s="127" t="s">
        <v>219</v>
      </c>
      <c r="C257" s="128"/>
      <c r="D257" s="128"/>
      <c r="E257" s="128"/>
      <c r="F257" s="128"/>
      <c r="G257" s="128"/>
      <c r="H257" s="128"/>
      <c r="I257" s="129"/>
      <c r="J257" s="15">
        <f t="shared" si="85"/>
        <v>4</v>
      </c>
      <c r="K257" s="15">
        <f t="shared" si="86"/>
        <v>2</v>
      </c>
      <c r="L257" s="15">
        <f t="shared" si="87"/>
        <v>1</v>
      </c>
      <c r="M257" s="15">
        <f t="shared" si="88"/>
        <v>0</v>
      </c>
      <c r="N257" s="15">
        <f t="shared" si="89"/>
        <v>3</v>
      </c>
      <c r="O257" s="15">
        <f t="shared" si="90"/>
        <v>4</v>
      </c>
      <c r="P257" s="15">
        <f t="shared" si="91"/>
        <v>7</v>
      </c>
      <c r="Q257" s="22">
        <f t="shared" si="92"/>
        <v>0</v>
      </c>
      <c r="R257" s="22" t="str">
        <f t="shared" si="93"/>
        <v>C</v>
      </c>
      <c r="S257" s="22">
        <f t="shared" si="94"/>
        <v>0</v>
      </c>
      <c r="T257" s="22" t="str">
        <f t="shared" si="95"/>
        <v>DS</v>
      </c>
      <c r="U257" s="85"/>
      <c r="V257" s="56"/>
      <c r="W257" s="56"/>
      <c r="X257" s="56"/>
      <c r="Y257" s="56"/>
      <c r="Z257" s="56"/>
    </row>
    <row r="258" spans="1:26" s="39" customFormat="1" ht="15" x14ac:dyDescent="0.25">
      <c r="A258" s="24" t="str">
        <f t="shared" si="84"/>
        <v>LLX4003</v>
      </c>
      <c r="B258" s="127" t="s">
        <v>221</v>
      </c>
      <c r="C258" s="128"/>
      <c r="D258" s="128"/>
      <c r="E258" s="128"/>
      <c r="F258" s="128"/>
      <c r="G258" s="128"/>
      <c r="H258" s="128"/>
      <c r="I258" s="129"/>
      <c r="J258" s="15">
        <f t="shared" si="85"/>
        <v>4</v>
      </c>
      <c r="K258" s="15">
        <f t="shared" si="86"/>
        <v>2</v>
      </c>
      <c r="L258" s="15">
        <f t="shared" si="87"/>
        <v>1</v>
      </c>
      <c r="M258" s="15">
        <f t="shared" si="88"/>
        <v>0</v>
      </c>
      <c r="N258" s="15">
        <f t="shared" si="89"/>
        <v>3</v>
      </c>
      <c r="O258" s="15">
        <f t="shared" si="90"/>
        <v>4</v>
      </c>
      <c r="P258" s="15">
        <f t="shared" si="91"/>
        <v>7</v>
      </c>
      <c r="Q258" s="22">
        <f t="shared" si="92"/>
        <v>0</v>
      </c>
      <c r="R258" s="22" t="str">
        <f t="shared" si="93"/>
        <v>C</v>
      </c>
      <c r="S258" s="22">
        <f t="shared" si="94"/>
        <v>0</v>
      </c>
      <c r="T258" s="22" t="str">
        <f t="shared" si="95"/>
        <v>DS</v>
      </c>
      <c r="U258" s="85"/>
      <c r="V258" s="56"/>
      <c r="W258" s="56"/>
      <c r="X258" s="56"/>
      <c r="Y258" s="56"/>
      <c r="Z258" s="56"/>
    </row>
    <row r="259" spans="1:26" ht="15" x14ac:dyDescent="0.25">
      <c r="A259" s="24" t="str">
        <f t="shared" si="84"/>
        <v>LLY4024</v>
      </c>
      <c r="B259" s="127" t="s">
        <v>266</v>
      </c>
      <c r="C259" s="128"/>
      <c r="D259" s="128"/>
      <c r="E259" s="128"/>
      <c r="F259" s="128"/>
      <c r="G259" s="128"/>
      <c r="H259" s="128"/>
      <c r="I259" s="129"/>
      <c r="J259" s="15">
        <f t="shared" si="85"/>
        <v>3</v>
      </c>
      <c r="K259" s="15">
        <f t="shared" si="86"/>
        <v>0</v>
      </c>
      <c r="L259" s="15">
        <f t="shared" si="87"/>
        <v>0</v>
      </c>
      <c r="M259" s="15">
        <f t="shared" si="88"/>
        <v>1</v>
      </c>
      <c r="N259" s="15">
        <f t="shared" si="89"/>
        <v>1</v>
      </c>
      <c r="O259" s="15">
        <f t="shared" si="90"/>
        <v>4</v>
      </c>
      <c r="P259" s="15">
        <f t="shared" si="91"/>
        <v>5</v>
      </c>
      <c r="Q259" s="22">
        <f t="shared" si="92"/>
        <v>0</v>
      </c>
      <c r="R259" s="22" t="str">
        <f t="shared" si="93"/>
        <v>C</v>
      </c>
      <c r="S259" s="22">
        <f t="shared" si="94"/>
        <v>0</v>
      </c>
      <c r="T259" s="22" t="str">
        <f t="shared" si="95"/>
        <v>DS</v>
      </c>
      <c r="U259" s="85"/>
      <c r="V259" s="56"/>
      <c r="W259" s="56"/>
      <c r="X259" s="56"/>
      <c r="Y259" s="56"/>
      <c r="Z259" s="56"/>
    </row>
    <row r="260" spans="1:26" ht="15" x14ac:dyDescent="0.25">
      <c r="A260" s="24" t="str">
        <f t="shared" si="84"/>
        <v>LLM5024</v>
      </c>
      <c r="B260" s="127" t="s">
        <v>184</v>
      </c>
      <c r="C260" s="128"/>
      <c r="D260" s="128"/>
      <c r="E260" s="128"/>
      <c r="F260" s="128"/>
      <c r="G260" s="128"/>
      <c r="H260" s="128"/>
      <c r="I260" s="129"/>
      <c r="J260" s="15">
        <f t="shared" si="85"/>
        <v>7</v>
      </c>
      <c r="K260" s="15">
        <f t="shared" si="86"/>
        <v>2</v>
      </c>
      <c r="L260" s="15">
        <f t="shared" si="87"/>
        <v>2</v>
      </c>
      <c r="M260" s="15">
        <f t="shared" si="88"/>
        <v>0</v>
      </c>
      <c r="N260" s="15">
        <f t="shared" si="89"/>
        <v>4</v>
      </c>
      <c r="O260" s="15">
        <f t="shared" si="90"/>
        <v>9</v>
      </c>
      <c r="P260" s="15">
        <f t="shared" si="91"/>
        <v>13</v>
      </c>
      <c r="Q260" s="22" t="str">
        <f t="shared" si="92"/>
        <v>E</v>
      </c>
      <c r="R260" s="22">
        <f t="shared" si="93"/>
        <v>0</v>
      </c>
      <c r="S260" s="22">
        <f t="shared" si="94"/>
        <v>0</v>
      </c>
      <c r="T260" s="22" t="str">
        <f t="shared" si="95"/>
        <v>DS</v>
      </c>
      <c r="U260" s="85"/>
      <c r="V260" s="56"/>
      <c r="W260" s="56"/>
      <c r="X260" s="56"/>
      <c r="Y260" s="56"/>
      <c r="Z260" s="56"/>
    </row>
    <row r="261" spans="1:26" ht="15" x14ac:dyDescent="0.25">
      <c r="A261" s="24" t="str">
        <f t="shared" si="84"/>
        <v>LLM5061</v>
      </c>
      <c r="B261" s="127" t="s">
        <v>186</v>
      </c>
      <c r="C261" s="128"/>
      <c r="D261" s="128"/>
      <c r="E261" s="128"/>
      <c r="F261" s="128"/>
      <c r="G261" s="128"/>
      <c r="H261" s="128"/>
      <c r="I261" s="129"/>
      <c r="J261" s="15">
        <f t="shared" si="85"/>
        <v>7</v>
      </c>
      <c r="K261" s="15">
        <f t="shared" si="86"/>
        <v>2</v>
      </c>
      <c r="L261" s="15">
        <f t="shared" si="87"/>
        <v>2</v>
      </c>
      <c r="M261" s="15">
        <f t="shared" si="88"/>
        <v>0</v>
      </c>
      <c r="N261" s="15">
        <f t="shared" si="89"/>
        <v>4</v>
      </c>
      <c r="O261" s="15">
        <f t="shared" si="90"/>
        <v>9</v>
      </c>
      <c r="P261" s="15">
        <f t="shared" si="91"/>
        <v>13</v>
      </c>
      <c r="Q261" s="22" t="str">
        <f t="shared" si="92"/>
        <v>E</v>
      </c>
      <c r="R261" s="22">
        <f t="shared" si="93"/>
        <v>0</v>
      </c>
      <c r="S261" s="22">
        <f t="shared" si="94"/>
        <v>0</v>
      </c>
      <c r="T261" s="22" t="str">
        <f t="shared" si="95"/>
        <v>DS</v>
      </c>
      <c r="U261" s="85"/>
      <c r="V261" s="56"/>
      <c r="W261" s="56"/>
      <c r="X261" s="56"/>
      <c r="Y261" s="56"/>
      <c r="Z261" s="56"/>
    </row>
    <row r="262" spans="1:26" s="101" customFormat="1" ht="15" x14ac:dyDescent="0.25">
      <c r="A262" s="24" t="str">
        <f t="shared" si="84"/>
        <v>LLM5062</v>
      </c>
      <c r="B262" s="127" t="s">
        <v>188</v>
      </c>
      <c r="C262" s="128"/>
      <c r="D262" s="128"/>
      <c r="E262" s="128"/>
      <c r="F262" s="128"/>
      <c r="G262" s="128"/>
      <c r="H262" s="128"/>
      <c r="I262" s="129"/>
      <c r="J262" s="15">
        <f t="shared" si="85"/>
        <v>4</v>
      </c>
      <c r="K262" s="15">
        <f t="shared" si="86"/>
        <v>2</v>
      </c>
      <c r="L262" s="15">
        <f t="shared" si="87"/>
        <v>1</v>
      </c>
      <c r="M262" s="15">
        <f t="shared" si="88"/>
        <v>0</v>
      </c>
      <c r="N262" s="15">
        <f t="shared" si="89"/>
        <v>3</v>
      </c>
      <c r="O262" s="15">
        <f t="shared" si="90"/>
        <v>4</v>
      </c>
      <c r="P262" s="15">
        <f t="shared" si="91"/>
        <v>7</v>
      </c>
      <c r="Q262" s="22" t="str">
        <f t="shared" si="92"/>
        <v>E</v>
      </c>
      <c r="R262" s="22">
        <f t="shared" si="93"/>
        <v>0</v>
      </c>
      <c r="S262" s="22">
        <f t="shared" si="94"/>
        <v>0</v>
      </c>
      <c r="T262" s="22" t="str">
        <f t="shared" si="95"/>
        <v>DS</v>
      </c>
      <c r="U262" s="85"/>
      <c r="V262" s="56"/>
      <c r="W262" s="56"/>
      <c r="X262" s="56"/>
      <c r="Y262" s="56"/>
      <c r="Z262" s="56"/>
    </row>
    <row r="263" spans="1:26" s="101" customFormat="1" ht="15" x14ac:dyDescent="0.25">
      <c r="A263" s="24" t="str">
        <f t="shared" si="84"/>
        <v>LLX5002</v>
      </c>
      <c r="B263" s="127" t="s">
        <v>190</v>
      </c>
      <c r="C263" s="128"/>
      <c r="D263" s="128"/>
      <c r="E263" s="128"/>
      <c r="F263" s="128"/>
      <c r="G263" s="128"/>
      <c r="H263" s="128"/>
      <c r="I263" s="129"/>
      <c r="J263" s="15">
        <f t="shared" si="85"/>
        <v>4</v>
      </c>
      <c r="K263" s="15">
        <f t="shared" si="86"/>
        <v>2</v>
      </c>
      <c r="L263" s="15">
        <f t="shared" si="87"/>
        <v>1</v>
      </c>
      <c r="M263" s="15">
        <f t="shared" si="88"/>
        <v>0</v>
      </c>
      <c r="N263" s="15">
        <f t="shared" si="89"/>
        <v>3</v>
      </c>
      <c r="O263" s="15">
        <f t="shared" si="90"/>
        <v>4</v>
      </c>
      <c r="P263" s="15">
        <f t="shared" si="91"/>
        <v>7</v>
      </c>
      <c r="Q263" s="22">
        <f t="shared" si="92"/>
        <v>0</v>
      </c>
      <c r="R263" s="22" t="str">
        <f t="shared" si="93"/>
        <v>C</v>
      </c>
      <c r="S263" s="22">
        <f t="shared" si="94"/>
        <v>0</v>
      </c>
      <c r="T263" s="22" t="str">
        <f t="shared" si="95"/>
        <v>DS</v>
      </c>
      <c r="U263" s="85"/>
      <c r="V263" s="56"/>
      <c r="W263" s="56"/>
      <c r="X263" s="56"/>
      <c r="Y263" s="56"/>
      <c r="Z263" s="56"/>
    </row>
    <row r="264" spans="1:26" ht="15" x14ac:dyDescent="0.25">
      <c r="A264" s="24" t="str">
        <f t="shared" si="84"/>
        <v>LLX5003</v>
      </c>
      <c r="B264" s="127" t="s">
        <v>192</v>
      </c>
      <c r="C264" s="128"/>
      <c r="D264" s="128"/>
      <c r="E264" s="128"/>
      <c r="F264" s="128"/>
      <c r="G264" s="128"/>
      <c r="H264" s="128"/>
      <c r="I264" s="129"/>
      <c r="J264" s="15">
        <f t="shared" si="85"/>
        <v>4</v>
      </c>
      <c r="K264" s="15">
        <f t="shared" si="86"/>
        <v>2</v>
      </c>
      <c r="L264" s="15">
        <f t="shared" si="87"/>
        <v>2</v>
      </c>
      <c r="M264" s="15">
        <f t="shared" si="88"/>
        <v>0</v>
      </c>
      <c r="N264" s="15">
        <f t="shared" si="89"/>
        <v>4</v>
      </c>
      <c r="O264" s="15">
        <f t="shared" si="90"/>
        <v>3</v>
      </c>
      <c r="P264" s="15">
        <f t="shared" si="91"/>
        <v>7</v>
      </c>
      <c r="Q264" s="22">
        <f t="shared" si="92"/>
        <v>0</v>
      </c>
      <c r="R264" s="22" t="str">
        <f t="shared" si="93"/>
        <v>C</v>
      </c>
      <c r="S264" s="22">
        <f t="shared" si="94"/>
        <v>0</v>
      </c>
      <c r="T264" s="22" t="str">
        <f t="shared" si="95"/>
        <v>DS</v>
      </c>
      <c r="U264" s="85"/>
      <c r="V264" s="56"/>
      <c r="W264" s="56"/>
      <c r="X264" s="56"/>
      <c r="Y264" s="56"/>
      <c r="Z264" s="56"/>
    </row>
    <row r="265" spans="1:26" ht="15" x14ac:dyDescent="0.25">
      <c r="A265" s="79" t="s">
        <v>26</v>
      </c>
      <c r="B265" s="284"/>
      <c r="C265" s="285"/>
      <c r="D265" s="285"/>
      <c r="E265" s="285"/>
      <c r="F265" s="285"/>
      <c r="G265" s="285"/>
      <c r="H265" s="285"/>
      <c r="I265" s="286"/>
      <c r="J265" s="17">
        <f t="shared" ref="J265:P265" si="96">SUM(J236:J264)</f>
        <v>130</v>
      </c>
      <c r="K265" s="17">
        <f t="shared" si="96"/>
        <v>47</v>
      </c>
      <c r="L265" s="17">
        <f t="shared" si="96"/>
        <v>36</v>
      </c>
      <c r="M265" s="17">
        <f t="shared" si="96"/>
        <v>6</v>
      </c>
      <c r="N265" s="17">
        <f t="shared" si="96"/>
        <v>89</v>
      </c>
      <c r="O265" s="17">
        <f t="shared" si="96"/>
        <v>143</v>
      </c>
      <c r="P265" s="17">
        <f t="shared" si="96"/>
        <v>232</v>
      </c>
      <c r="Q265" s="79">
        <f>COUNTIF(Q236:Q264,"E")</f>
        <v>17</v>
      </c>
      <c r="R265" s="79">
        <f>COUNTIF(R236:R264,"C")</f>
        <v>10</v>
      </c>
      <c r="S265" s="79">
        <f>COUNTIF(S236:S264,"VP")</f>
        <v>2</v>
      </c>
      <c r="T265" s="80">
        <f>COUNTA(T236:T264)</f>
        <v>29</v>
      </c>
      <c r="U265" s="85"/>
      <c r="V265" s="56"/>
      <c r="W265" s="56"/>
      <c r="X265" s="56"/>
      <c r="Y265" s="56"/>
      <c r="Z265" s="56"/>
    </row>
    <row r="266" spans="1:26" x14ac:dyDescent="0.2">
      <c r="A266" s="162" t="s">
        <v>74</v>
      </c>
      <c r="B266" s="163"/>
      <c r="C266" s="163"/>
      <c r="D266" s="163"/>
      <c r="E266" s="163"/>
      <c r="F266" s="163"/>
      <c r="G266" s="163"/>
      <c r="H266" s="163"/>
      <c r="I266" s="163"/>
      <c r="J266" s="163"/>
      <c r="K266" s="163"/>
      <c r="L266" s="163"/>
      <c r="M266" s="163"/>
      <c r="N266" s="163"/>
      <c r="O266" s="163"/>
      <c r="P266" s="163"/>
      <c r="Q266" s="163"/>
      <c r="R266" s="163"/>
      <c r="S266" s="163"/>
      <c r="T266" s="164"/>
      <c r="U266" s="46"/>
    </row>
    <row r="267" spans="1:26" s="53" customFormat="1" x14ac:dyDescent="0.2">
      <c r="A267" s="24" t="str">
        <f>IF(ISNA(INDEX($A$37:$T$189,MATCH($B267,$B$37:$B$189,0),1)),"",INDEX($A$37:$T$189,MATCH($B267,$B$37:$B$189,0),1))</f>
        <v>LLM6024</v>
      </c>
      <c r="B267" s="127" t="s">
        <v>198</v>
      </c>
      <c r="C267" s="128"/>
      <c r="D267" s="128"/>
      <c r="E267" s="128"/>
      <c r="F267" s="128"/>
      <c r="G267" s="128"/>
      <c r="H267" s="128"/>
      <c r="I267" s="129"/>
      <c r="J267" s="15">
        <f>IF(ISNA(INDEX($A$37:$T$189,MATCH($B267,$B$37:$B$189,0),10)),"",INDEX($A$37:$T$189,MATCH($B267,$B$37:$B$189,0),10))</f>
        <v>7</v>
      </c>
      <c r="K267" s="15">
        <f>IF(ISNA(INDEX($A$37:$T$189,MATCH($B267,$B$37:$B$189,0),11)),"",INDEX($A$37:$T$189,MATCH($B267,$B$37:$B$189,0),11))</f>
        <v>2</v>
      </c>
      <c r="L267" s="15">
        <f>IF(ISNA(INDEX($A$37:$T$189,MATCH($B267,$B$37:$B$189,0),12)),"",INDEX($A$37:$T$189,MATCH($B267,$B$37:$B$189,0),12))</f>
        <v>2</v>
      </c>
      <c r="M267" s="15">
        <f>IF(ISNA(INDEX($A$37:$T$189,MATCH($B267,$B$37:$B$189,0),13)),"",INDEX($A$37:$T$189,MATCH($B267,$B$37:$B$189,0),13))</f>
        <v>0</v>
      </c>
      <c r="N267" s="15">
        <f>IF(ISNA(INDEX($A$37:$T$189,MATCH($B267,$B$37:$B$189,0),14)),"",INDEX($A$37:$T$189,MATCH($B267,$B$37:$B$189,0),14))</f>
        <v>4</v>
      </c>
      <c r="O267" s="15">
        <f>IF(ISNA(INDEX($A$37:$T$189,MATCH($B267,$B$37:$B$189,0),15)),"",INDEX($A$37:$T$189,MATCH($B267,$B$37:$B$189,0),15))</f>
        <v>11</v>
      </c>
      <c r="P267" s="15">
        <f>IF(ISNA(INDEX($A$37:$T$189,MATCH($B267,$B$37:$B$189,0),16)),"",INDEX($A$37:$T$189,MATCH($B267,$B$37:$B$189,0),16))</f>
        <v>15</v>
      </c>
      <c r="Q267" s="22" t="str">
        <f>IF(ISNA(INDEX($A$37:$T$189,MATCH($B267,$B$37:$B$189,0),17)),"",INDEX($A$37:$T$189,MATCH($B267,$B$37:$B$189,0),17))</f>
        <v>E</v>
      </c>
      <c r="R267" s="22">
        <f>IF(ISNA(INDEX($A$37:$T$189,MATCH($B267,$B$37:$B$189,0),18)),"",INDEX($A$37:$T$189,MATCH($B267,$B$37:$B$189,0),18))</f>
        <v>0</v>
      </c>
      <c r="S267" s="22">
        <f>IF(ISNA(INDEX($A$37:$T$189,MATCH($B267,$B$37:$B$189,0),19)),"",INDEX($A$37:$T$189,MATCH($B267,$B$37:$B$189,0),19))</f>
        <v>0</v>
      </c>
      <c r="T267" s="22" t="str">
        <f>IF(ISNA(INDEX($A$37:$T$189,MATCH($B267,$B$37:$B$189,0),20)),"",INDEX($A$37:$T$189,MATCH($B267,$B$37:$B$189,0),20))</f>
        <v>DS</v>
      </c>
      <c r="U267" s="46"/>
    </row>
    <row r="268" spans="1:26" s="67" customFormat="1" ht="15" x14ac:dyDescent="0.25">
      <c r="A268" s="24" t="str">
        <f>IF(ISNA(INDEX($A$37:$T$189,MATCH($B268,$B$37:$B$189,0),1)),"",INDEX($A$37:$T$189,MATCH($B268,$B$37:$B$189,0),1))</f>
        <v>LLM4026</v>
      </c>
      <c r="B268" s="254" t="s">
        <v>200</v>
      </c>
      <c r="C268" s="255"/>
      <c r="D268" s="255"/>
      <c r="E268" s="255"/>
      <c r="F268" s="255"/>
      <c r="G268" s="255"/>
      <c r="H268" s="255"/>
      <c r="I268" s="256"/>
      <c r="J268" s="15">
        <f>IF(ISNA(INDEX($A$37:$T$189,MATCH($B268,$B$37:$B$189,0),10)),"",INDEX($A$37:$T$189,MATCH($B268,$B$37:$B$189,0),10))</f>
        <v>4</v>
      </c>
      <c r="K268" s="15">
        <f>IF(ISNA(INDEX($A$37:$T$189,MATCH($B268,$B$37:$B$189,0),11)),"",INDEX($A$37:$T$189,MATCH($B268,$B$37:$B$189,0),11))</f>
        <v>2</v>
      </c>
      <c r="L268" s="15">
        <f>IF(ISNA(INDEX($A$37:$T$189,MATCH($B268,$B$37:$B$189,0),12)),"",INDEX($A$37:$T$189,MATCH($B268,$B$37:$B$189,0),12))</f>
        <v>1</v>
      </c>
      <c r="M268" s="15">
        <f>IF(ISNA(INDEX($A$37:$T$189,MATCH($B268,$B$37:$B$189,0),13)),"",INDEX($A$37:$T$189,MATCH($B268,$B$37:$B$189,0),13))</f>
        <v>0</v>
      </c>
      <c r="N268" s="15">
        <f>IF(ISNA(INDEX($A$37:$T$189,MATCH($B268,$B$37:$B$189,0),14)),"",INDEX($A$37:$T$189,MATCH($B268,$B$37:$B$189,0),14))</f>
        <v>3</v>
      </c>
      <c r="O268" s="15">
        <f>IF(ISNA(INDEX($A$37:$T$189,MATCH($B268,$B$37:$B$189,0),15)),"",INDEX($A$37:$T$189,MATCH($B268,$B$37:$B$189,0),15))</f>
        <v>4</v>
      </c>
      <c r="P268" s="15">
        <f>IF(ISNA(INDEX($A$37:$T$189,MATCH($B268,$B$37:$B$189,0),16)),"",INDEX($A$37:$T$189,MATCH($B268,$B$37:$B$189,0),16))</f>
        <v>7</v>
      </c>
      <c r="Q268" s="22" t="str">
        <f>IF(ISNA(INDEX($A$37:$T$189,MATCH($B268,$B$37:$B$189,0),17)),"",INDEX($A$37:$T$189,MATCH($B268,$B$37:$B$189,0),17))</f>
        <v>E</v>
      </c>
      <c r="R268" s="22">
        <f>IF(ISNA(INDEX($A$37:$T$189,MATCH($B268,$B$37:$B$189,0),18)),"",INDEX($A$37:$T$189,MATCH($B268,$B$37:$B$189,0),18))</f>
        <v>0</v>
      </c>
      <c r="S268" s="22">
        <f>IF(ISNA(INDEX($A$37:$T$189,MATCH($B268,$B$37:$B$189,0),19)),"",INDEX($A$37:$T$189,MATCH($B268,$B$37:$B$189,0),19))</f>
        <v>0</v>
      </c>
      <c r="T268" s="22" t="str">
        <f>IF(ISNA(INDEX($A$37:$T$189,MATCH($B268,$B$37:$B$189,0),20)),"",INDEX($A$37:$T$189,MATCH($B268,$B$37:$B$189,0),20))</f>
        <v>DS</v>
      </c>
      <c r="U268" s="85"/>
      <c r="V268" s="56"/>
      <c r="W268" s="56"/>
      <c r="X268" s="56"/>
      <c r="Y268" s="56"/>
    </row>
    <row r="269" spans="1:26" x14ac:dyDescent="0.2">
      <c r="A269" s="24" t="str">
        <f>IF(ISNA(INDEX($A$37:$T$189,MATCH($B269,$B$37:$B$189,0),1)),"",INDEX($A$37:$T$189,MATCH($B269,$B$37:$B$189,0),1))</f>
        <v>LLM6061</v>
      </c>
      <c r="B269" s="127" t="s">
        <v>202</v>
      </c>
      <c r="C269" s="128"/>
      <c r="D269" s="128"/>
      <c r="E269" s="128"/>
      <c r="F269" s="128"/>
      <c r="G269" s="128"/>
      <c r="H269" s="128"/>
      <c r="I269" s="129"/>
      <c r="J269" s="15">
        <f>IF(ISNA(INDEX($A$37:$T$189,MATCH($B269,$B$37:$B$189,0),10)),"",INDEX($A$37:$T$189,MATCH($B269,$B$37:$B$189,0),10))</f>
        <v>7</v>
      </c>
      <c r="K269" s="15">
        <f>IF(ISNA(INDEX($A$37:$T$189,MATCH($B269,$B$37:$B$189,0),11)),"",INDEX($A$37:$T$189,MATCH($B269,$B$37:$B$189,0),11))</f>
        <v>2</v>
      </c>
      <c r="L269" s="15">
        <f>IF(ISNA(INDEX($A$37:$T$189,MATCH($B269,$B$37:$B$189,0),12)),"",INDEX($A$37:$T$189,MATCH($B269,$B$37:$B$189,0),12))</f>
        <v>2</v>
      </c>
      <c r="M269" s="15">
        <f>IF(ISNA(INDEX($A$37:$T$189,MATCH($B269,$B$37:$B$189,0),13)),"",INDEX($A$37:$T$189,MATCH($B269,$B$37:$B$189,0),13))</f>
        <v>0</v>
      </c>
      <c r="N269" s="15">
        <f>IF(ISNA(INDEX($A$37:$T$189,MATCH($B269,$B$37:$B$189,0),14)),"",INDEX($A$37:$T$189,MATCH($B269,$B$37:$B$189,0),14))</f>
        <v>4</v>
      </c>
      <c r="O269" s="15">
        <f>IF(ISNA(INDEX($A$37:$T$189,MATCH($B269,$B$37:$B$189,0),15)),"",INDEX($A$37:$T$189,MATCH($B269,$B$37:$B$189,0),15))</f>
        <v>11</v>
      </c>
      <c r="P269" s="15">
        <f>IF(ISNA(INDEX($A$37:$T$189,MATCH($B269,$B$37:$B$189,0),16)),"",INDEX($A$37:$T$189,MATCH($B269,$B$37:$B$189,0),16))</f>
        <v>15</v>
      </c>
      <c r="Q269" s="22" t="str">
        <f>IF(ISNA(INDEX($A$37:$T$189,MATCH($B269,$B$37:$B$189,0),17)),"",INDEX($A$37:$T$189,MATCH($B269,$B$37:$B$189,0),17))</f>
        <v>E</v>
      </c>
      <c r="R269" s="22">
        <f>IF(ISNA(INDEX($A$37:$T$189,MATCH($B269,$B$37:$B$189,0),18)),"",INDEX($A$37:$T$189,MATCH($B269,$B$37:$B$189,0),18))</f>
        <v>0</v>
      </c>
      <c r="S269" s="22">
        <f>IF(ISNA(INDEX($A$37:$T$189,MATCH($B269,$B$37:$B$189,0),19)),"",INDEX($A$37:$T$189,MATCH($B269,$B$37:$B$189,0),19))</f>
        <v>0</v>
      </c>
      <c r="T269" s="22" t="str">
        <f>IF(ISNA(INDEX($A$37:$T$189,MATCH($B269,$B$37:$B$189,0),20)),"",INDEX($A$37:$T$189,MATCH($B269,$B$37:$B$189,0),20))</f>
        <v>DS</v>
      </c>
      <c r="U269" s="46"/>
    </row>
    <row r="270" spans="1:26" s="67" customFormat="1" x14ac:dyDescent="0.2">
      <c r="A270" s="24" t="str">
        <f>IF(ISNA(INDEX($A$37:$T$189,MATCH($B270,$B$37:$B$189,0),1)),"",INDEX($A$37:$T$189,MATCH($B270,$B$37:$B$189,0),1))</f>
        <v>LLX6002</v>
      </c>
      <c r="B270" s="127" t="s">
        <v>206</v>
      </c>
      <c r="C270" s="128"/>
      <c r="D270" s="128"/>
      <c r="E270" s="128"/>
      <c r="F270" s="128"/>
      <c r="G270" s="128"/>
      <c r="H270" s="128"/>
      <c r="I270" s="129"/>
      <c r="J270" s="15">
        <f>IF(ISNA(INDEX($A$37:$T$189,MATCH($B270,$B$37:$B$189,0),10)),"",INDEX($A$37:$T$189,MATCH($B270,$B$37:$B$189,0),10))</f>
        <v>4</v>
      </c>
      <c r="K270" s="15">
        <f>IF(ISNA(INDEX($A$37:$T$189,MATCH($B270,$B$37:$B$189,0),11)),"",INDEX($A$37:$T$189,MATCH($B270,$B$37:$B$189,0),11))</f>
        <v>2</v>
      </c>
      <c r="L270" s="15">
        <f>IF(ISNA(INDEX($A$37:$T$189,MATCH($B270,$B$37:$B$189,0),12)),"",INDEX($A$37:$T$189,MATCH($B270,$B$37:$B$189,0),12))</f>
        <v>2</v>
      </c>
      <c r="M270" s="15">
        <f>IF(ISNA(INDEX($A$37:$T$189,MATCH($B270,$B$37:$B$189,0),13)),"",INDEX($A$37:$T$189,MATCH($B270,$B$37:$B$189,0),13))</f>
        <v>0</v>
      </c>
      <c r="N270" s="15">
        <f>IF(ISNA(INDEX($A$37:$T$189,MATCH($B270,$B$37:$B$189,0),14)),"",INDEX($A$37:$T$189,MATCH($B270,$B$37:$B$189,0),14))</f>
        <v>4</v>
      </c>
      <c r="O270" s="15">
        <f>IF(ISNA(INDEX($A$37:$T$189,MATCH($B270,$B$37:$B$189,0),15)),"",INDEX($A$37:$T$189,MATCH($B270,$B$37:$B$189,0),15))</f>
        <v>4</v>
      </c>
      <c r="P270" s="15">
        <f>IF(ISNA(INDEX($A$37:$T$189,MATCH($B270,$B$37:$B$189,0),16)),"",INDEX($A$37:$T$189,MATCH($B270,$B$37:$B$189,0),16))</f>
        <v>8</v>
      </c>
      <c r="Q270" s="22">
        <f>IF(ISNA(INDEX($A$37:$T$189,MATCH($B270,$B$37:$B$189,0),17)),"",INDEX($A$37:$T$189,MATCH($B270,$B$37:$B$189,0),17))</f>
        <v>0</v>
      </c>
      <c r="R270" s="22" t="str">
        <f>IF(ISNA(INDEX($A$37:$T$189,MATCH($B270,$B$37:$B$189,0),18)),"",INDEX($A$37:$T$189,MATCH($B270,$B$37:$B$189,0),18))</f>
        <v>C</v>
      </c>
      <c r="S270" s="22">
        <f>IF(ISNA(INDEX($A$37:$T$189,MATCH($B270,$B$37:$B$189,0),19)),"",INDEX($A$37:$T$189,MATCH($B270,$B$37:$B$189,0),19))</f>
        <v>0</v>
      </c>
      <c r="T270" s="22" t="str">
        <f>IF(ISNA(INDEX($A$37:$T$189,MATCH($B270,$B$37:$B$189,0),20)),"",INDEX($A$37:$T$189,MATCH($B270,$B$37:$B$189,0),20))</f>
        <v>DS</v>
      </c>
      <c r="U270" s="46"/>
    </row>
    <row r="271" spans="1:26" x14ac:dyDescent="0.2">
      <c r="A271" s="24" t="str">
        <f>IF(ISNA(INDEX($A$37:$T$189,MATCH($B271,$B$37:$B$189,0),1)),"",INDEX($A$37:$T$189,MATCH($B271,$B$37:$B$189,0),1))</f>
        <v>LLX6003</v>
      </c>
      <c r="B271" s="127" t="s">
        <v>208</v>
      </c>
      <c r="C271" s="128"/>
      <c r="D271" s="128"/>
      <c r="E271" s="128"/>
      <c r="F271" s="128"/>
      <c r="G271" s="128"/>
      <c r="H271" s="128"/>
      <c r="I271" s="129"/>
      <c r="J271" s="15">
        <f>IF(ISNA(INDEX($A$37:$T$189,MATCH($B271,$B$37:$B$189,0),10)),"",INDEX($A$37:$T$189,MATCH($B271,$B$37:$B$189,0),10))</f>
        <v>4</v>
      </c>
      <c r="K271" s="15">
        <f>IF(ISNA(INDEX($A$37:$T$189,MATCH($B271,$B$37:$B$189,0),11)),"",INDEX($A$37:$T$189,MATCH($B271,$B$37:$B$189,0),11))</f>
        <v>2</v>
      </c>
      <c r="L271" s="15">
        <f>IF(ISNA(INDEX($A$37:$T$189,MATCH($B271,$B$37:$B$189,0),12)),"",INDEX($A$37:$T$189,MATCH($B271,$B$37:$B$189,0),12))</f>
        <v>2</v>
      </c>
      <c r="M271" s="15">
        <f>IF(ISNA(INDEX($A$37:$T$189,MATCH($B271,$B$37:$B$189,0),13)),"",INDEX($A$37:$T$189,MATCH($B271,$B$37:$B$189,0),13))</f>
        <v>0</v>
      </c>
      <c r="N271" s="15">
        <f>IF(ISNA(INDEX($A$37:$T$189,MATCH($B271,$B$37:$B$189,0),14)),"",INDEX($A$37:$T$189,MATCH($B271,$B$37:$B$189,0),14))</f>
        <v>4</v>
      </c>
      <c r="O271" s="15">
        <f>IF(ISNA(INDEX($A$37:$T$189,MATCH($B271,$B$37:$B$189,0),15)),"",INDEX($A$37:$T$189,MATCH($B271,$B$37:$B$189,0),15))</f>
        <v>4</v>
      </c>
      <c r="P271" s="15">
        <f>IF(ISNA(INDEX($A$37:$T$189,MATCH($B271,$B$37:$B$189,0),16)),"",INDEX($A$37:$T$189,MATCH($B271,$B$37:$B$189,0),16))</f>
        <v>8</v>
      </c>
      <c r="Q271" s="22">
        <f>IF(ISNA(INDEX($A$37:$T$189,MATCH($B271,$B$37:$B$189,0),17)),"",INDEX($A$37:$T$189,MATCH($B271,$B$37:$B$189,0),17))</f>
        <v>0</v>
      </c>
      <c r="R271" s="22" t="str">
        <f>IF(ISNA(INDEX($A$37:$T$189,MATCH($B271,$B$37:$B$189,0),18)),"",INDEX($A$37:$T$189,MATCH($B271,$B$37:$B$189,0),18))</f>
        <v>C</v>
      </c>
      <c r="S271" s="22">
        <f>IF(ISNA(INDEX($A$37:$T$189,MATCH($B271,$B$37:$B$189,0),19)),"",INDEX($A$37:$T$189,MATCH($B271,$B$37:$B$189,0),19))</f>
        <v>0</v>
      </c>
      <c r="T271" s="22" t="str">
        <f>IF(ISNA(INDEX($A$37:$T$189,MATCH($B271,$B$37:$B$189,0),20)),"",INDEX($A$37:$T$189,MATCH($B271,$B$37:$B$189,0),20))</f>
        <v>DS</v>
      </c>
      <c r="U271" s="46"/>
    </row>
    <row r="272" spans="1:26" ht="13.5" customHeight="1" x14ac:dyDescent="0.2">
      <c r="A272" s="79" t="s">
        <v>26</v>
      </c>
      <c r="B272" s="162"/>
      <c r="C272" s="163"/>
      <c r="D272" s="163"/>
      <c r="E272" s="163"/>
      <c r="F272" s="163"/>
      <c r="G272" s="163"/>
      <c r="H272" s="163"/>
      <c r="I272" s="164"/>
      <c r="J272" s="17">
        <f t="shared" ref="J272:P272" si="97">SUM(J267:J271)</f>
        <v>26</v>
      </c>
      <c r="K272" s="17">
        <f t="shared" si="97"/>
        <v>10</v>
      </c>
      <c r="L272" s="17">
        <f t="shared" si="97"/>
        <v>9</v>
      </c>
      <c r="M272" s="17">
        <f t="shared" si="97"/>
        <v>0</v>
      </c>
      <c r="N272" s="17">
        <f t="shared" si="97"/>
        <v>19</v>
      </c>
      <c r="O272" s="17">
        <f t="shared" si="97"/>
        <v>34</v>
      </c>
      <c r="P272" s="17">
        <f t="shared" si="97"/>
        <v>53</v>
      </c>
      <c r="Q272" s="79">
        <f>COUNTIF(Q267:Q271,"E")</f>
        <v>3</v>
      </c>
      <c r="R272" s="79">
        <f>COUNTIF(R267:R271,"C")</f>
        <v>2</v>
      </c>
      <c r="S272" s="79">
        <f>COUNTIF(S267:S271,"VP")</f>
        <v>0</v>
      </c>
      <c r="T272" s="80">
        <f>COUNTA(T267:T271)</f>
        <v>5</v>
      </c>
    </row>
    <row r="273" spans="1:26" ht="24" customHeight="1" x14ac:dyDescent="0.2">
      <c r="A273" s="235" t="s">
        <v>114</v>
      </c>
      <c r="B273" s="236"/>
      <c r="C273" s="236"/>
      <c r="D273" s="236"/>
      <c r="E273" s="236"/>
      <c r="F273" s="236"/>
      <c r="G273" s="236"/>
      <c r="H273" s="236"/>
      <c r="I273" s="237"/>
      <c r="J273" s="17">
        <f t="shared" ref="J273:T273" si="98">SUM(J265,J272)</f>
        <v>156</v>
      </c>
      <c r="K273" s="17">
        <f t="shared" si="98"/>
        <v>57</v>
      </c>
      <c r="L273" s="17">
        <f t="shared" si="98"/>
        <v>45</v>
      </c>
      <c r="M273" s="17">
        <f t="shared" si="98"/>
        <v>6</v>
      </c>
      <c r="N273" s="17">
        <f t="shared" si="98"/>
        <v>108</v>
      </c>
      <c r="O273" s="17">
        <f t="shared" si="98"/>
        <v>177</v>
      </c>
      <c r="P273" s="17">
        <f t="shared" si="98"/>
        <v>285</v>
      </c>
      <c r="Q273" s="17">
        <f t="shared" si="98"/>
        <v>20</v>
      </c>
      <c r="R273" s="17">
        <f t="shared" si="98"/>
        <v>12</v>
      </c>
      <c r="S273" s="17">
        <f t="shared" si="98"/>
        <v>2</v>
      </c>
      <c r="T273" s="86">
        <f t="shared" si="98"/>
        <v>34</v>
      </c>
    </row>
    <row r="274" spans="1:26" ht="18" customHeight="1" x14ac:dyDescent="0.2">
      <c r="A274" s="310" t="s">
        <v>51</v>
      </c>
      <c r="B274" s="311"/>
      <c r="C274" s="311"/>
      <c r="D274" s="311"/>
      <c r="E274" s="311"/>
      <c r="F274" s="311"/>
      <c r="G274" s="311"/>
      <c r="H274" s="311"/>
      <c r="I274" s="311"/>
      <c r="J274" s="312"/>
      <c r="K274" s="17">
        <f t="shared" ref="K274:P274" si="99">K265*14+K272*12</f>
        <v>778</v>
      </c>
      <c r="L274" s="17">
        <f t="shared" si="99"/>
        <v>612</v>
      </c>
      <c r="M274" s="17">
        <f t="shared" si="99"/>
        <v>84</v>
      </c>
      <c r="N274" s="17">
        <f t="shared" si="99"/>
        <v>1474</v>
      </c>
      <c r="O274" s="17">
        <f t="shared" si="99"/>
        <v>2410</v>
      </c>
      <c r="P274" s="17">
        <f t="shared" si="99"/>
        <v>3884</v>
      </c>
      <c r="Q274" s="238"/>
      <c r="R274" s="239"/>
      <c r="S274" s="239"/>
      <c r="T274" s="240"/>
    </row>
    <row r="275" spans="1:26" s="45" customFormat="1" ht="15.75" customHeight="1" x14ac:dyDescent="0.2">
      <c r="A275" s="313"/>
      <c r="B275" s="314"/>
      <c r="C275" s="314"/>
      <c r="D275" s="314"/>
      <c r="E275" s="314"/>
      <c r="F275" s="314"/>
      <c r="G275" s="314"/>
      <c r="H275" s="314"/>
      <c r="I275" s="314"/>
      <c r="J275" s="315"/>
      <c r="K275" s="307">
        <f>SUM(K274:M274)</f>
        <v>1474</v>
      </c>
      <c r="L275" s="308"/>
      <c r="M275" s="309"/>
      <c r="N275" s="307">
        <f>SUM(N274:O274)</f>
        <v>3884</v>
      </c>
      <c r="O275" s="308"/>
      <c r="P275" s="309"/>
      <c r="Q275" s="241"/>
      <c r="R275" s="242"/>
      <c r="S275" s="242"/>
      <c r="T275" s="243"/>
    </row>
    <row r="276" spans="1:26" s="67" customFormat="1" ht="21" customHeight="1" x14ac:dyDescent="0.2">
      <c r="A276" s="132" t="s">
        <v>112</v>
      </c>
      <c r="B276" s="133"/>
      <c r="C276" s="133"/>
      <c r="D276" s="133"/>
      <c r="E276" s="133"/>
      <c r="F276" s="133"/>
      <c r="G276" s="133"/>
      <c r="H276" s="133"/>
      <c r="I276" s="133"/>
      <c r="J276" s="134"/>
      <c r="K276" s="302">
        <f>T273/SUM(T49,T66,T81,T97,T112,T124)</f>
        <v>0.68</v>
      </c>
      <c r="L276" s="303"/>
      <c r="M276" s="303"/>
      <c r="N276" s="303"/>
      <c r="O276" s="303"/>
      <c r="P276" s="303"/>
      <c r="Q276" s="303"/>
      <c r="R276" s="303"/>
      <c r="S276" s="303"/>
      <c r="T276" s="304"/>
    </row>
    <row r="277" spans="1:26" ht="18.75" customHeight="1" x14ac:dyDescent="0.2">
      <c r="A277" s="299" t="s">
        <v>115</v>
      </c>
      <c r="B277" s="300"/>
      <c r="C277" s="300"/>
      <c r="D277" s="300"/>
      <c r="E277" s="300"/>
      <c r="F277" s="300"/>
      <c r="G277" s="300"/>
      <c r="H277" s="300"/>
      <c r="I277" s="300"/>
      <c r="J277" s="301"/>
      <c r="K277" s="302">
        <f>K275/(SUM(N49,N66,N81,N97,N112)*14+N124*12)</f>
        <v>0.73406374501992033</v>
      </c>
      <c r="L277" s="303"/>
      <c r="M277" s="303"/>
      <c r="N277" s="303"/>
      <c r="O277" s="303"/>
      <c r="P277" s="303"/>
      <c r="Q277" s="303"/>
      <c r="R277" s="303"/>
      <c r="S277" s="303"/>
      <c r="T277" s="304"/>
    </row>
    <row r="279" spans="1:26" ht="21" customHeight="1" x14ac:dyDescent="0.2">
      <c r="A279" s="148" t="s">
        <v>72</v>
      </c>
      <c r="B279" s="149"/>
      <c r="C279" s="149"/>
      <c r="D279" s="149"/>
      <c r="E279" s="149"/>
      <c r="F279" s="149"/>
      <c r="G279" s="149"/>
      <c r="H279" s="149"/>
      <c r="I279" s="149"/>
      <c r="J279" s="149"/>
      <c r="K279" s="149"/>
      <c r="L279" s="149"/>
      <c r="M279" s="149"/>
      <c r="N279" s="149"/>
      <c r="O279" s="149"/>
      <c r="P279" s="149"/>
      <c r="Q279" s="149"/>
      <c r="R279" s="149"/>
      <c r="S279" s="149"/>
      <c r="T279" s="149"/>
    </row>
    <row r="280" spans="1:26" ht="27.75" customHeight="1" x14ac:dyDescent="0.25">
      <c r="A280" s="148" t="s">
        <v>28</v>
      </c>
      <c r="B280" s="148" t="s">
        <v>27</v>
      </c>
      <c r="C280" s="148"/>
      <c r="D280" s="148"/>
      <c r="E280" s="148"/>
      <c r="F280" s="148"/>
      <c r="G280" s="148"/>
      <c r="H280" s="148"/>
      <c r="I280" s="148"/>
      <c r="J280" s="135" t="s">
        <v>41</v>
      </c>
      <c r="K280" s="135" t="s">
        <v>25</v>
      </c>
      <c r="L280" s="135"/>
      <c r="M280" s="135"/>
      <c r="N280" s="135" t="s">
        <v>42</v>
      </c>
      <c r="O280" s="135"/>
      <c r="P280" s="135"/>
      <c r="Q280" s="135" t="s">
        <v>24</v>
      </c>
      <c r="R280" s="135"/>
      <c r="S280" s="135"/>
      <c r="T280" s="135" t="s">
        <v>23</v>
      </c>
      <c r="U280" s="55"/>
      <c r="V280" s="56"/>
    </row>
    <row r="281" spans="1:26" ht="15" x14ac:dyDescent="0.25">
      <c r="A281" s="148"/>
      <c r="B281" s="148"/>
      <c r="C281" s="148"/>
      <c r="D281" s="148"/>
      <c r="E281" s="148"/>
      <c r="F281" s="148"/>
      <c r="G281" s="148"/>
      <c r="H281" s="148"/>
      <c r="I281" s="148"/>
      <c r="J281" s="135"/>
      <c r="K281" s="81" t="s">
        <v>29</v>
      </c>
      <c r="L281" s="81" t="s">
        <v>30</v>
      </c>
      <c r="M281" s="81" t="s">
        <v>31</v>
      </c>
      <c r="N281" s="81" t="s">
        <v>35</v>
      </c>
      <c r="O281" s="81" t="s">
        <v>8</v>
      </c>
      <c r="P281" s="81" t="s">
        <v>32</v>
      </c>
      <c r="Q281" s="81" t="s">
        <v>33</v>
      </c>
      <c r="R281" s="81" t="s">
        <v>29</v>
      </c>
      <c r="S281" s="81" t="s">
        <v>34</v>
      </c>
      <c r="T281" s="135"/>
      <c r="U281" s="85"/>
      <c r="V281" s="56"/>
      <c r="W281" s="56"/>
      <c r="X281" s="56"/>
      <c r="Y281" s="56"/>
      <c r="Z281" s="56"/>
    </row>
    <row r="282" spans="1:26" ht="15" x14ac:dyDescent="0.25">
      <c r="A282" s="148" t="s">
        <v>60</v>
      </c>
      <c r="B282" s="148"/>
      <c r="C282" s="148"/>
      <c r="D282" s="148"/>
      <c r="E282" s="148"/>
      <c r="F282" s="148"/>
      <c r="G282" s="148"/>
      <c r="H282" s="148"/>
      <c r="I282" s="148"/>
      <c r="J282" s="148"/>
      <c r="K282" s="148"/>
      <c r="L282" s="148"/>
      <c r="M282" s="148"/>
      <c r="N282" s="148"/>
      <c r="O282" s="148"/>
      <c r="P282" s="148"/>
      <c r="Q282" s="148"/>
      <c r="R282" s="148"/>
      <c r="S282" s="148"/>
      <c r="T282" s="148"/>
      <c r="U282" s="85"/>
      <c r="V282" s="56"/>
      <c r="W282" s="56"/>
      <c r="X282" s="56"/>
      <c r="Y282" s="56"/>
      <c r="Z282" s="56"/>
    </row>
    <row r="283" spans="1:26" ht="15" x14ac:dyDescent="0.25">
      <c r="A283" s="24" t="str">
        <f t="shared" ref="A283:A290" si="100">IF(ISNA(INDEX($A$37:$T$189,MATCH($B283,$B$37:$B$189,0),1)),"",INDEX($A$37:$T$189,MATCH($B283,$B$37:$B$189,0),1))</f>
        <v>LLX1023</v>
      </c>
      <c r="B283" s="157" t="s">
        <v>140</v>
      </c>
      <c r="C283" s="157"/>
      <c r="D283" s="157"/>
      <c r="E283" s="157"/>
      <c r="F283" s="157"/>
      <c r="G283" s="157"/>
      <c r="H283" s="157"/>
      <c r="I283" s="157"/>
      <c r="J283" s="15">
        <f t="shared" ref="J283:J290" si="101">IF(ISNA(INDEX($A$37:$T$189,MATCH($B283,$B$37:$B$189,0),10)),"",INDEX($A$37:$T$189,MATCH($B283,$B$37:$B$189,0),10))</f>
        <v>3</v>
      </c>
      <c r="K283" s="15">
        <f t="shared" ref="K283:K290" si="102">IF(ISNA(INDEX($A$37:$T$189,MATCH($B283,$B$37:$B$189,0),11)),"",INDEX($A$37:$T$189,MATCH($B283,$B$37:$B$189,0),11))</f>
        <v>0</v>
      </c>
      <c r="L283" s="15">
        <f t="shared" ref="L283:L290" si="103">IF(ISNA(INDEX($A$37:$T$189,MATCH($B283,$B$37:$B$189,0),12)),"",INDEX($A$37:$T$189,MATCH($B283,$B$37:$B$189,0),12))</f>
        <v>0</v>
      </c>
      <c r="M283" s="15">
        <f t="shared" ref="M283:M290" si="104">IF(ISNA(INDEX($A$37:$T$189,MATCH($B283,$B$37:$B$189,0),13)),"",INDEX($A$37:$T$189,MATCH($B283,$B$37:$B$189,0),13))</f>
        <v>2</v>
      </c>
      <c r="N283" s="15">
        <f t="shared" ref="N283:N290" si="105">IF(ISNA(INDEX($A$37:$T$189,MATCH($B283,$B$37:$B$189,0),14)),"",INDEX($A$37:$T$189,MATCH($B283,$B$37:$B$189,0),14))</f>
        <v>2</v>
      </c>
      <c r="O283" s="15">
        <f t="shared" ref="O283:O290" si="106">IF(ISNA(INDEX($A$37:$T$189,MATCH($B283,$B$37:$B$189,0),15)),"",INDEX($A$37:$T$189,MATCH($B283,$B$37:$B$189,0),15))</f>
        <v>3</v>
      </c>
      <c r="P283" s="15">
        <f t="shared" ref="P283:P290" si="107">IF(ISNA(INDEX($A$37:$T$189,MATCH($B283,$B$37:$B$189,0),16)),"",INDEX($A$37:$T$189,MATCH($B283,$B$37:$B$189,0),16))</f>
        <v>5</v>
      </c>
      <c r="Q283" s="22" t="str">
        <f t="shared" ref="Q283:Q290" si="108">IF(ISNA(INDEX($A$37:$T$189,MATCH($B283,$B$37:$B$189,0),17)),"",INDEX($A$37:$T$189,MATCH($B283,$B$37:$B$189,0),17))</f>
        <v>E</v>
      </c>
      <c r="R283" s="22">
        <f t="shared" ref="R283:R290" si="109">IF(ISNA(INDEX($A$37:$T$189,MATCH($B283,$B$37:$B$189,0),18)),"",INDEX($A$37:$T$189,MATCH($B283,$B$37:$B$189,0),18))</f>
        <v>0</v>
      </c>
      <c r="S283" s="22" t="str">
        <f t="shared" ref="S283:S290" si="110">IF(ISNA(INDEX($A$37:$T$189,MATCH($B283,$B$37:$B$189,0),19)),"",INDEX($A$37:$T$189,MATCH($B283,$B$37:$B$189,0),19))</f>
        <v>VP</v>
      </c>
      <c r="T283" s="22" t="str">
        <f t="shared" ref="T283:T290" si="111">IF(ISNA(INDEX($A$37:$T$189,MATCH($B283,$B$37:$B$189,0),20)),"",INDEX($A$37:$T$189,MATCH($B283,$B$37:$B$189,0),20))</f>
        <v>DC</v>
      </c>
      <c r="U283" s="85"/>
      <c r="V283" s="56"/>
      <c r="W283" s="56"/>
      <c r="X283" s="56"/>
      <c r="Y283" s="56"/>
      <c r="Z283" s="56"/>
    </row>
    <row r="284" spans="1:26" ht="15" x14ac:dyDescent="0.25">
      <c r="A284" s="24" t="str">
        <f t="shared" si="100"/>
        <v>*</v>
      </c>
      <c r="B284" s="157" t="s">
        <v>104</v>
      </c>
      <c r="C284" s="157"/>
      <c r="D284" s="157"/>
      <c r="E284" s="157"/>
      <c r="F284" s="157"/>
      <c r="G284" s="157"/>
      <c r="H284" s="157"/>
      <c r="I284" s="157"/>
      <c r="J284" s="15">
        <f t="shared" si="101"/>
        <v>3</v>
      </c>
      <c r="K284" s="15">
        <f t="shared" si="102"/>
        <v>0</v>
      </c>
      <c r="L284" s="15">
        <f t="shared" si="103"/>
        <v>2</v>
      </c>
      <c r="M284" s="15">
        <f t="shared" si="104"/>
        <v>0</v>
      </c>
      <c r="N284" s="15">
        <f t="shared" si="105"/>
        <v>2</v>
      </c>
      <c r="O284" s="15">
        <f t="shared" si="106"/>
        <v>3</v>
      </c>
      <c r="P284" s="15">
        <f t="shared" si="107"/>
        <v>5</v>
      </c>
      <c r="Q284" s="22">
        <f t="shared" si="108"/>
        <v>0</v>
      </c>
      <c r="R284" s="22" t="str">
        <f t="shared" si="109"/>
        <v>C</v>
      </c>
      <c r="S284" s="22">
        <f t="shared" si="110"/>
        <v>0</v>
      </c>
      <c r="T284" s="22" t="str">
        <f t="shared" si="111"/>
        <v>DC</v>
      </c>
      <c r="U284" s="85"/>
      <c r="V284" s="56"/>
      <c r="W284" s="56"/>
      <c r="X284" s="56"/>
      <c r="Y284" s="56"/>
      <c r="Z284" s="56"/>
    </row>
    <row r="285" spans="1:26" ht="15" x14ac:dyDescent="0.25">
      <c r="A285" s="24" t="str">
        <f t="shared" si="100"/>
        <v>YLU0011</v>
      </c>
      <c r="B285" s="157" t="s">
        <v>76</v>
      </c>
      <c r="C285" s="157"/>
      <c r="D285" s="157"/>
      <c r="E285" s="157"/>
      <c r="F285" s="157"/>
      <c r="G285" s="157"/>
      <c r="H285" s="157"/>
      <c r="I285" s="157"/>
      <c r="J285" s="15">
        <f t="shared" si="101"/>
        <v>2</v>
      </c>
      <c r="K285" s="15">
        <f t="shared" si="102"/>
        <v>0</v>
      </c>
      <c r="L285" s="15">
        <f t="shared" si="103"/>
        <v>2</v>
      </c>
      <c r="M285" s="15">
        <f t="shared" si="104"/>
        <v>0</v>
      </c>
      <c r="N285" s="15">
        <f t="shared" si="105"/>
        <v>2</v>
      </c>
      <c r="O285" s="15">
        <f t="shared" si="106"/>
        <v>2</v>
      </c>
      <c r="P285" s="15">
        <f t="shared" si="107"/>
        <v>4</v>
      </c>
      <c r="Q285" s="22">
        <f t="shared" si="108"/>
        <v>0</v>
      </c>
      <c r="R285" s="22">
        <f t="shared" si="109"/>
        <v>0</v>
      </c>
      <c r="S285" s="22" t="str">
        <f t="shared" si="110"/>
        <v>VP</v>
      </c>
      <c r="T285" s="22" t="str">
        <f t="shared" si="111"/>
        <v>DC</v>
      </c>
      <c r="U285" s="85"/>
      <c r="V285" s="56"/>
      <c r="W285" s="56"/>
      <c r="X285" s="56"/>
      <c r="Y285" s="56"/>
      <c r="Z285" s="56"/>
    </row>
    <row r="286" spans="1:26" s="67" customFormat="1" ht="15" x14ac:dyDescent="0.25">
      <c r="A286" s="24" t="str">
        <f t="shared" si="100"/>
        <v>**</v>
      </c>
      <c r="B286" s="157" t="s">
        <v>105</v>
      </c>
      <c r="C286" s="157"/>
      <c r="D286" s="157"/>
      <c r="E286" s="157"/>
      <c r="F286" s="157"/>
      <c r="G286" s="157"/>
      <c r="H286" s="157"/>
      <c r="I286" s="157"/>
      <c r="J286" s="15">
        <f t="shared" si="101"/>
        <v>3</v>
      </c>
      <c r="K286" s="15">
        <f t="shared" si="102"/>
        <v>0</v>
      </c>
      <c r="L286" s="15">
        <f t="shared" si="103"/>
        <v>2</v>
      </c>
      <c r="M286" s="15">
        <f t="shared" si="104"/>
        <v>0</v>
      </c>
      <c r="N286" s="15">
        <f t="shared" si="105"/>
        <v>2</v>
      </c>
      <c r="O286" s="15">
        <f t="shared" si="106"/>
        <v>3</v>
      </c>
      <c r="P286" s="15">
        <f t="shared" si="107"/>
        <v>5</v>
      </c>
      <c r="Q286" s="22">
        <f t="shared" si="108"/>
        <v>0</v>
      </c>
      <c r="R286" s="22" t="str">
        <f t="shared" si="109"/>
        <v>C</v>
      </c>
      <c r="S286" s="22">
        <f t="shared" si="110"/>
        <v>0</v>
      </c>
      <c r="T286" s="22" t="str">
        <f t="shared" si="111"/>
        <v>DC</v>
      </c>
      <c r="U286" s="85"/>
      <c r="V286" s="56"/>
      <c r="W286" s="56"/>
      <c r="X286" s="56"/>
      <c r="Y286" s="56"/>
      <c r="Z286" s="56"/>
    </row>
    <row r="287" spans="1:26" ht="15" x14ac:dyDescent="0.25">
      <c r="A287" s="24" t="str">
        <f t="shared" si="100"/>
        <v>YLU0012</v>
      </c>
      <c r="B287" s="157" t="s">
        <v>77</v>
      </c>
      <c r="C287" s="157"/>
      <c r="D287" s="157"/>
      <c r="E287" s="157"/>
      <c r="F287" s="157"/>
      <c r="G287" s="157"/>
      <c r="H287" s="157"/>
      <c r="I287" s="157"/>
      <c r="J287" s="15">
        <f t="shared" si="101"/>
        <v>2</v>
      </c>
      <c r="K287" s="15">
        <f t="shared" si="102"/>
        <v>0</v>
      </c>
      <c r="L287" s="15">
        <f t="shared" si="103"/>
        <v>2</v>
      </c>
      <c r="M287" s="15">
        <f t="shared" si="104"/>
        <v>0</v>
      </c>
      <c r="N287" s="15">
        <f t="shared" si="105"/>
        <v>2</v>
      </c>
      <c r="O287" s="15">
        <f t="shared" si="106"/>
        <v>2</v>
      </c>
      <c r="P287" s="15">
        <f t="shared" si="107"/>
        <v>4</v>
      </c>
      <c r="Q287" s="22">
        <f t="shared" si="108"/>
        <v>0</v>
      </c>
      <c r="R287" s="22">
        <f t="shared" si="109"/>
        <v>0</v>
      </c>
      <c r="S287" s="22" t="str">
        <f t="shared" si="110"/>
        <v>VP</v>
      </c>
      <c r="T287" s="22" t="str">
        <f t="shared" si="111"/>
        <v>DC</v>
      </c>
      <c r="U287" s="85"/>
      <c r="V287" s="56"/>
      <c r="W287" s="56"/>
      <c r="X287" s="56"/>
      <c r="Y287" s="56"/>
      <c r="Z287" s="56"/>
    </row>
    <row r="288" spans="1:26" s="67" customFormat="1" ht="15" x14ac:dyDescent="0.25">
      <c r="A288" s="24" t="str">
        <f t="shared" si="100"/>
        <v>LLX2003</v>
      </c>
      <c r="B288" s="157" t="s">
        <v>103</v>
      </c>
      <c r="C288" s="157"/>
      <c r="D288" s="157"/>
      <c r="E288" s="157"/>
      <c r="F288" s="157"/>
      <c r="G288" s="157"/>
      <c r="H288" s="157"/>
      <c r="I288" s="157"/>
      <c r="J288" s="15">
        <f t="shared" si="101"/>
        <v>3</v>
      </c>
      <c r="K288" s="15">
        <f t="shared" si="102"/>
        <v>1</v>
      </c>
      <c r="L288" s="15">
        <f t="shared" si="103"/>
        <v>0</v>
      </c>
      <c r="M288" s="15">
        <f t="shared" si="104"/>
        <v>0</v>
      </c>
      <c r="N288" s="15">
        <f t="shared" si="105"/>
        <v>1</v>
      </c>
      <c r="O288" s="15">
        <f t="shared" si="106"/>
        <v>4</v>
      </c>
      <c r="P288" s="15">
        <f t="shared" si="107"/>
        <v>5</v>
      </c>
      <c r="Q288" s="22">
        <f t="shared" si="108"/>
        <v>0</v>
      </c>
      <c r="R288" s="22" t="str">
        <f t="shared" si="109"/>
        <v>C</v>
      </c>
      <c r="S288" s="22">
        <f t="shared" si="110"/>
        <v>0</v>
      </c>
      <c r="T288" s="22" t="str">
        <f t="shared" si="111"/>
        <v>DC</v>
      </c>
      <c r="U288" s="85"/>
      <c r="V288" s="56"/>
      <c r="W288" s="56"/>
      <c r="X288" s="56"/>
      <c r="Y288" s="56"/>
      <c r="Z288" s="56"/>
    </row>
    <row r="289" spans="1:26" s="67" customFormat="1" ht="15" x14ac:dyDescent="0.25">
      <c r="A289" s="24" t="str">
        <f t="shared" si="100"/>
        <v>***</v>
      </c>
      <c r="B289" s="157" t="s">
        <v>181</v>
      </c>
      <c r="C289" s="157"/>
      <c r="D289" s="157"/>
      <c r="E289" s="157"/>
      <c r="F289" s="157"/>
      <c r="G289" s="157"/>
      <c r="H289" s="157"/>
      <c r="I289" s="157"/>
      <c r="J289" s="15">
        <f t="shared" si="101"/>
        <v>3</v>
      </c>
      <c r="K289" s="15">
        <f t="shared" si="102"/>
        <v>0</v>
      </c>
      <c r="L289" s="15">
        <f t="shared" si="103"/>
        <v>2</v>
      </c>
      <c r="M289" s="15">
        <f t="shared" si="104"/>
        <v>0</v>
      </c>
      <c r="N289" s="15">
        <f t="shared" si="105"/>
        <v>2</v>
      </c>
      <c r="O289" s="15">
        <f t="shared" si="106"/>
        <v>3</v>
      </c>
      <c r="P289" s="15">
        <f t="shared" si="107"/>
        <v>5</v>
      </c>
      <c r="Q289" s="22" t="str">
        <f t="shared" si="108"/>
        <v>E</v>
      </c>
      <c r="R289" s="22">
        <f t="shared" si="109"/>
        <v>0</v>
      </c>
      <c r="S289" s="22">
        <f t="shared" si="110"/>
        <v>0</v>
      </c>
      <c r="T289" s="22" t="str">
        <f t="shared" si="111"/>
        <v>DC</v>
      </c>
      <c r="U289" s="85"/>
      <c r="V289" s="56"/>
      <c r="W289" s="56"/>
      <c r="X289" s="56"/>
      <c r="Y289" s="56"/>
      <c r="Z289" s="56"/>
    </row>
    <row r="290" spans="1:26" s="67" customFormat="1" ht="15" x14ac:dyDescent="0.25">
      <c r="A290" s="24" t="str">
        <f t="shared" si="100"/>
        <v>****</v>
      </c>
      <c r="B290" s="157" t="s">
        <v>182</v>
      </c>
      <c r="C290" s="157"/>
      <c r="D290" s="157"/>
      <c r="E290" s="157"/>
      <c r="F290" s="157"/>
      <c r="G290" s="157"/>
      <c r="H290" s="157"/>
      <c r="I290" s="157"/>
      <c r="J290" s="15">
        <f t="shared" si="101"/>
        <v>3</v>
      </c>
      <c r="K290" s="15">
        <f t="shared" si="102"/>
        <v>0</v>
      </c>
      <c r="L290" s="15">
        <f t="shared" si="103"/>
        <v>2</v>
      </c>
      <c r="M290" s="15">
        <f t="shared" si="104"/>
        <v>0</v>
      </c>
      <c r="N290" s="15">
        <f t="shared" si="105"/>
        <v>2</v>
      </c>
      <c r="O290" s="15">
        <f t="shared" si="106"/>
        <v>3</v>
      </c>
      <c r="P290" s="15">
        <f t="shared" si="107"/>
        <v>5</v>
      </c>
      <c r="Q290" s="22" t="str">
        <f t="shared" si="108"/>
        <v>E</v>
      </c>
      <c r="R290" s="22">
        <f t="shared" si="109"/>
        <v>0</v>
      </c>
      <c r="S290" s="22">
        <f t="shared" si="110"/>
        <v>0</v>
      </c>
      <c r="T290" s="22" t="str">
        <f t="shared" si="111"/>
        <v>DC</v>
      </c>
      <c r="U290" s="85"/>
      <c r="V290" s="56"/>
      <c r="W290" s="56"/>
      <c r="X290" s="56"/>
      <c r="Y290" s="56"/>
      <c r="Z290" s="56"/>
    </row>
    <row r="291" spans="1:26" s="67" customFormat="1" ht="15" hidden="1" x14ac:dyDescent="0.25">
      <c r="A291" s="79" t="s">
        <v>26</v>
      </c>
      <c r="B291" s="230"/>
      <c r="C291" s="230"/>
      <c r="D291" s="230"/>
      <c r="E291" s="230"/>
      <c r="F291" s="230"/>
      <c r="G291" s="230"/>
      <c r="H291" s="230"/>
      <c r="I291" s="230"/>
      <c r="J291" s="17">
        <f t="shared" ref="J291:P291" si="112">SUM(J283:J290)</f>
        <v>22</v>
      </c>
      <c r="K291" s="17">
        <f t="shared" si="112"/>
        <v>1</v>
      </c>
      <c r="L291" s="17">
        <f t="shared" si="112"/>
        <v>12</v>
      </c>
      <c r="M291" s="17">
        <f t="shared" si="112"/>
        <v>2</v>
      </c>
      <c r="N291" s="17">
        <f t="shared" si="112"/>
        <v>15</v>
      </c>
      <c r="O291" s="17">
        <f t="shared" si="112"/>
        <v>23</v>
      </c>
      <c r="P291" s="17">
        <f t="shared" si="112"/>
        <v>38</v>
      </c>
      <c r="Q291" s="79">
        <f>COUNTIF(Q283:Q290,"E")</f>
        <v>3</v>
      </c>
      <c r="R291" s="79">
        <f>COUNTIF(R283:R290,"C")</f>
        <v>3</v>
      </c>
      <c r="S291" s="79">
        <f>COUNTIF(S283:S290,"VP")</f>
        <v>3</v>
      </c>
      <c r="T291" s="80">
        <f>COUNTA(T283:T290)</f>
        <v>8</v>
      </c>
      <c r="U291" s="85"/>
      <c r="V291" s="56"/>
      <c r="W291" s="56"/>
      <c r="X291" s="56"/>
      <c r="Y291" s="56"/>
      <c r="Z291" s="56"/>
    </row>
    <row r="292" spans="1:26" s="67" customFormat="1" ht="15" hidden="1" x14ac:dyDescent="0.25">
      <c r="A292" s="148" t="s">
        <v>74</v>
      </c>
      <c r="B292" s="148"/>
      <c r="C292" s="148"/>
      <c r="D292" s="148"/>
      <c r="E292" s="148"/>
      <c r="F292" s="148"/>
      <c r="G292" s="148"/>
      <c r="H292" s="148"/>
      <c r="I292" s="148"/>
      <c r="J292" s="148"/>
      <c r="K292" s="148"/>
      <c r="L292" s="148"/>
      <c r="M292" s="148"/>
      <c r="N292" s="148"/>
      <c r="O292" s="148"/>
      <c r="P292" s="148"/>
      <c r="Q292" s="148"/>
      <c r="R292" s="148"/>
      <c r="S292" s="148"/>
      <c r="T292" s="148"/>
      <c r="U292" s="85"/>
      <c r="V292" s="56"/>
      <c r="W292" s="56"/>
      <c r="X292" s="56"/>
      <c r="Y292" s="56"/>
      <c r="Z292" s="56"/>
    </row>
    <row r="293" spans="1:26" s="67" customFormat="1" ht="15" hidden="1" x14ac:dyDescent="0.25">
      <c r="A293" s="24" t="str">
        <f t="shared" ref="A293:A298" si="113">IF(ISNA(INDEX($A$37:$T$189,MATCH($B293,$B$37:$B$189,0),1)),"",INDEX($A$37:$T$189,MATCH($B293,$B$37:$B$189,0),1))</f>
        <v/>
      </c>
      <c r="B293" s="157"/>
      <c r="C293" s="157"/>
      <c r="D293" s="157"/>
      <c r="E293" s="157"/>
      <c r="F293" s="157"/>
      <c r="G293" s="157"/>
      <c r="H293" s="157"/>
      <c r="I293" s="157"/>
      <c r="J293" s="15" t="str">
        <f t="shared" ref="J293:J298" si="114">IF(ISNA(INDEX($A$37:$T$189,MATCH($B293,$B$37:$B$189,0),10)),"",INDEX($A$37:$T$189,MATCH($B293,$B$37:$B$189,0),10))</f>
        <v/>
      </c>
      <c r="K293" s="15" t="str">
        <f t="shared" ref="K293:K298" si="115">IF(ISNA(INDEX($A$37:$T$189,MATCH($B293,$B$37:$B$189,0),11)),"",INDEX($A$37:$T$189,MATCH($B293,$B$37:$B$189,0),11))</f>
        <v/>
      </c>
      <c r="L293" s="15" t="str">
        <f t="shared" ref="L293:L298" si="116">IF(ISNA(INDEX($A$37:$T$189,MATCH($B293,$B$37:$B$189,0),12)),"",INDEX($A$37:$T$189,MATCH($B293,$B$37:$B$189,0),12))</f>
        <v/>
      </c>
      <c r="M293" s="15" t="str">
        <f t="shared" ref="M293:M298" si="117">IF(ISNA(INDEX($A$37:$T$189,MATCH($B293,$B$37:$B$189,0),13)),"",INDEX($A$37:$T$189,MATCH($B293,$B$37:$B$189,0),13))</f>
        <v/>
      </c>
      <c r="N293" s="15" t="str">
        <f t="shared" ref="N293:N298" si="118">IF(ISNA(INDEX($A$37:$T$189,MATCH($B293,$B$37:$B$189,0),14)),"",INDEX($A$37:$T$189,MATCH($B293,$B$37:$B$189,0),14))</f>
        <v/>
      </c>
      <c r="O293" s="15" t="str">
        <f t="shared" ref="O293:O298" si="119">IF(ISNA(INDEX($A$37:$T$189,MATCH($B293,$B$37:$B$189,0),15)),"",INDEX($A$37:$T$189,MATCH($B293,$B$37:$B$189,0),15))</f>
        <v/>
      </c>
      <c r="P293" s="15" t="str">
        <f t="shared" ref="P293:P298" si="120">IF(ISNA(INDEX($A$37:$T$189,MATCH($B293,$B$37:$B$189,0),16)),"",INDEX($A$37:$T$189,MATCH($B293,$B$37:$B$189,0),16))</f>
        <v/>
      </c>
      <c r="Q293" s="22" t="str">
        <f t="shared" ref="Q293:Q298" si="121">IF(ISNA(INDEX($A$37:$T$189,MATCH($B293,$B$37:$B$189,0),17)),"",INDEX($A$37:$T$189,MATCH($B293,$B$37:$B$189,0),17))</f>
        <v/>
      </c>
      <c r="R293" s="22" t="str">
        <f t="shared" ref="R293:R298" si="122">IF(ISNA(INDEX($A$37:$T$189,MATCH($B293,$B$37:$B$189,0),18)),"",INDEX($A$37:$T$189,MATCH($B293,$B$37:$B$189,0),18))</f>
        <v/>
      </c>
      <c r="S293" s="22" t="str">
        <f t="shared" ref="S293:S298" si="123">IF(ISNA(INDEX($A$37:$T$189,MATCH($B293,$B$37:$B$189,0),19)),"",INDEX($A$37:$T$189,MATCH($B293,$B$37:$B$189,0),19))</f>
        <v/>
      </c>
      <c r="T293" s="22" t="str">
        <f t="shared" ref="T293:T298" si="124">IF(ISNA(INDEX($A$37:$T$189,MATCH($B293,$B$37:$B$189,0),20)),"",INDEX($A$37:$T$189,MATCH($B293,$B$37:$B$189,0),20))</f>
        <v/>
      </c>
      <c r="U293" s="85"/>
      <c r="V293" s="56"/>
      <c r="W293" s="56"/>
      <c r="X293" s="56"/>
      <c r="Y293" s="56"/>
      <c r="Z293" s="56"/>
    </row>
    <row r="294" spans="1:26" s="67" customFormat="1" ht="15" hidden="1" x14ac:dyDescent="0.25">
      <c r="A294" s="24" t="str">
        <f t="shared" si="113"/>
        <v/>
      </c>
      <c r="B294" s="157"/>
      <c r="C294" s="157"/>
      <c r="D294" s="157"/>
      <c r="E294" s="157"/>
      <c r="F294" s="157"/>
      <c r="G294" s="157"/>
      <c r="H294" s="157"/>
      <c r="I294" s="157"/>
      <c r="J294" s="15" t="str">
        <f t="shared" si="114"/>
        <v/>
      </c>
      <c r="K294" s="15" t="str">
        <f t="shared" si="115"/>
        <v/>
      </c>
      <c r="L294" s="15" t="str">
        <f t="shared" si="116"/>
        <v/>
      </c>
      <c r="M294" s="15" t="str">
        <f t="shared" si="117"/>
        <v/>
      </c>
      <c r="N294" s="15" t="str">
        <f t="shared" si="118"/>
        <v/>
      </c>
      <c r="O294" s="15" t="str">
        <f t="shared" si="119"/>
        <v/>
      </c>
      <c r="P294" s="15" t="str">
        <f t="shared" si="120"/>
        <v/>
      </c>
      <c r="Q294" s="22" t="str">
        <f t="shared" si="121"/>
        <v/>
      </c>
      <c r="R294" s="22" t="str">
        <f t="shared" si="122"/>
        <v/>
      </c>
      <c r="S294" s="22" t="str">
        <f t="shared" si="123"/>
        <v/>
      </c>
      <c r="T294" s="22" t="str">
        <f t="shared" si="124"/>
        <v/>
      </c>
      <c r="U294" s="85"/>
      <c r="V294" s="56"/>
      <c r="W294" s="56"/>
      <c r="X294" s="56"/>
      <c r="Y294" s="56"/>
      <c r="Z294" s="56"/>
    </row>
    <row r="295" spans="1:26" ht="15" hidden="1" x14ac:dyDescent="0.25">
      <c r="A295" s="24" t="str">
        <f t="shared" si="113"/>
        <v/>
      </c>
      <c r="B295" s="157"/>
      <c r="C295" s="157"/>
      <c r="D295" s="157"/>
      <c r="E295" s="157"/>
      <c r="F295" s="157"/>
      <c r="G295" s="157"/>
      <c r="H295" s="157"/>
      <c r="I295" s="157"/>
      <c r="J295" s="15" t="str">
        <f t="shared" si="114"/>
        <v/>
      </c>
      <c r="K295" s="15" t="str">
        <f t="shared" si="115"/>
        <v/>
      </c>
      <c r="L295" s="15" t="str">
        <f t="shared" si="116"/>
        <v/>
      </c>
      <c r="M295" s="15" t="str">
        <f t="shared" si="117"/>
        <v/>
      </c>
      <c r="N295" s="15" t="str">
        <f t="shared" si="118"/>
        <v/>
      </c>
      <c r="O295" s="15" t="str">
        <f t="shared" si="119"/>
        <v/>
      </c>
      <c r="P295" s="15" t="str">
        <f t="shared" si="120"/>
        <v/>
      </c>
      <c r="Q295" s="22" t="str">
        <f t="shared" si="121"/>
        <v/>
      </c>
      <c r="R295" s="22" t="str">
        <f t="shared" si="122"/>
        <v/>
      </c>
      <c r="S295" s="22" t="str">
        <f t="shared" si="123"/>
        <v/>
      </c>
      <c r="T295" s="22" t="str">
        <f t="shared" si="124"/>
        <v/>
      </c>
      <c r="U295" s="85"/>
      <c r="V295" s="56"/>
      <c r="W295" s="56"/>
      <c r="X295" s="56"/>
      <c r="Y295" s="56"/>
      <c r="Z295" s="56"/>
    </row>
    <row r="296" spans="1:26" s="53" customFormat="1" ht="15" hidden="1" x14ac:dyDescent="0.25">
      <c r="A296" s="24" t="str">
        <f t="shared" si="113"/>
        <v/>
      </c>
      <c r="B296" s="157"/>
      <c r="C296" s="157"/>
      <c r="D296" s="157"/>
      <c r="E296" s="157"/>
      <c r="F296" s="157"/>
      <c r="G296" s="157"/>
      <c r="H296" s="157"/>
      <c r="I296" s="157"/>
      <c r="J296" s="15" t="str">
        <f t="shared" si="114"/>
        <v/>
      </c>
      <c r="K296" s="15" t="str">
        <f t="shared" si="115"/>
        <v/>
      </c>
      <c r="L296" s="15" t="str">
        <f t="shared" si="116"/>
        <v/>
      </c>
      <c r="M296" s="15" t="str">
        <f t="shared" si="117"/>
        <v/>
      </c>
      <c r="N296" s="15" t="str">
        <f t="shared" si="118"/>
        <v/>
      </c>
      <c r="O296" s="15" t="str">
        <f t="shared" si="119"/>
        <v/>
      </c>
      <c r="P296" s="15" t="str">
        <f t="shared" si="120"/>
        <v/>
      </c>
      <c r="Q296" s="22" t="str">
        <f t="shared" si="121"/>
        <v/>
      </c>
      <c r="R296" s="22" t="str">
        <f t="shared" si="122"/>
        <v/>
      </c>
      <c r="S296" s="22" t="str">
        <f t="shared" si="123"/>
        <v/>
      </c>
      <c r="T296" s="22" t="str">
        <f t="shared" si="124"/>
        <v/>
      </c>
      <c r="U296" s="85"/>
      <c r="V296" s="56"/>
      <c r="W296" s="56"/>
      <c r="X296" s="56"/>
      <c r="Y296" s="56"/>
      <c r="Z296" s="56"/>
    </row>
    <row r="297" spans="1:26" ht="15" hidden="1" x14ac:dyDescent="0.25">
      <c r="A297" s="24" t="str">
        <f t="shared" si="113"/>
        <v/>
      </c>
      <c r="B297" s="157"/>
      <c r="C297" s="157"/>
      <c r="D297" s="157"/>
      <c r="E297" s="157"/>
      <c r="F297" s="157"/>
      <c r="G297" s="157"/>
      <c r="H297" s="157"/>
      <c r="I297" s="157"/>
      <c r="J297" s="15" t="str">
        <f t="shared" si="114"/>
        <v/>
      </c>
      <c r="K297" s="15" t="str">
        <f t="shared" si="115"/>
        <v/>
      </c>
      <c r="L297" s="15" t="str">
        <f t="shared" si="116"/>
        <v/>
      </c>
      <c r="M297" s="15" t="str">
        <f t="shared" si="117"/>
        <v/>
      </c>
      <c r="N297" s="15" t="str">
        <f t="shared" si="118"/>
        <v/>
      </c>
      <c r="O297" s="15" t="str">
        <f t="shared" si="119"/>
        <v/>
      </c>
      <c r="P297" s="15" t="str">
        <f t="shared" si="120"/>
        <v/>
      </c>
      <c r="Q297" s="22" t="str">
        <f t="shared" si="121"/>
        <v/>
      </c>
      <c r="R297" s="22" t="str">
        <f t="shared" si="122"/>
        <v/>
      </c>
      <c r="S297" s="22" t="str">
        <f t="shared" si="123"/>
        <v/>
      </c>
      <c r="T297" s="22" t="str">
        <f t="shared" si="124"/>
        <v/>
      </c>
      <c r="U297" s="85"/>
      <c r="V297" s="56"/>
      <c r="W297" s="56"/>
      <c r="X297" s="56"/>
      <c r="Y297" s="56"/>
      <c r="Z297" s="56"/>
    </row>
    <row r="298" spans="1:26" ht="7.5" hidden="1" customHeight="1" x14ac:dyDescent="0.2">
      <c r="A298" s="24" t="str">
        <f t="shared" si="113"/>
        <v/>
      </c>
      <c r="B298" s="157"/>
      <c r="C298" s="157"/>
      <c r="D298" s="157"/>
      <c r="E298" s="157"/>
      <c r="F298" s="157"/>
      <c r="G298" s="157"/>
      <c r="H298" s="157"/>
      <c r="I298" s="157"/>
      <c r="J298" s="15" t="str">
        <f t="shared" si="114"/>
        <v/>
      </c>
      <c r="K298" s="15" t="str">
        <f t="shared" si="115"/>
        <v/>
      </c>
      <c r="L298" s="15" t="str">
        <f t="shared" si="116"/>
        <v/>
      </c>
      <c r="M298" s="15" t="str">
        <f t="shared" si="117"/>
        <v/>
      </c>
      <c r="N298" s="15" t="str">
        <f t="shared" si="118"/>
        <v/>
      </c>
      <c r="O298" s="15" t="str">
        <f t="shared" si="119"/>
        <v/>
      </c>
      <c r="P298" s="15" t="str">
        <f t="shared" si="120"/>
        <v/>
      </c>
      <c r="Q298" s="22" t="str">
        <f t="shared" si="121"/>
        <v/>
      </c>
      <c r="R298" s="22" t="str">
        <f t="shared" si="122"/>
        <v/>
      </c>
      <c r="S298" s="22" t="str">
        <f t="shared" si="123"/>
        <v/>
      </c>
      <c r="T298" s="22" t="str">
        <f t="shared" si="124"/>
        <v/>
      </c>
    </row>
    <row r="299" spans="1:26" ht="8.25" hidden="1" customHeight="1" x14ac:dyDescent="0.2">
      <c r="A299" s="79" t="s">
        <v>26</v>
      </c>
      <c r="B299" s="148"/>
      <c r="C299" s="148"/>
      <c r="D299" s="148"/>
      <c r="E299" s="148"/>
      <c r="F299" s="148"/>
      <c r="G299" s="148"/>
      <c r="H299" s="148"/>
      <c r="I299" s="148"/>
      <c r="J299" s="17">
        <f t="shared" ref="J299:P299" si="125">SUM(J297:J298)</f>
        <v>0</v>
      </c>
      <c r="K299" s="17">
        <f t="shared" si="125"/>
        <v>0</v>
      </c>
      <c r="L299" s="17">
        <f t="shared" si="125"/>
        <v>0</v>
      </c>
      <c r="M299" s="17">
        <f t="shared" si="125"/>
        <v>0</v>
      </c>
      <c r="N299" s="17">
        <f t="shared" si="125"/>
        <v>0</v>
      </c>
      <c r="O299" s="17">
        <f t="shared" si="125"/>
        <v>0</v>
      </c>
      <c r="P299" s="17">
        <f t="shared" si="125"/>
        <v>0</v>
      </c>
      <c r="Q299" s="79">
        <f>COUNTIF(Q297:Q298,"E")</f>
        <v>0</v>
      </c>
      <c r="R299" s="79">
        <f>COUNTIF(R297:R298,"C")</f>
        <v>0</v>
      </c>
      <c r="S299" s="79">
        <f>COUNTIF(S297:S298,"VP")</f>
        <v>0</v>
      </c>
      <c r="T299" s="80"/>
    </row>
    <row r="300" spans="1:26" ht="23.25" customHeight="1" x14ac:dyDescent="0.2">
      <c r="A300" s="158" t="s">
        <v>114</v>
      </c>
      <c r="B300" s="158"/>
      <c r="C300" s="158"/>
      <c r="D300" s="158"/>
      <c r="E300" s="158"/>
      <c r="F300" s="158"/>
      <c r="G300" s="158"/>
      <c r="H300" s="158"/>
      <c r="I300" s="158"/>
      <c r="J300" s="17">
        <f t="shared" ref="J300:T300" si="126">SUM(J291,J299)</f>
        <v>22</v>
      </c>
      <c r="K300" s="17">
        <f t="shared" si="126"/>
        <v>1</v>
      </c>
      <c r="L300" s="17">
        <f t="shared" si="126"/>
        <v>12</v>
      </c>
      <c r="M300" s="17">
        <f t="shared" si="126"/>
        <v>2</v>
      </c>
      <c r="N300" s="17">
        <f t="shared" si="126"/>
        <v>15</v>
      </c>
      <c r="O300" s="17">
        <f t="shared" si="126"/>
        <v>23</v>
      </c>
      <c r="P300" s="17">
        <f t="shared" si="126"/>
        <v>38</v>
      </c>
      <c r="Q300" s="17">
        <f t="shared" si="126"/>
        <v>3</v>
      </c>
      <c r="R300" s="17">
        <f t="shared" si="126"/>
        <v>3</v>
      </c>
      <c r="S300" s="17">
        <f t="shared" si="126"/>
        <v>3</v>
      </c>
      <c r="T300" s="86">
        <f t="shared" si="126"/>
        <v>8</v>
      </c>
    </row>
    <row r="301" spans="1:26" ht="17.25" customHeight="1" x14ac:dyDescent="0.2">
      <c r="A301" s="310" t="s">
        <v>51</v>
      </c>
      <c r="B301" s="311"/>
      <c r="C301" s="311"/>
      <c r="D301" s="311"/>
      <c r="E301" s="311"/>
      <c r="F301" s="311"/>
      <c r="G301" s="311"/>
      <c r="H301" s="311"/>
      <c r="I301" s="311"/>
      <c r="J301" s="312"/>
      <c r="K301" s="17">
        <f t="shared" ref="K301:P301" si="127">K291*14+K299*12</f>
        <v>14</v>
      </c>
      <c r="L301" s="17">
        <f t="shared" si="127"/>
        <v>168</v>
      </c>
      <c r="M301" s="17">
        <f t="shared" si="127"/>
        <v>28</v>
      </c>
      <c r="N301" s="17">
        <f t="shared" si="127"/>
        <v>210</v>
      </c>
      <c r="O301" s="17">
        <f t="shared" si="127"/>
        <v>322</v>
      </c>
      <c r="P301" s="17">
        <f t="shared" si="127"/>
        <v>532</v>
      </c>
      <c r="Q301" s="238"/>
      <c r="R301" s="239"/>
      <c r="S301" s="239"/>
      <c r="T301" s="240"/>
    </row>
    <row r="302" spans="1:26" ht="17.25" customHeight="1" x14ac:dyDescent="0.2">
      <c r="A302" s="313"/>
      <c r="B302" s="314"/>
      <c r="C302" s="314"/>
      <c r="D302" s="314"/>
      <c r="E302" s="314"/>
      <c r="F302" s="314"/>
      <c r="G302" s="314"/>
      <c r="H302" s="314"/>
      <c r="I302" s="314"/>
      <c r="J302" s="315"/>
      <c r="K302" s="307">
        <f>SUM(K301:M301)</f>
        <v>210</v>
      </c>
      <c r="L302" s="308"/>
      <c r="M302" s="309"/>
      <c r="N302" s="307">
        <f>SUM(N301:O301)</f>
        <v>532</v>
      </c>
      <c r="O302" s="308"/>
      <c r="P302" s="309"/>
      <c r="Q302" s="241"/>
      <c r="R302" s="242"/>
      <c r="S302" s="242"/>
      <c r="T302" s="243"/>
    </row>
    <row r="303" spans="1:26" ht="21" customHeight="1" x14ac:dyDescent="0.2">
      <c r="A303" s="132" t="s">
        <v>112</v>
      </c>
      <c r="B303" s="133"/>
      <c r="C303" s="133"/>
      <c r="D303" s="133"/>
      <c r="E303" s="133"/>
      <c r="F303" s="133"/>
      <c r="G303" s="133"/>
      <c r="H303" s="133"/>
      <c r="I303" s="133"/>
      <c r="J303" s="134"/>
      <c r="K303" s="302">
        <f>T300/SUM(T49,T66,T81,T97,T112,T124)</f>
        <v>0.16</v>
      </c>
      <c r="L303" s="303"/>
      <c r="M303" s="303"/>
      <c r="N303" s="303"/>
      <c r="O303" s="303"/>
      <c r="P303" s="303"/>
      <c r="Q303" s="303"/>
      <c r="R303" s="303"/>
      <c r="S303" s="303"/>
      <c r="T303" s="304"/>
      <c r="U303" s="125">
        <f>K303+K276+K220</f>
        <v>1</v>
      </c>
    </row>
    <row r="304" spans="1:26" s="67" customFormat="1" ht="21" customHeight="1" x14ac:dyDescent="0.2">
      <c r="A304" s="299" t="s">
        <v>115</v>
      </c>
      <c r="B304" s="300"/>
      <c r="C304" s="300"/>
      <c r="D304" s="300"/>
      <c r="E304" s="300"/>
      <c r="F304" s="300"/>
      <c r="G304" s="300"/>
      <c r="H304" s="300"/>
      <c r="I304" s="300"/>
      <c r="J304" s="301"/>
      <c r="K304" s="302">
        <f>K302/(SUM(N49,N66,N81,N97,N112)*14+N124*12)</f>
        <v>0.10458167330677291</v>
      </c>
      <c r="L304" s="303"/>
      <c r="M304" s="303"/>
      <c r="N304" s="303"/>
      <c r="O304" s="303"/>
      <c r="P304" s="303"/>
      <c r="Q304" s="303"/>
      <c r="R304" s="303"/>
      <c r="S304" s="303"/>
      <c r="T304" s="304"/>
      <c r="U304" s="356">
        <f>K304+K277+K221</f>
        <v>1</v>
      </c>
      <c r="V304" s="126"/>
      <c r="W304" s="126"/>
      <c r="X304" s="126"/>
      <c r="Y304" s="126"/>
    </row>
    <row r="305" spans="1:26" s="67" customFormat="1" ht="15.75" customHeight="1" x14ac:dyDescent="0.2">
      <c r="A305" s="1"/>
      <c r="B305" s="1"/>
      <c r="C305" s="1"/>
      <c r="D305" s="1"/>
      <c r="E305" s="1"/>
      <c r="F305" s="1"/>
      <c r="G305" s="1"/>
      <c r="H305" s="1"/>
      <c r="I305" s="1"/>
      <c r="J305" s="1"/>
      <c r="K305" s="1"/>
      <c r="L305" s="1"/>
      <c r="M305" s="1"/>
      <c r="N305" s="1"/>
      <c r="O305" s="1"/>
      <c r="P305" s="1"/>
      <c r="Q305" s="1"/>
      <c r="R305" s="1"/>
      <c r="S305" s="1"/>
      <c r="T305" s="1"/>
      <c r="V305" s="126"/>
      <c r="W305" s="126"/>
      <c r="X305" s="126"/>
      <c r="Y305" s="126"/>
    </row>
    <row r="306" spans="1:26" x14ac:dyDescent="0.2">
      <c r="A306" s="67"/>
      <c r="B306" s="67"/>
      <c r="C306" s="67"/>
      <c r="D306" s="67"/>
      <c r="E306" s="67"/>
      <c r="F306" s="67"/>
      <c r="G306" s="67"/>
      <c r="H306" s="67"/>
      <c r="I306" s="67"/>
      <c r="J306" s="67"/>
      <c r="K306" s="67"/>
      <c r="L306" s="67"/>
      <c r="M306" s="67"/>
      <c r="N306" s="67"/>
      <c r="O306" s="67"/>
      <c r="P306" s="67"/>
      <c r="Q306" s="67"/>
      <c r="R306" s="67"/>
      <c r="S306" s="67"/>
      <c r="T306" s="67"/>
      <c r="U306" s="39"/>
      <c r="V306" s="126"/>
      <c r="W306" s="126"/>
      <c r="X306" s="126"/>
      <c r="Y306" s="126"/>
    </row>
    <row r="307" spans="1:26" x14ac:dyDescent="0.2">
      <c r="U307" s="39"/>
      <c r="V307" s="124"/>
      <c r="W307" s="124"/>
      <c r="X307" s="124"/>
      <c r="Y307" s="124"/>
    </row>
    <row r="308" spans="1:26" x14ac:dyDescent="0.2">
      <c r="A308" s="221" t="s">
        <v>75</v>
      </c>
      <c r="B308" s="221"/>
      <c r="V308" s="124"/>
      <c r="W308" s="124"/>
      <c r="X308" s="124"/>
      <c r="Y308" s="124"/>
    </row>
    <row r="309" spans="1:26" x14ac:dyDescent="0.2">
      <c r="A309" s="135" t="s">
        <v>28</v>
      </c>
      <c r="B309" s="150" t="s">
        <v>63</v>
      </c>
      <c r="C309" s="295"/>
      <c r="D309" s="295"/>
      <c r="E309" s="295"/>
      <c r="F309" s="295"/>
      <c r="G309" s="151"/>
      <c r="H309" s="150" t="s">
        <v>66</v>
      </c>
      <c r="I309" s="151"/>
      <c r="J309" s="154" t="s">
        <v>67</v>
      </c>
      <c r="K309" s="156"/>
      <c r="L309" s="156"/>
      <c r="M309" s="156"/>
      <c r="N309" s="156"/>
      <c r="O309" s="155"/>
      <c r="P309" s="150" t="s">
        <v>50</v>
      </c>
      <c r="Q309" s="151"/>
      <c r="R309" s="154" t="s">
        <v>68</v>
      </c>
      <c r="S309" s="156"/>
      <c r="T309" s="155"/>
    </row>
    <row r="310" spans="1:26" ht="12.75" customHeight="1" x14ac:dyDescent="0.2">
      <c r="A310" s="135"/>
      <c r="B310" s="152"/>
      <c r="C310" s="296"/>
      <c r="D310" s="296"/>
      <c r="E310" s="296"/>
      <c r="F310" s="296"/>
      <c r="G310" s="153"/>
      <c r="H310" s="152"/>
      <c r="I310" s="153"/>
      <c r="J310" s="154" t="s">
        <v>35</v>
      </c>
      <c r="K310" s="155"/>
      <c r="L310" s="154" t="s">
        <v>8</v>
      </c>
      <c r="M310" s="155"/>
      <c r="N310" s="154" t="s">
        <v>32</v>
      </c>
      <c r="O310" s="155"/>
      <c r="P310" s="152"/>
      <c r="Q310" s="153"/>
      <c r="R310" s="23" t="s">
        <v>69</v>
      </c>
      <c r="S310" s="23" t="s">
        <v>70</v>
      </c>
      <c r="T310" s="23" t="s">
        <v>71</v>
      </c>
      <c r="U310" s="139" t="str">
        <f>IF(N312=P163,"Corect","Nu corespunde cu tabelul de opționale")</f>
        <v>Corect</v>
      </c>
      <c r="V310" s="140"/>
      <c r="W310" s="140"/>
      <c r="X310" s="140"/>
    </row>
    <row r="311" spans="1:26" x14ac:dyDescent="0.2">
      <c r="A311" s="23">
        <v>1</v>
      </c>
      <c r="B311" s="154" t="s">
        <v>64</v>
      </c>
      <c r="C311" s="156"/>
      <c r="D311" s="156"/>
      <c r="E311" s="156"/>
      <c r="F311" s="156"/>
      <c r="G311" s="155"/>
      <c r="H311" s="291">
        <f>J311</f>
        <v>1584</v>
      </c>
      <c r="I311" s="291"/>
      <c r="J311" s="293">
        <f>(SUM(N49+N66+N81+N97+N112)*14+N124*12)-J312</f>
        <v>1584</v>
      </c>
      <c r="K311" s="294"/>
      <c r="L311" s="293">
        <f>(SUM(O49+O66+O81+O97+O112)*14+O124*12)-L312</f>
        <v>2640</v>
      </c>
      <c r="M311" s="294"/>
      <c r="N311" s="293">
        <f>(SUM(P49+P66+P81+P97+P112)*14+P124*12)-N312</f>
        <v>4224</v>
      </c>
      <c r="O311" s="294"/>
      <c r="P311" s="233">
        <f>H311/H313</f>
        <v>0.78884462151394419</v>
      </c>
      <c r="Q311" s="234"/>
      <c r="R311" s="14">
        <f>J49+J66-R312</f>
        <v>64</v>
      </c>
      <c r="S311" s="14">
        <f>J81+J97-S312</f>
        <v>64</v>
      </c>
      <c r="T311" s="14">
        <f>J112+J124-T312</f>
        <v>42</v>
      </c>
    </row>
    <row r="312" spans="1:26" s="67" customFormat="1" ht="12.75" customHeight="1" x14ac:dyDescent="0.2">
      <c r="A312" s="23">
        <v>2</v>
      </c>
      <c r="B312" s="154" t="s">
        <v>65</v>
      </c>
      <c r="C312" s="156"/>
      <c r="D312" s="156"/>
      <c r="E312" s="156"/>
      <c r="F312" s="156"/>
      <c r="G312" s="155"/>
      <c r="H312" s="291">
        <f>J312</f>
        <v>424</v>
      </c>
      <c r="I312" s="291"/>
      <c r="J312" s="287">
        <f>N163</f>
        <v>424</v>
      </c>
      <c r="K312" s="288"/>
      <c r="L312" s="287">
        <f>O163</f>
        <v>494</v>
      </c>
      <c r="M312" s="288"/>
      <c r="N312" s="231">
        <f>SUM(J312:M312)</f>
        <v>918</v>
      </c>
      <c r="O312" s="232"/>
      <c r="P312" s="233">
        <f>H312/H313</f>
        <v>0.21115537848605578</v>
      </c>
      <c r="Q312" s="234"/>
      <c r="R312" s="13">
        <v>6</v>
      </c>
      <c r="S312" s="13">
        <v>8</v>
      </c>
      <c r="T312" s="13">
        <v>24</v>
      </c>
      <c r="U312" s="126"/>
      <c r="V312" s="126"/>
      <c r="W312" s="126"/>
      <c r="X312" s="126"/>
    </row>
    <row r="313" spans="1:26" s="67" customFormat="1" x14ac:dyDescent="0.2">
      <c r="A313" s="154" t="s">
        <v>26</v>
      </c>
      <c r="B313" s="156"/>
      <c r="C313" s="156"/>
      <c r="D313" s="156"/>
      <c r="E313" s="156"/>
      <c r="F313" s="156"/>
      <c r="G313" s="155"/>
      <c r="H313" s="292">
        <f>SUM(H311:I312)</f>
        <v>2008</v>
      </c>
      <c r="I313" s="292"/>
      <c r="J313" s="135">
        <f>SUM(J311:K312)</f>
        <v>2008</v>
      </c>
      <c r="K313" s="135"/>
      <c r="L313" s="162">
        <f>SUM(L311:M312)</f>
        <v>3134</v>
      </c>
      <c r="M313" s="164"/>
      <c r="N313" s="162">
        <f>SUM(N311:O312)</f>
        <v>5142</v>
      </c>
      <c r="O313" s="164"/>
      <c r="P313" s="289">
        <f>SUM(P311:Q312)</f>
        <v>1</v>
      </c>
      <c r="Q313" s="290"/>
      <c r="R313" s="16">
        <f>SUM(R311:R312)</f>
        <v>70</v>
      </c>
      <c r="S313" s="16">
        <f>SUM(S311:S312)</f>
        <v>72</v>
      </c>
      <c r="T313" s="16">
        <f>SUM(T311:T312)</f>
        <v>66</v>
      </c>
      <c r="U313" s="126"/>
      <c r="V313" s="126"/>
      <c r="W313" s="126"/>
      <c r="X313" s="126"/>
    </row>
    <row r="314" spans="1:26" s="67" customFormat="1" x14ac:dyDescent="0.2">
      <c r="A314" s="77"/>
      <c r="B314" s="77"/>
      <c r="C314" s="77"/>
      <c r="D314" s="77"/>
      <c r="E314" s="77"/>
      <c r="F314" s="77"/>
      <c r="G314" s="77"/>
      <c r="H314" s="77"/>
      <c r="I314" s="77"/>
      <c r="J314" s="77"/>
      <c r="K314" s="77"/>
      <c r="L314" s="49"/>
      <c r="M314" s="49"/>
      <c r="N314" s="49"/>
      <c r="O314" s="49"/>
      <c r="P314" s="78"/>
      <c r="Q314" s="78"/>
      <c r="R314" s="49"/>
      <c r="S314" s="49"/>
      <c r="T314" s="49"/>
      <c r="U314" s="126"/>
      <c r="V314" s="126"/>
      <c r="W314" s="126"/>
      <c r="X314" s="126"/>
    </row>
    <row r="315" spans="1:26" s="67" customFormat="1" x14ac:dyDescent="0.2">
      <c r="A315" s="77"/>
      <c r="B315" s="77"/>
      <c r="C315" s="77"/>
      <c r="D315" s="77"/>
      <c r="E315" s="77"/>
      <c r="F315" s="77"/>
      <c r="G315" s="77"/>
      <c r="H315" s="77"/>
      <c r="I315" s="77"/>
      <c r="J315" s="77"/>
      <c r="K315" s="77"/>
      <c r="L315" s="49"/>
      <c r="M315" s="49"/>
      <c r="N315" s="49"/>
      <c r="O315" s="49"/>
      <c r="P315" s="78"/>
      <c r="Q315" s="78"/>
      <c r="R315" s="49"/>
      <c r="S315" s="49"/>
      <c r="T315" s="49"/>
      <c r="U315" s="126"/>
      <c r="V315" s="126"/>
      <c r="W315" s="126"/>
      <c r="X315" s="126"/>
    </row>
    <row r="316" spans="1:26" s="67" customFormat="1" x14ac:dyDescent="0.2">
      <c r="A316" s="77"/>
      <c r="B316" s="77"/>
      <c r="C316" s="77"/>
      <c r="D316" s="77"/>
      <c r="E316" s="77"/>
      <c r="F316" s="77"/>
      <c r="G316" s="77"/>
      <c r="H316" s="77"/>
      <c r="I316" s="77"/>
      <c r="J316" s="77"/>
      <c r="K316" s="77"/>
      <c r="L316" s="49"/>
      <c r="M316" s="49"/>
      <c r="N316" s="49"/>
      <c r="O316" s="49"/>
      <c r="P316" s="78"/>
      <c r="Q316" s="78"/>
      <c r="R316" s="49"/>
      <c r="S316" s="49"/>
      <c r="T316" s="49"/>
      <c r="U316" s="126"/>
      <c r="V316" s="126"/>
      <c r="W316" s="126"/>
      <c r="X316" s="126"/>
    </row>
    <row r="317" spans="1:26" s="67" customFormat="1" x14ac:dyDescent="0.2">
      <c r="A317" s="77"/>
      <c r="B317" s="77"/>
      <c r="C317" s="77"/>
      <c r="D317" s="77"/>
      <c r="E317" s="77"/>
      <c r="F317" s="77"/>
      <c r="G317" s="77"/>
      <c r="H317" s="77"/>
      <c r="I317" s="77"/>
      <c r="J317" s="77"/>
      <c r="K317" s="77"/>
      <c r="L317" s="49"/>
      <c r="M317" s="49"/>
      <c r="N317" s="49"/>
      <c r="O317" s="49"/>
      <c r="P317" s="78"/>
      <c r="Q317" s="78"/>
      <c r="R317" s="49"/>
      <c r="S317" s="49"/>
      <c r="T317" s="49"/>
    </row>
    <row r="318" spans="1:26" s="67" customFormat="1" x14ac:dyDescent="0.2">
      <c r="A318" s="77"/>
      <c r="B318" s="77"/>
      <c r="C318" s="77"/>
      <c r="D318" s="77"/>
      <c r="E318" s="77"/>
      <c r="F318" s="77"/>
      <c r="G318" s="77"/>
      <c r="H318" s="77"/>
      <c r="I318" s="77"/>
      <c r="J318" s="77"/>
      <c r="K318" s="77"/>
      <c r="L318" s="49"/>
      <c r="M318" s="49"/>
      <c r="N318" s="49"/>
      <c r="O318" s="49"/>
      <c r="P318" s="78"/>
      <c r="Q318" s="78"/>
      <c r="R318" s="49"/>
      <c r="S318" s="49"/>
      <c r="T318" s="49"/>
    </row>
    <row r="319" spans="1:26" s="67" customFormat="1" x14ac:dyDescent="0.2">
      <c r="A319" s="77"/>
      <c r="B319" s="77"/>
      <c r="C319" s="77"/>
      <c r="D319" s="77"/>
      <c r="E319" s="77"/>
      <c r="F319" s="77"/>
      <c r="G319" s="77"/>
      <c r="H319" s="77"/>
      <c r="I319" s="77"/>
      <c r="J319" s="77"/>
      <c r="K319" s="77"/>
      <c r="L319" s="49"/>
      <c r="M319" s="49"/>
      <c r="N319" s="49"/>
      <c r="O319" s="49"/>
      <c r="P319" s="78"/>
      <c r="Q319" s="78"/>
      <c r="R319" s="49"/>
      <c r="S319" s="49"/>
      <c r="T319" s="49"/>
    </row>
    <row r="320" spans="1:26" ht="19.5" customHeight="1" x14ac:dyDescent="0.25">
      <c r="A320" s="77"/>
      <c r="B320" s="77"/>
      <c r="C320" s="77"/>
      <c r="D320" s="77"/>
      <c r="E320" s="77"/>
      <c r="F320" s="77"/>
      <c r="G320" s="77"/>
      <c r="H320" s="77"/>
      <c r="I320" s="77"/>
      <c r="J320" s="77"/>
      <c r="K320" s="77"/>
      <c r="L320" s="49"/>
      <c r="M320" s="49"/>
      <c r="N320" s="49"/>
      <c r="O320" s="49"/>
      <c r="P320" s="78"/>
      <c r="Q320" s="78"/>
      <c r="R320" s="49"/>
      <c r="S320" s="49"/>
      <c r="T320" s="49"/>
      <c r="U320" s="56"/>
      <c r="V320" s="56"/>
      <c r="W320" s="66"/>
      <c r="X320" s="66"/>
      <c r="Y320" s="66"/>
      <c r="Z320" s="66"/>
    </row>
    <row r="321" spans="1:29" ht="5.25" customHeight="1" x14ac:dyDescent="0.2">
      <c r="A321" s="77"/>
      <c r="B321" s="77"/>
      <c r="C321" s="77"/>
      <c r="D321" s="77"/>
      <c r="E321" s="77"/>
      <c r="F321" s="77"/>
      <c r="G321" s="77"/>
      <c r="H321" s="77"/>
      <c r="I321" s="77"/>
      <c r="J321" s="77"/>
      <c r="K321" s="77"/>
      <c r="L321" s="49"/>
      <c r="M321" s="49"/>
      <c r="N321" s="49"/>
      <c r="O321" s="49"/>
      <c r="P321" s="78"/>
      <c r="Q321" s="78"/>
      <c r="R321" s="49"/>
      <c r="S321" s="49"/>
      <c r="T321" s="49"/>
      <c r="U321" s="66"/>
      <c r="V321" s="66"/>
      <c r="W321" s="66"/>
      <c r="X321" s="66"/>
      <c r="Y321" s="66"/>
      <c r="Z321" s="66"/>
    </row>
    <row r="322" spans="1:29" ht="17.25" customHeight="1" x14ac:dyDescent="0.2"/>
    <row r="323" spans="1:29" ht="26.25" customHeight="1" x14ac:dyDescent="0.2">
      <c r="AA323" s="54"/>
      <c r="AB323" s="54"/>
      <c r="AC323" s="54"/>
    </row>
    <row r="324" spans="1:29" ht="12.75" customHeight="1" x14ac:dyDescent="0.2">
      <c r="AA324" s="54"/>
      <c r="AB324" s="54"/>
      <c r="AC324" s="54"/>
    </row>
    <row r="325" spans="1:29" ht="16.5" customHeight="1" x14ac:dyDescent="0.2">
      <c r="AA325" s="54"/>
      <c r="AB325" s="54"/>
      <c r="AC325" s="54"/>
    </row>
    <row r="326" spans="1:29" ht="19.5" customHeight="1" x14ac:dyDescent="0.2">
      <c r="AA326" s="54"/>
      <c r="AB326" s="54"/>
      <c r="AC326" s="54"/>
    </row>
    <row r="327" spans="1:29" ht="15" customHeight="1" x14ac:dyDescent="0.2">
      <c r="AA327" s="54"/>
      <c r="AB327" s="54"/>
      <c r="AC327" s="54"/>
    </row>
    <row r="328" spans="1:29" ht="42" customHeight="1" x14ac:dyDescent="0.2">
      <c r="AA328" s="54"/>
      <c r="AB328" s="54"/>
      <c r="AC328" s="54"/>
    </row>
    <row r="329" spans="1:29" x14ac:dyDescent="0.2">
      <c r="AA329" s="54"/>
      <c r="AB329" s="54"/>
      <c r="AC329" s="54"/>
    </row>
    <row r="330" spans="1:29" ht="40.5" customHeight="1" x14ac:dyDescent="0.2">
      <c r="AA330" s="54"/>
      <c r="AB330" s="54"/>
      <c r="AC330" s="54"/>
    </row>
    <row r="331" spans="1:29" ht="15" customHeight="1" x14ac:dyDescent="0.2">
      <c r="AA331" s="54"/>
      <c r="AB331" s="54"/>
      <c r="AC331" s="54"/>
    </row>
    <row r="332" spans="1:29" s="30" customFormat="1" ht="48" customHeight="1" x14ac:dyDescent="0.25">
      <c r="AA332" s="54"/>
      <c r="AB332" s="54"/>
      <c r="AC332" s="54"/>
    </row>
    <row r="333" spans="1:29" ht="14.25" customHeight="1" x14ac:dyDescent="0.2">
      <c r="AA333" s="54"/>
      <c r="AB333" s="54"/>
      <c r="AC333" s="54"/>
    </row>
    <row r="334" spans="1:29" ht="17.25" customHeight="1" x14ac:dyDescent="0.2">
      <c r="AA334" s="54"/>
      <c r="AB334" s="54"/>
      <c r="AC334" s="54"/>
    </row>
    <row r="335" spans="1:29" ht="18.75" customHeight="1" x14ac:dyDescent="0.2">
      <c r="AA335" s="71"/>
      <c r="AB335" s="69"/>
      <c r="AC335" s="69"/>
    </row>
    <row r="336" spans="1:29" ht="17.25" customHeight="1" x14ac:dyDescent="0.2">
      <c r="AA336" s="71"/>
      <c r="AB336" s="69"/>
      <c r="AC336" s="69"/>
    </row>
    <row r="337" spans="27:29" ht="17.25" customHeight="1" x14ac:dyDescent="0.2">
      <c r="AA337" s="69"/>
      <c r="AB337" s="69"/>
      <c r="AC337" s="69"/>
    </row>
    <row r="338" spans="27:29" ht="15.75" customHeight="1" x14ac:dyDescent="0.2">
      <c r="AA338" s="54"/>
      <c r="AB338" s="54"/>
      <c r="AC338" s="54"/>
    </row>
    <row r="339" spans="27:29" ht="29.25" customHeight="1" x14ac:dyDescent="0.2">
      <c r="AA339" s="54"/>
      <c r="AB339" s="54"/>
      <c r="AC339" s="54"/>
    </row>
    <row r="340" spans="27:29" ht="17.25" customHeight="1" x14ac:dyDescent="0.2">
      <c r="AA340" s="54"/>
      <c r="AB340" s="54"/>
      <c r="AC340" s="54"/>
    </row>
    <row r="341" spans="27:29" ht="14.25" customHeight="1" x14ac:dyDescent="0.2">
      <c r="AA341" s="54"/>
      <c r="AB341" s="54"/>
      <c r="AC341" s="54"/>
    </row>
    <row r="342" spans="27:29" ht="12.75" customHeight="1" x14ac:dyDescent="0.2">
      <c r="AA342" s="54"/>
      <c r="AB342" s="54"/>
      <c r="AC342" s="54"/>
    </row>
    <row r="343" spans="27:29" x14ac:dyDescent="0.2">
      <c r="AA343" s="54"/>
      <c r="AB343" s="54"/>
      <c r="AC343" s="54"/>
    </row>
  </sheetData>
  <sheetProtection deleteColumns="0" deleteRows="0" selectLockedCells="1" selectUnlockedCells="1"/>
  <mergeCells count="402">
    <mergeCell ref="U10:X15"/>
    <mergeCell ref="Q301:T302"/>
    <mergeCell ref="K302:M302"/>
    <mergeCell ref="B135:T135"/>
    <mergeCell ref="B122:I122"/>
    <mergeCell ref="B56:I56"/>
    <mergeCell ref="B57:I57"/>
    <mergeCell ref="B65:I65"/>
    <mergeCell ref="B63:I63"/>
    <mergeCell ref="B64:I64"/>
    <mergeCell ref="B97:I97"/>
    <mergeCell ref="B95:I95"/>
    <mergeCell ref="A98:T99"/>
    <mergeCell ref="B96:I96"/>
    <mergeCell ref="B119:I119"/>
    <mergeCell ref="J115:J116"/>
    <mergeCell ref="A129:T129"/>
    <mergeCell ref="K115:M115"/>
    <mergeCell ref="A274:J275"/>
    <mergeCell ref="B270:I270"/>
    <mergeCell ref="A266:T266"/>
    <mergeCell ref="B262:I262"/>
    <mergeCell ref="B263:I263"/>
    <mergeCell ref="A308:B308"/>
    <mergeCell ref="B287:I287"/>
    <mergeCell ref="B289:I289"/>
    <mergeCell ref="T280:T281"/>
    <mergeCell ref="N302:P302"/>
    <mergeCell ref="B291:I291"/>
    <mergeCell ref="A292:T292"/>
    <mergeCell ref="B299:I299"/>
    <mergeCell ref="A300:I300"/>
    <mergeCell ref="A301:J302"/>
    <mergeCell ref="B290:I290"/>
    <mergeCell ref="B285:I285"/>
    <mergeCell ref="Q280:S280"/>
    <mergeCell ref="B288:I288"/>
    <mergeCell ref="B293:I293"/>
    <mergeCell ref="B294:I294"/>
    <mergeCell ref="B295:I295"/>
    <mergeCell ref="B296:I296"/>
    <mergeCell ref="B271:I271"/>
    <mergeCell ref="B272:I272"/>
    <mergeCell ref="B267:I267"/>
    <mergeCell ref="K276:T276"/>
    <mergeCell ref="A277:J277"/>
    <mergeCell ref="K277:T277"/>
    <mergeCell ref="B286:I286"/>
    <mergeCell ref="K275:M275"/>
    <mergeCell ref="N275:P275"/>
    <mergeCell ref="A279:T279"/>
    <mergeCell ref="N280:P280"/>
    <mergeCell ref="A282:T282"/>
    <mergeCell ref="B283:I283"/>
    <mergeCell ref="B284:I284"/>
    <mergeCell ref="U3:X3"/>
    <mergeCell ref="U4:X4"/>
    <mergeCell ref="U5:X5"/>
    <mergeCell ref="U6:X6"/>
    <mergeCell ref="U7:X7"/>
    <mergeCell ref="U8:X8"/>
    <mergeCell ref="A303:J303"/>
    <mergeCell ref="A304:J304"/>
    <mergeCell ref="K303:T303"/>
    <mergeCell ref="A190:J190"/>
    <mergeCell ref="A191:J191"/>
    <mergeCell ref="K190:T190"/>
    <mergeCell ref="K191:T191"/>
    <mergeCell ref="A220:J220"/>
    <mergeCell ref="A221:J221"/>
    <mergeCell ref="U33:V33"/>
    <mergeCell ref="U31:V31"/>
    <mergeCell ref="U32:V32"/>
    <mergeCell ref="B297:I297"/>
    <mergeCell ref="A280:A281"/>
    <mergeCell ref="B280:I281"/>
    <mergeCell ref="J280:J281"/>
    <mergeCell ref="K280:M280"/>
    <mergeCell ref="K304:T304"/>
    <mergeCell ref="B246:I246"/>
    <mergeCell ref="B248:I248"/>
    <mergeCell ref="B249:I249"/>
    <mergeCell ref="J312:K312"/>
    <mergeCell ref="R309:T309"/>
    <mergeCell ref="P313:Q313"/>
    <mergeCell ref="H312:I312"/>
    <mergeCell ref="H313:I313"/>
    <mergeCell ref="A313:G313"/>
    <mergeCell ref="H309:I310"/>
    <mergeCell ref="A309:A310"/>
    <mergeCell ref="H311:I311"/>
    <mergeCell ref="L312:M312"/>
    <mergeCell ref="B312:G312"/>
    <mergeCell ref="B311:G311"/>
    <mergeCell ref="J313:K313"/>
    <mergeCell ref="L313:M313"/>
    <mergeCell ref="N313:O313"/>
    <mergeCell ref="P311:Q311"/>
    <mergeCell ref="L311:M311"/>
    <mergeCell ref="N311:O311"/>
    <mergeCell ref="B309:G310"/>
    <mergeCell ref="J311:K311"/>
    <mergeCell ref="B269:I269"/>
    <mergeCell ref="B154:I154"/>
    <mergeCell ref="B137:I137"/>
    <mergeCell ref="B145:I145"/>
    <mergeCell ref="B140:I140"/>
    <mergeCell ref="B237:I237"/>
    <mergeCell ref="B268:I268"/>
    <mergeCell ref="B261:I261"/>
    <mergeCell ref="B253:I253"/>
    <mergeCell ref="B255:I255"/>
    <mergeCell ref="B256:I256"/>
    <mergeCell ref="B257:I257"/>
    <mergeCell ref="B254:I254"/>
    <mergeCell ref="B241:I241"/>
    <mergeCell ref="B242:I242"/>
    <mergeCell ref="B258:I258"/>
    <mergeCell ref="B259:I259"/>
    <mergeCell ref="B260:I260"/>
    <mergeCell ref="B250:I250"/>
    <mergeCell ref="B251:I251"/>
    <mergeCell ref="B252:I252"/>
    <mergeCell ref="B265:I265"/>
    <mergeCell ref="B264:I264"/>
    <mergeCell ref="B244:I244"/>
    <mergeCell ref="B245:I245"/>
    <mergeCell ref="B207:I207"/>
    <mergeCell ref="B208:I208"/>
    <mergeCell ref="B209:I209"/>
    <mergeCell ref="B206:I206"/>
    <mergeCell ref="A205:T205"/>
    <mergeCell ref="T203:T204"/>
    <mergeCell ref="A201:T201"/>
    <mergeCell ref="A203:A204"/>
    <mergeCell ref="B203:I204"/>
    <mergeCell ref="J203:J204"/>
    <mergeCell ref="K203:M203"/>
    <mergeCell ref="N203:P203"/>
    <mergeCell ref="B149:I149"/>
    <mergeCell ref="B150:T150"/>
    <mergeCell ref="B151:I151"/>
    <mergeCell ref="B152:I152"/>
    <mergeCell ref="A38:A39"/>
    <mergeCell ref="B138:T138"/>
    <mergeCell ref="B141:T141"/>
    <mergeCell ref="B144:T144"/>
    <mergeCell ref="B153:T153"/>
    <mergeCell ref="B112:I112"/>
    <mergeCell ref="A114:T114"/>
    <mergeCell ref="B89:I89"/>
    <mergeCell ref="A82:T83"/>
    <mergeCell ref="B93:I93"/>
    <mergeCell ref="J86:J87"/>
    <mergeCell ref="K86:M86"/>
    <mergeCell ref="B146:I146"/>
    <mergeCell ref="B142:I142"/>
    <mergeCell ref="B139:I139"/>
    <mergeCell ref="B143:I143"/>
    <mergeCell ref="B148:I148"/>
    <mergeCell ref="A102:T102"/>
    <mergeCell ref="B130:I131"/>
    <mergeCell ref="B115:I116"/>
    <mergeCell ref="A1:K1"/>
    <mergeCell ref="A3:K3"/>
    <mergeCell ref="K54:M54"/>
    <mergeCell ref="B45:I45"/>
    <mergeCell ref="M1:T1"/>
    <mergeCell ref="M14:T14"/>
    <mergeCell ref="A4:K5"/>
    <mergeCell ref="A35:T35"/>
    <mergeCell ref="A19:K19"/>
    <mergeCell ref="A17:K17"/>
    <mergeCell ref="M3:N3"/>
    <mergeCell ref="M5:N5"/>
    <mergeCell ref="D29:F29"/>
    <mergeCell ref="A18:K18"/>
    <mergeCell ref="N54:P54"/>
    <mergeCell ref="Q54:S54"/>
    <mergeCell ref="T38:T39"/>
    <mergeCell ref="B43:I43"/>
    <mergeCell ref="A2:K2"/>
    <mergeCell ref="A6:K6"/>
    <mergeCell ref="O5:Q5"/>
    <mergeCell ref="O6:Q6"/>
    <mergeCell ref="O3:Q3"/>
    <mergeCell ref="M12:T12"/>
    <mergeCell ref="B92:I92"/>
    <mergeCell ref="R3:T3"/>
    <mergeCell ref="R4:T4"/>
    <mergeCell ref="R5:T5"/>
    <mergeCell ref="B134:I134"/>
    <mergeCell ref="B109:I109"/>
    <mergeCell ref="B133:I133"/>
    <mergeCell ref="N130:P130"/>
    <mergeCell ref="B132:T132"/>
    <mergeCell ref="O4:Q4"/>
    <mergeCell ref="M4:N4"/>
    <mergeCell ref="A10:K10"/>
    <mergeCell ref="M6:N6"/>
    <mergeCell ref="A7:K7"/>
    <mergeCell ref="A8:K8"/>
    <mergeCell ref="A9:K9"/>
    <mergeCell ref="M8:T11"/>
    <mergeCell ref="R6:T6"/>
    <mergeCell ref="B54:I55"/>
    <mergeCell ref="M28:T28"/>
    <mergeCell ref="A11:K11"/>
    <mergeCell ref="B94:I94"/>
    <mergeCell ref="T86:T87"/>
    <mergeCell ref="B79:I79"/>
    <mergeCell ref="N164:P164"/>
    <mergeCell ref="Q163:T164"/>
    <mergeCell ref="A162:I162"/>
    <mergeCell ref="A163:J164"/>
    <mergeCell ref="B155:I155"/>
    <mergeCell ref="Q71:S71"/>
    <mergeCell ref="T71:T72"/>
    <mergeCell ref="A85:T85"/>
    <mergeCell ref="K169:M169"/>
    <mergeCell ref="A169:A170"/>
    <mergeCell ref="B169:I170"/>
    <mergeCell ref="N169:P169"/>
    <mergeCell ref="Q169:S169"/>
    <mergeCell ref="T169:T170"/>
    <mergeCell ref="A130:A131"/>
    <mergeCell ref="B76:I76"/>
    <mergeCell ref="B77:I77"/>
    <mergeCell ref="B78:I78"/>
    <mergeCell ref="T130:T131"/>
    <mergeCell ref="A115:A116"/>
    <mergeCell ref="T115:T116"/>
    <mergeCell ref="N115:P115"/>
    <mergeCell ref="B81:I81"/>
    <mergeCell ref="B86:I87"/>
    <mergeCell ref="U66:W66"/>
    <mergeCell ref="U81:W81"/>
    <mergeCell ref="U92:W92"/>
    <mergeCell ref="U49:W49"/>
    <mergeCell ref="B111:I111"/>
    <mergeCell ref="K103:M103"/>
    <mergeCell ref="N103:P103"/>
    <mergeCell ref="Q103:S103"/>
    <mergeCell ref="B105:I105"/>
    <mergeCell ref="B103:I104"/>
    <mergeCell ref="B49:I49"/>
    <mergeCell ref="A53:T53"/>
    <mergeCell ref="B60:I60"/>
    <mergeCell ref="J54:J55"/>
    <mergeCell ref="A54:A55"/>
    <mergeCell ref="B74:I74"/>
    <mergeCell ref="B66:I66"/>
    <mergeCell ref="B58:I58"/>
    <mergeCell ref="B59:I59"/>
    <mergeCell ref="B61:I61"/>
    <mergeCell ref="B75:I75"/>
    <mergeCell ref="B62:I62"/>
    <mergeCell ref="A70:T70"/>
    <mergeCell ref="J71:J72"/>
    <mergeCell ref="A213:T213"/>
    <mergeCell ref="B212:I212"/>
    <mergeCell ref="N312:O312"/>
    <mergeCell ref="P312:Q312"/>
    <mergeCell ref="Q218:T219"/>
    <mergeCell ref="A273:I273"/>
    <mergeCell ref="Q274:T275"/>
    <mergeCell ref="N219:P219"/>
    <mergeCell ref="K220:T220"/>
    <mergeCell ref="K221:T221"/>
    <mergeCell ref="K219:M219"/>
    <mergeCell ref="B238:I238"/>
    <mergeCell ref="A233:A234"/>
    <mergeCell ref="N233:P233"/>
    <mergeCell ref="B233:I234"/>
    <mergeCell ref="Q233:S233"/>
    <mergeCell ref="T233:T234"/>
    <mergeCell ref="B240:I240"/>
    <mergeCell ref="B239:I239"/>
    <mergeCell ref="A232:T232"/>
    <mergeCell ref="J233:J234"/>
    <mergeCell ref="K233:M233"/>
    <mergeCell ref="A235:T235"/>
    <mergeCell ref="B247:I247"/>
    <mergeCell ref="B136:I136"/>
    <mergeCell ref="K189:M189"/>
    <mergeCell ref="B186:I186"/>
    <mergeCell ref="A187:I187"/>
    <mergeCell ref="A188:J189"/>
    <mergeCell ref="B178:I178"/>
    <mergeCell ref="B181:I181"/>
    <mergeCell ref="B182:I182"/>
    <mergeCell ref="B185:I185"/>
    <mergeCell ref="A177:T177"/>
    <mergeCell ref="Q188:T189"/>
    <mergeCell ref="N189:P189"/>
    <mergeCell ref="A183:T183"/>
    <mergeCell ref="B184:I184"/>
    <mergeCell ref="B180:I180"/>
    <mergeCell ref="A165:J165"/>
    <mergeCell ref="K165:T165"/>
    <mergeCell ref="K164:M164"/>
    <mergeCell ref="B156:T156"/>
    <mergeCell ref="B157:I157"/>
    <mergeCell ref="B158:I158"/>
    <mergeCell ref="B159:T159"/>
    <mergeCell ref="B160:I160"/>
    <mergeCell ref="B161:I161"/>
    <mergeCell ref="A12:K12"/>
    <mergeCell ref="A71:A72"/>
    <mergeCell ref="B71:I72"/>
    <mergeCell ref="B90:I90"/>
    <mergeCell ref="B91:I91"/>
    <mergeCell ref="N38:P38"/>
    <mergeCell ref="K38:M38"/>
    <mergeCell ref="A15:K15"/>
    <mergeCell ref="J38:J39"/>
    <mergeCell ref="A37:T37"/>
    <mergeCell ref="B38:I39"/>
    <mergeCell ref="M13:T13"/>
    <mergeCell ref="H29:H30"/>
    <mergeCell ref="A28:G28"/>
    <mergeCell ref="G29:G30"/>
    <mergeCell ref="B73:I73"/>
    <mergeCell ref="A13:K13"/>
    <mergeCell ref="A14:K14"/>
    <mergeCell ref="N86:P86"/>
    <mergeCell ref="Q86:S86"/>
    <mergeCell ref="A86:A87"/>
    <mergeCell ref="B80:I80"/>
    <mergeCell ref="M15:T16"/>
    <mergeCell ref="M17:T19"/>
    <mergeCell ref="A67:T68"/>
    <mergeCell ref="A16:K16"/>
    <mergeCell ref="B88:I88"/>
    <mergeCell ref="K71:M71"/>
    <mergeCell ref="N71:P71"/>
    <mergeCell ref="T54:T55"/>
    <mergeCell ref="A20:K20"/>
    <mergeCell ref="B47:I47"/>
    <mergeCell ref="Q38:S38"/>
    <mergeCell ref="A23:K26"/>
    <mergeCell ref="I29:K29"/>
    <mergeCell ref="B29:C29"/>
    <mergeCell ref="M22:T26"/>
    <mergeCell ref="B42:I42"/>
    <mergeCell ref="B40:I40"/>
    <mergeCell ref="B41:I41"/>
    <mergeCell ref="B48:I48"/>
    <mergeCell ref="B44:I44"/>
    <mergeCell ref="B46:I46"/>
    <mergeCell ref="A50:T51"/>
    <mergeCell ref="A21:K21"/>
    <mergeCell ref="M20:T21"/>
    <mergeCell ref="M29:T33"/>
    <mergeCell ref="B243:I243"/>
    <mergeCell ref="B118:I118"/>
    <mergeCell ref="B124:I124"/>
    <mergeCell ref="B120:I120"/>
    <mergeCell ref="T103:T104"/>
    <mergeCell ref="B121:I121"/>
    <mergeCell ref="Q130:S130"/>
    <mergeCell ref="J130:J131"/>
    <mergeCell ref="K130:M130"/>
    <mergeCell ref="B123:I123"/>
    <mergeCell ref="B108:I108"/>
    <mergeCell ref="B106:I106"/>
    <mergeCell ref="B107:I107"/>
    <mergeCell ref="J103:J104"/>
    <mergeCell ref="B110:I110"/>
    <mergeCell ref="B117:I117"/>
    <mergeCell ref="B211:I211"/>
    <mergeCell ref="B210:I210"/>
    <mergeCell ref="B172:I172"/>
    <mergeCell ref="B176:I176"/>
    <mergeCell ref="B174:I174"/>
    <mergeCell ref="J169:J170"/>
    <mergeCell ref="A171:T171"/>
    <mergeCell ref="A175:T175"/>
    <mergeCell ref="B236:I236"/>
    <mergeCell ref="A103:A104"/>
    <mergeCell ref="A276:J276"/>
    <mergeCell ref="Q203:S203"/>
    <mergeCell ref="Q115:S115"/>
    <mergeCell ref="U310:X310"/>
    <mergeCell ref="A179:T179"/>
    <mergeCell ref="B147:T147"/>
    <mergeCell ref="K166:T166"/>
    <mergeCell ref="A168:T168"/>
    <mergeCell ref="A166:J166"/>
    <mergeCell ref="A173:T173"/>
    <mergeCell ref="A202:T202"/>
    <mergeCell ref="P309:Q310"/>
    <mergeCell ref="J310:K310"/>
    <mergeCell ref="L310:M310"/>
    <mergeCell ref="N310:O310"/>
    <mergeCell ref="J309:O309"/>
    <mergeCell ref="B214:I214"/>
    <mergeCell ref="A217:I217"/>
    <mergeCell ref="B216:I216"/>
    <mergeCell ref="B215:I215"/>
    <mergeCell ref="A218:J219"/>
    <mergeCell ref="B298:I298"/>
  </mergeCells>
  <phoneticPr fontId="5" type="noConversion"/>
  <conditionalFormatting sqref="U310 L32:L33 U31:U33 U3:U8">
    <cfRule type="cellIs" dxfId="26" priority="159" operator="equal">
      <formula>"E bine"</formula>
    </cfRule>
  </conditionalFormatting>
  <conditionalFormatting sqref="U310 U31:U33 U3:U8">
    <cfRule type="cellIs" dxfId="25" priority="158" operator="equal">
      <formula>"NU e bine"</formula>
    </cfRule>
  </conditionalFormatting>
  <conditionalFormatting sqref="U31:V33 U3:U8">
    <cfRule type="cellIs" dxfId="24" priority="151" operator="equal">
      <formula>"Suma trebuie să fie 52"</formula>
    </cfRule>
    <cfRule type="cellIs" dxfId="23" priority="152" operator="equal">
      <formula>"Corect"</formula>
    </cfRule>
    <cfRule type="cellIs" dxfId="22" priority="153" operator="equal">
      <formula>SUM($B$31:$J$31)</formula>
    </cfRule>
    <cfRule type="cellIs" dxfId="21" priority="154" operator="lessThan">
      <formula>"(SUM(B28:K28)=52"</formula>
    </cfRule>
    <cfRule type="cellIs" dxfId="20" priority="155" operator="equal">
      <formula>52</formula>
    </cfRule>
    <cfRule type="cellIs" dxfId="19" priority="156" operator="equal">
      <formula>$K$31</formula>
    </cfRule>
    <cfRule type="cellIs" dxfId="18" priority="157" operator="equal">
      <formula>$B$31:$K$31=52</formula>
    </cfRule>
  </conditionalFormatting>
  <conditionalFormatting sqref="U310:V310 U31:V33 U3:U8">
    <cfRule type="cellIs" dxfId="17" priority="146" operator="equal">
      <formula>"Suma trebuie să fie 52"</formula>
    </cfRule>
    <cfRule type="cellIs" dxfId="16" priority="150" operator="equal">
      <formula>"Corect"</formula>
    </cfRule>
  </conditionalFormatting>
  <conditionalFormatting sqref="U310:X310 U31:V33">
    <cfRule type="cellIs" dxfId="15" priority="149" operator="equal">
      <formula>"Corect"</formula>
    </cfRule>
  </conditionalFormatting>
  <conditionalFormatting sqref="U49:W51 U92 U81:W81 U66:W66">
    <cfRule type="cellIs" dxfId="14" priority="147" operator="equal">
      <formula>"E trebuie să fie cel puțin egal cu C+VP"</formula>
    </cfRule>
    <cfRule type="cellIs" dxfId="13" priority="148" operator="equal">
      <formula>"Corect"</formula>
    </cfRule>
  </conditionalFormatting>
  <conditionalFormatting sqref="U310:V310">
    <cfRule type="cellIs" dxfId="12" priority="122" operator="equal">
      <formula>"Nu corespunde cu tabelul de opționale"</formula>
    </cfRule>
    <cfRule type="cellIs" dxfId="11" priority="125" operator="equal">
      <formula>"Suma trebuie să fie 52"</formula>
    </cfRule>
    <cfRule type="cellIs" dxfId="10" priority="126" operator="equal">
      <formula>"Corect"</formula>
    </cfRule>
    <cfRule type="cellIs" dxfId="9" priority="127" operator="equal">
      <formula>SUM($B$31:$J$31)</formula>
    </cfRule>
    <cfRule type="cellIs" dxfId="8" priority="128" operator="lessThan">
      <formula>"(SUM(B28:K28)=52"</formula>
    </cfRule>
    <cfRule type="cellIs" dxfId="7" priority="129" operator="equal">
      <formula>52</formula>
    </cfRule>
    <cfRule type="cellIs" dxfId="6" priority="130" operator="equal">
      <formula>$K$31</formula>
    </cfRule>
    <cfRule type="cellIs" dxfId="5" priority="131" operator="equal">
      <formula>$B$31:$K$31=52</formula>
    </cfRule>
  </conditionalFormatting>
  <conditionalFormatting sqref="U3:U8">
    <cfRule type="cellIs" dxfId="4" priority="110" operator="equal">
      <formula>"Trebuie alocate cel puțin 20 de ore pe săptămână"</formula>
    </cfRule>
  </conditionalFormatting>
  <conditionalFormatting sqref="U31:V31">
    <cfRule type="cellIs" dxfId="3" priority="12" operator="equal">
      <formula>"Correct"</formula>
    </cfRule>
  </conditionalFormatting>
  <dataValidations count="5">
    <dataValidation type="list" allowBlank="1" showInputMessage="1" showErrorMessage="1" sqref="R180:R182 R184:R186 R176 R172 R160:R161 R157:R158 R154:R155 R148:R149 R145:R146 R139:R140 R133:R134 R40:R48 R56:R65 R73:R80 R88:R96 R105:R111 R117:R123 R136:R137 R143 R151:R152 R174 R178">
      <formula1>$R$39</formula1>
    </dataValidation>
    <dataValidation type="list" allowBlank="1" showInputMessage="1" showErrorMessage="1" sqref="Q180:Q182 Q184:Q186 Q176 Q172 Q160:Q161 Q157:Q158 Q154:Q155 Q148:Q149 Q145:Q146 Q139:Q140 Q133:Q134 Q40:Q48 Q56:Q65 Q73:Q80 Q88:Q96 Q105:Q111 Q117:Q123 Q136:Q137 Q143 Q151:Q152 Q174 Q178">
      <formula1>$Q$39</formula1>
    </dataValidation>
    <dataValidation type="list" allowBlank="1" showInputMessage="1" showErrorMessage="1" sqref="S180:S182 S184:S186 S176 S172 S160:S161 S157:S158 S154:S155 S148:S149 S145:S146 S139:S140 S133:S134 S40:S48 S56:S65 S73:S80 S88:S96 S105:S111 S117:S123 S136:S137 S142:S143 S151:S152 S174 S178">
      <formula1>$S$39</formula1>
    </dataValidation>
    <dataValidation type="list" allowBlank="1" showInputMessage="1" showErrorMessage="1" sqref="B293:I298 B283:I290 B236:I264 B267:I271 B214:I215 B206:I211">
      <formula1>$B$38:$B$189</formula1>
    </dataValidation>
    <dataValidation type="list" allowBlank="1" showInputMessage="1" showErrorMessage="1" sqref="T180:T182 T184:T186 T176 T172 T160:T161 T157:T158 T154:T155 T148:T149 T145:T146 T139:T140 T133:T134 T40:T48 T56:T65 T73:T80 T88:T96 T105:T111 T117:T123 T136:T137 T142:T143 T151:T152 T174 T178">
      <formula1>$O$36:$S$36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&amp;L&amp;9RECTOR,
Acad.Prof.univ.dr. Ioan Aurel POP
&amp;C&amp;9DECAN
Prof. univ. dr. Corin BRAGA
&amp;R&amp;9                                           DIRECTOR DE DEPARTAMENT,
Prof. univ. dr. Benő Attila
Conf. univ. dr. Berszán István </oddFooter>
  </headerFooter>
  <rowBreaks count="8" manualBreakCount="8">
    <brk id="33" max="19" man="1"/>
    <brk id="68" max="19" man="1"/>
    <brk id="100" max="19" man="1"/>
    <brk id="125" max="19" man="1"/>
    <brk id="161" max="19" man="1"/>
    <brk id="260" max="19" man="1"/>
    <brk id="278" max="19" man="1"/>
    <brk id="317" max="19" man="1"/>
  </rowBreaks>
  <colBreaks count="1" manualBreakCount="1">
    <brk id="20" max="1048575" man="1"/>
  </colBreaks>
  <ignoredErrors>
    <ignoredError sqref="M31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
  <sheetViews>
    <sheetView view="pageLayout" zoomScaleNormal="100" workbookViewId="0">
      <selection activeCell="A10" sqref="A10:T10"/>
    </sheetView>
  </sheetViews>
  <sheetFormatPr defaultColWidth="8.85546875" defaultRowHeight="15" x14ac:dyDescent="0.25"/>
  <cols>
    <col min="2" max="9" width="6.42578125" customWidth="1"/>
    <col min="10" max="10" width="8.140625" customWidth="1"/>
    <col min="11" max="19" width="5.85546875" customWidth="1"/>
    <col min="20" max="20" width="9.7109375" customWidth="1"/>
  </cols>
  <sheetData>
    <row r="1" spans="1:26" x14ac:dyDescent="0.25">
      <c r="A1" s="272" t="s">
        <v>98</v>
      </c>
      <c r="B1" s="272"/>
      <c r="C1" s="272"/>
      <c r="D1" s="272"/>
      <c r="E1" s="272"/>
      <c r="F1" s="272"/>
      <c r="G1" s="272"/>
      <c r="H1" s="272"/>
      <c r="I1" s="272"/>
      <c r="J1" s="272"/>
      <c r="K1" s="272"/>
      <c r="L1" s="272"/>
      <c r="M1" s="272"/>
      <c r="N1" s="272"/>
      <c r="O1" s="272"/>
      <c r="P1" s="272"/>
      <c r="Q1" s="272"/>
      <c r="R1" s="272"/>
      <c r="S1" s="272"/>
      <c r="T1" s="272"/>
      <c r="U1" s="66"/>
      <c r="V1" s="66"/>
      <c r="W1" s="66"/>
      <c r="X1" s="66"/>
      <c r="Y1" s="66"/>
      <c r="Z1" s="66"/>
    </row>
    <row r="2" spans="1:26" ht="11.25" customHeight="1" x14ac:dyDescent="0.25">
      <c r="A2" s="1"/>
      <c r="B2" s="1"/>
      <c r="C2" s="1"/>
      <c r="D2" s="1"/>
      <c r="E2" s="1"/>
      <c r="F2" s="1"/>
      <c r="G2" s="1"/>
      <c r="H2" s="1"/>
      <c r="I2" s="1"/>
      <c r="J2" s="1"/>
      <c r="K2" s="1"/>
      <c r="L2" s="1"/>
      <c r="M2" s="1"/>
      <c r="N2" s="1"/>
      <c r="O2" s="1"/>
      <c r="P2" s="1"/>
      <c r="Q2" s="1"/>
      <c r="R2" s="1"/>
      <c r="S2" s="1"/>
      <c r="T2" s="1"/>
      <c r="U2" s="1"/>
      <c r="V2" s="54"/>
      <c r="W2" s="54"/>
      <c r="X2" s="54"/>
      <c r="Y2" s="54"/>
      <c r="Z2" s="54"/>
    </row>
    <row r="3" spans="1:26" ht="21" customHeight="1" x14ac:dyDescent="0.25">
      <c r="A3" s="146" t="s">
        <v>81</v>
      </c>
      <c r="B3" s="146"/>
      <c r="C3" s="146"/>
      <c r="D3" s="146"/>
      <c r="E3" s="146"/>
      <c r="F3" s="146"/>
      <c r="G3" s="146"/>
      <c r="H3" s="146"/>
      <c r="I3" s="146"/>
      <c r="J3" s="146"/>
      <c r="K3" s="146"/>
      <c r="L3" s="146"/>
      <c r="M3" s="146"/>
      <c r="N3" s="146"/>
      <c r="O3" s="146"/>
      <c r="P3" s="146"/>
      <c r="Q3" s="146"/>
      <c r="R3" s="146"/>
      <c r="S3" s="146"/>
      <c r="T3" s="146"/>
      <c r="U3" s="1"/>
      <c r="V3" s="54"/>
      <c r="W3" s="54"/>
      <c r="X3" s="54"/>
      <c r="Y3" s="74"/>
      <c r="Z3" s="54"/>
    </row>
    <row r="4" spans="1:26" ht="24.75" customHeight="1" x14ac:dyDescent="0.25">
      <c r="A4" s="130" t="s">
        <v>28</v>
      </c>
      <c r="B4" s="215" t="s">
        <v>27</v>
      </c>
      <c r="C4" s="216"/>
      <c r="D4" s="216"/>
      <c r="E4" s="216"/>
      <c r="F4" s="216"/>
      <c r="G4" s="216"/>
      <c r="H4" s="216"/>
      <c r="I4" s="217"/>
      <c r="J4" s="174" t="s">
        <v>41</v>
      </c>
      <c r="K4" s="170" t="s">
        <v>25</v>
      </c>
      <c r="L4" s="170"/>
      <c r="M4" s="170"/>
      <c r="N4" s="170" t="s">
        <v>42</v>
      </c>
      <c r="O4" s="266"/>
      <c r="P4" s="266"/>
      <c r="Q4" s="170" t="s">
        <v>24</v>
      </c>
      <c r="R4" s="170"/>
      <c r="S4" s="170"/>
      <c r="T4" s="170" t="s">
        <v>23</v>
      </c>
      <c r="U4" s="1"/>
      <c r="V4" s="54"/>
      <c r="W4" s="54"/>
      <c r="X4" s="54"/>
      <c r="Y4" s="54"/>
      <c r="Z4" s="54"/>
    </row>
    <row r="5" spans="1:26" x14ac:dyDescent="0.25">
      <c r="A5" s="131"/>
      <c r="B5" s="218"/>
      <c r="C5" s="219"/>
      <c r="D5" s="219"/>
      <c r="E5" s="219"/>
      <c r="F5" s="219"/>
      <c r="G5" s="219"/>
      <c r="H5" s="219"/>
      <c r="I5" s="220"/>
      <c r="J5" s="169"/>
      <c r="K5" s="27" t="s">
        <v>29</v>
      </c>
      <c r="L5" s="27" t="s">
        <v>30</v>
      </c>
      <c r="M5" s="27" t="s">
        <v>31</v>
      </c>
      <c r="N5" s="27" t="s">
        <v>35</v>
      </c>
      <c r="O5" s="27" t="s">
        <v>8</v>
      </c>
      <c r="P5" s="27" t="s">
        <v>32</v>
      </c>
      <c r="Q5" s="27" t="s">
        <v>33</v>
      </c>
      <c r="R5" s="27" t="s">
        <v>29</v>
      </c>
      <c r="S5" s="27" t="s">
        <v>34</v>
      </c>
      <c r="T5" s="170"/>
      <c r="U5" s="1"/>
      <c r="V5" s="54"/>
      <c r="W5" s="54"/>
      <c r="X5" s="54"/>
      <c r="Y5" s="73"/>
      <c r="Z5" s="54"/>
    </row>
    <row r="6" spans="1:26" x14ac:dyDescent="0.25">
      <c r="A6" s="341" t="s">
        <v>53</v>
      </c>
      <c r="B6" s="341"/>
      <c r="C6" s="341"/>
      <c r="D6" s="341"/>
      <c r="E6" s="341"/>
      <c r="F6" s="341"/>
      <c r="G6" s="341"/>
      <c r="H6" s="341"/>
      <c r="I6" s="341"/>
      <c r="J6" s="341"/>
      <c r="K6" s="341"/>
      <c r="L6" s="341"/>
      <c r="M6" s="341"/>
      <c r="N6" s="341"/>
      <c r="O6" s="341"/>
      <c r="P6" s="341"/>
      <c r="Q6" s="341"/>
      <c r="R6" s="341"/>
      <c r="S6" s="341"/>
      <c r="T6" s="341"/>
      <c r="U6" s="1"/>
      <c r="V6" s="54"/>
      <c r="W6" s="54"/>
      <c r="X6" s="54"/>
      <c r="Y6" s="54"/>
      <c r="Z6" s="54"/>
    </row>
    <row r="7" spans="1:26" x14ac:dyDescent="0.25">
      <c r="A7" s="31" t="s">
        <v>82</v>
      </c>
      <c r="B7" s="342" t="s">
        <v>84</v>
      </c>
      <c r="C7" s="342"/>
      <c r="D7" s="342"/>
      <c r="E7" s="342"/>
      <c r="F7" s="342"/>
      <c r="G7" s="342"/>
      <c r="H7" s="342"/>
      <c r="I7" s="342"/>
      <c r="J7" s="32">
        <v>5</v>
      </c>
      <c r="K7" s="32">
        <v>2</v>
      </c>
      <c r="L7" s="32">
        <v>2</v>
      </c>
      <c r="M7" s="32">
        <v>0</v>
      </c>
      <c r="N7" s="33">
        <f>K7+L7+M7</f>
        <v>4</v>
      </c>
      <c r="O7" s="33">
        <f>P7-N7</f>
        <v>5</v>
      </c>
      <c r="P7" s="33">
        <f>ROUND(PRODUCT(J7,25)/14,0)</f>
        <v>9</v>
      </c>
      <c r="Q7" s="32" t="s">
        <v>33</v>
      </c>
      <c r="R7" s="32"/>
      <c r="S7" s="34"/>
      <c r="T7" s="34" t="s">
        <v>99</v>
      </c>
      <c r="U7" s="1"/>
      <c r="V7" s="54"/>
      <c r="W7" s="54"/>
      <c r="X7" s="54"/>
      <c r="Y7" s="54"/>
      <c r="Z7" s="54"/>
    </row>
    <row r="8" spans="1:26" x14ac:dyDescent="0.25">
      <c r="A8" s="323" t="s">
        <v>54</v>
      </c>
      <c r="B8" s="324"/>
      <c r="C8" s="324"/>
      <c r="D8" s="324"/>
      <c r="E8" s="324"/>
      <c r="F8" s="324"/>
      <c r="G8" s="324"/>
      <c r="H8" s="324"/>
      <c r="I8" s="324"/>
      <c r="J8" s="324"/>
      <c r="K8" s="324"/>
      <c r="L8" s="324"/>
      <c r="M8" s="324"/>
      <c r="N8" s="324"/>
      <c r="O8" s="324"/>
      <c r="P8" s="324"/>
      <c r="Q8" s="324"/>
      <c r="R8" s="324"/>
      <c r="S8" s="324"/>
      <c r="T8" s="325"/>
      <c r="U8" s="1"/>
      <c r="V8" s="54"/>
      <c r="W8" s="54"/>
      <c r="X8" s="54"/>
      <c r="Y8" s="54"/>
      <c r="Z8" s="54"/>
    </row>
    <row r="9" spans="1:26" ht="42" customHeight="1" x14ac:dyDescent="0.25">
      <c r="A9" s="31" t="s">
        <v>83</v>
      </c>
      <c r="B9" s="335" t="s">
        <v>85</v>
      </c>
      <c r="C9" s="336"/>
      <c r="D9" s="336"/>
      <c r="E9" s="336"/>
      <c r="F9" s="336"/>
      <c r="G9" s="336"/>
      <c r="H9" s="336"/>
      <c r="I9" s="337"/>
      <c r="J9" s="32">
        <v>5</v>
      </c>
      <c r="K9" s="32">
        <v>2</v>
      </c>
      <c r="L9" s="32">
        <v>2</v>
      </c>
      <c r="M9" s="32">
        <v>0</v>
      </c>
      <c r="N9" s="33">
        <f>K9+L9+M9</f>
        <v>4</v>
      </c>
      <c r="O9" s="33">
        <f>P9-N9</f>
        <v>5</v>
      </c>
      <c r="P9" s="33">
        <f>ROUND(PRODUCT(J9,25)/14,0)</f>
        <v>9</v>
      </c>
      <c r="Q9" s="32" t="s">
        <v>33</v>
      </c>
      <c r="R9" s="32"/>
      <c r="S9" s="34"/>
      <c r="T9" s="34" t="s">
        <v>99</v>
      </c>
      <c r="U9" s="1"/>
      <c r="V9" s="54"/>
      <c r="W9" s="54"/>
      <c r="X9" s="54"/>
      <c r="Y9" s="68"/>
      <c r="Z9" s="54"/>
    </row>
    <row r="10" spans="1:26" x14ac:dyDescent="0.25">
      <c r="A10" s="323" t="s">
        <v>55</v>
      </c>
      <c r="B10" s="324"/>
      <c r="C10" s="324"/>
      <c r="D10" s="324"/>
      <c r="E10" s="324"/>
      <c r="F10" s="324"/>
      <c r="G10" s="324"/>
      <c r="H10" s="324"/>
      <c r="I10" s="324"/>
      <c r="J10" s="324"/>
      <c r="K10" s="324"/>
      <c r="L10" s="324"/>
      <c r="M10" s="324"/>
      <c r="N10" s="324"/>
      <c r="O10" s="324"/>
      <c r="P10" s="324"/>
      <c r="Q10" s="324"/>
      <c r="R10" s="324"/>
      <c r="S10" s="324"/>
      <c r="T10" s="325"/>
      <c r="U10" s="327" t="s">
        <v>119</v>
      </c>
      <c r="V10" s="327"/>
      <c r="W10" s="327"/>
      <c r="X10" s="327"/>
      <c r="Y10" s="70"/>
      <c r="Z10" s="54"/>
    </row>
    <row r="11" spans="1:26" ht="41.1" customHeight="1" x14ac:dyDescent="0.25">
      <c r="A11" s="31" t="s">
        <v>87</v>
      </c>
      <c r="B11" s="335" t="s">
        <v>86</v>
      </c>
      <c r="C11" s="336"/>
      <c r="D11" s="336"/>
      <c r="E11" s="336"/>
      <c r="F11" s="336"/>
      <c r="G11" s="336"/>
      <c r="H11" s="336"/>
      <c r="I11" s="337"/>
      <c r="J11" s="32">
        <v>5</v>
      </c>
      <c r="K11" s="32">
        <v>2</v>
      </c>
      <c r="L11" s="32">
        <v>2</v>
      </c>
      <c r="M11" s="32">
        <v>0</v>
      </c>
      <c r="N11" s="33">
        <f>K11+L11+M11</f>
        <v>4</v>
      </c>
      <c r="O11" s="33">
        <f>P11-N11</f>
        <v>5</v>
      </c>
      <c r="P11" s="33">
        <f>ROUND(PRODUCT(J11,25)/14,0)</f>
        <v>9</v>
      </c>
      <c r="Q11" s="32" t="s">
        <v>33</v>
      </c>
      <c r="R11" s="32"/>
      <c r="S11" s="34"/>
      <c r="T11" s="34" t="s">
        <v>99</v>
      </c>
      <c r="U11" s="327"/>
      <c r="V11" s="327"/>
      <c r="W11" s="327"/>
      <c r="X11" s="327"/>
      <c r="Y11" s="70"/>
      <c r="Z11" s="54"/>
    </row>
    <row r="12" spans="1:26" x14ac:dyDescent="0.25">
      <c r="A12" s="141" t="s">
        <v>56</v>
      </c>
      <c r="B12" s="338"/>
      <c r="C12" s="338"/>
      <c r="D12" s="338"/>
      <c r="E12" s="338"/>
      <c r="F12" s="338"/>
      <c r="G12" s="338"/>
      <c r="H12" s="338"/>
      <c r="I12" s="338"/>
      <c r="J12" s="338"/>
      <c r="K12" s="338"/>
      <c r="L12" s="338"/>
      <c r="M12" s="338"/>
      <c r="N12" s="338"/>
      <c r="O12" s="338"/>
      <c r="P12" s="338"/>
      <c r="Q12" s="338"/>
      <c r="R12" s="338"/>
      <c r="S12" s="338"/>
      <c r="T12" s="339"/>
      <c r="U12" s="353" t="s">
        <v>120</v>
      </c>
      <c r="V12" s="354"/>
      <c r="W12" s="353" t="s">
        <v>121</v>
      </c>
      <c r="X12" s="354"/>
      <c r="Y12" s="70"/>
      <c r="Z12" s="54"/>
    </row>
    <row r="13" spans="1:26" x14ac:dyDescent="0.25">
      <c r="A13" s="31" t="s">
        <v>88</v>
      </c>
      <c r="B13" s="227" t="s">
        <v>267</v>
      </c>
      <c r="C13" s="176"/>
      <c r="D13" s="176"/>
      <c r="E13" s="176"/>
      <c r="F13" s="176"/>
      <c r="G13" s="176"/>
      <c r="H13" s="176"/>
      <c r="I13" s="177"/>
      <c r="J13" s="32">
        <v>5</v>
      </c>
      <c r="K13" s="32">
        <v>2</v>
      </c>
      <c r="L13" s="32">
        <v>2</v>
      </c>
      <c r="M13" s="32">
        <v>0</v>
      </c>
      <c r="N13" s="33">
        <f>K13+L13+M13</f>
        <v>4</v>
      </c>
      <c r="O13" s="33">
        <f>P13-N13</f>
        <v>5</v>
      </c>
      <c r="P13" s="33">
        <f>ROUND(PRODUCT(J13,25)/14,0)</f>
        <v>9</v>
      </c>
      <c r="Q13" s="32" t="s">
        <v>33</v>
      </c>
      <c r="R13" s="32"/>
      <c r="S13" s="34"/>
      <c r="T13" s="36" t="s">
        <v>100</v>
      </c>
      <c r="U13" s="355"/>
      <c r="V13" s="355"/>
      <c r="W13" s="355"/>
      <c r="X13" s="355"/>
      <c r="Y13" s="54"/>
      <c r="Z13" s="54"/>
    </row>
    <row r="14" spans="1:26" x14ac:dyDescent="0.25">
      <c r="A14" s="323" t="s">
        <v>57</v>
      </c>
      <c r="B14" s="324"/>
      <c r="C14" s="324"/>
      <c r="D14" s="324"/>
      <c r="E14" s="324"/>
      <c r="F14" s="324"/>
      <c r="G14" s="324"/>
      <c r="H14" s="324"/>
      <c r="I14" s="324"/>
      <c r="J14" s="324"/>
      <c r="K14" s="324"/>
      <c r="L14" s="324"/>
      <c r="M14" s="324"/>
      <c r="N14" s="324"/>
      <c r="O14" s="324"/>
      <c r="P14" s="324"/>
      <c r="Q14" s="324"/>
      <c r="R14" s="324"/>
      <c r="S14" s="324"/>
      <c r="T14" s="325"/>
      <c r="U14" s="328">
        <f>Sheet1!K220+Sheet1!K276+Sheet1!K303</f>
        <v>1</v>
      </c>
      <c r="V14" s="328"/>
      <c r="W14" s="328">
        <f>Sheet1!K220+Sheet1!K276+Sheet1!K303</f>
        <v>1</v>
      </c>
      <c r="X14" s="328"/>
      <c r="Y14" s="352" t="s">
        <v>122</v>
      </c>
      <c r="Z14" s="352"/>
    </row>
    <row r="15" spans="1:26" x14ac:dyDescent="0.25">
      <c r="A15" s="31" t="s">
        <v>89</v>
      </c>
      <c r="B15" s="320" t="s">
        <v>90</v>
      </c>
      <c r="C15" s="321"/>
      <c r="D15" s="321"/>
      <c r="E15" s="321"/>
      <c r="F15" s="321"/>
      <c r="G15" s="321"/>
      <c r="H15" s="321"/>
      <c r="I15" s="322"/>
      <c r="J15" s="32">
        <v>2</v>
      </c>
      <c r="K15" s="32">
        <v>1</v>
      </c>
      <c r="L15" s="32">
        <v>1</v>
      </c>
      <c r="M15" s="32">
        <v>0</v>
      </c>
      <c r="N15" s="33">
        <f>K15+L15+M15</f>
        <v>2</v>
      </c>
      <c r="O15" s="33">
        <f>P15-N15</f>
        <v>2</v>
      </c>
      <c r="P15" s="33">
        <f>ROUND(PRODUCT(J15,25)/14,0)</f>
        <v>4</v>
      </c>
      <c r="Q15" s="32"/>
      <c r="R15" s="32" t="s">
        <v>29</v>
      </c>
      <c r="S15" s="34"/>
      <c r="T15" s="36" t="s">
        <v>100</v>
      </c>
      <c r="U15" s="328">
        <f>Sheet1!K221++Sheet1!K277+Sheet1!K304</f>
        <v>1</v>
      </c>
      <c r="V15" s="331"/>
      <c r="W15" s="328">
        <f>Sheet1!K221+Sheet1!K277+Sheet1!K304</f>
        <v>1</v>
      </c>
      <c r="X15" s="328"/>
      <c r="Y15" s="352" t="s">
        <v>123</v>
      </c>
      <c r="Z15" s="352"/>
    </row>
    <row r="16" spans="1:26" ht="21" customHeight="1" x14ac:dyDescent="0.25">
      <c r="A16" s="31" t="s">
        <v>92</v>
      </c>
      <c r="B16" s="320" t="s">
        <v>91</v>
      </c>
      <c r="C16" s="321"/>
      <c r="D16" s="321"/>
      <c r="E16" s="321"/>
      <c r="F16" s="321"/>
      <c r="G16" s="321"/>
      <c r="H16" s="321"/>
      <c r="I16" s="322"/>
      <c r="J16" s="32">
        <v>3</v>
      </c>
      <c r="K16" s="32">
        <v>0</v>
      </c>
      <c r="L16" s="32">
        <v>0</v>
      </c>
      <c r="M16" s="32">
        <v>3</v>
      </c>
      <c r="N16" s="33">
        <f>K16+L16+M16</f>
        <v>3</v>
      </c>
      <c r="O16" s="33">
        <f>P16-N16</f>
        <v>2</v>
      </c>
      <c r="P16" s="33">
        <f>ROUND(PRODUCT(J16,25)/14,0)</f>
        <v>5</v>
      </c>
      <c r="Q16" s="32"/>
      <c r="R16" s="32" t="s">
        <v>29</v>
      </c>
      <c r="S16" s="34"/>
      <c r="T16" s="36" t="s">
        <v>100</v>
      </c>
      <c r="U16" s="331" t="str">
        <f>IF(U14=100%,"Corect",IF(U14&gt;100%,"Ați dublat unele discipline","Ați pierdut unele discipline"))</f>
        <v>Corect</v>
      </c>
      <c r="V16" s="331"/>
      <c r="W16" s="331" t="str">
        <f>IF(W14=100%,"Corect",IF(W14&gt;100%,"Ați dublat unele discipline","Ați pierdut unele discipline"))</f>
        <v>Corect</v>
      </c>
      <c r="X16" s="331"/>
      <c r="Y16" s="72"/>
      <c r="Z16" s="69"/>
    </row>
    <row r="17" spans="1:26" x14ac:dyDescent="0.25">
      <c r="A17" s="323" t="s">
        <v>58</v>
      </c>
      <c r="B17" s="324"/>
      <c r="C17" s="324"/>
      <c r="D17" s="324"/>
      <c r="E17" s="324"/>
      <c r="F17" s="324"/>
      <c r="G17" s="324"/>
      <c r="H17" s="324"/>
      <c r="I17" s="324"/>
      <c r="J17" s="324"/>
      <c r="K17" s="324"/>
      <c r="L17" s="324"/>
      <c r="M17" s="324"/>
      <c r="N17" s="324"/>
      <c r="O17" s="324"/>
      <c r="P17" s="324"/>
      <c r="Q17" s="324"/>
      <c r="R17" s="324"/>
      <c r="S17" s="324"/>
      <c r="T17" s="325"/>
      <c r="U17" s="331" t="str">
        <f>IF(U15=100%,"Corect",IF(U15&gt;100%,"Ați dublat unele discipline","Ați pierdut unele discipline"))</f>
        <v>Corect</v>
      </c>
      <c r="V17" s="331"/>
      <c r="W17" s="331" t="str">
        <f>IF(W15=100%,"Corect",IF(W15&gt;100%,"Ați dublat unele discipline","Ați pierdut unele discipline"))</f>
        <v>Corect</v>
      </c>
      <c r="X17" s="331"/>
      <c r="Y17" s="72"/>
      <c r="Z17" s="54"/>
    </row>
    <row r="18" spans="1:26" x14ac:dyDescent="0.25">
      <c r="A18" s="31" t="s">
        <v>93</v>
      </c>
      <c r="B18" s="320" t="s">
        <v>95</v>
      </c>
      <c r="C18" s="321"/>
      <c r="D18" s="321"/>
      <c r="E18" s="321"/>
      <c r="F18" s="321"/>
      <c r="G18" s="321"/>
      <c r="H18" s="321"/>
      <c r="I18" s="322"/>
      <c r="J18" s="32">
        <v>3</v>
      </c>
      <c r="K18" s="32">
        <v>1</v>
      </c>
      <c r="L18" s="32">
        <v>1</v>
      </c>
      <c r="M18" s="32">
        <v>0</v>
      </c>
      <c r="N18" s="33">
        <f>K18+L18+M18</f>
        <v>2</v>
      </c>
      <c r="O18" s="33">
        <f>P18-N18</f>
        <v>4</v>
      </c>
      <c r="P18" s="33">
        <f>ROUND(PRODUCT(J18,25)/12,0)</f>
        <v>6</v>
      </c>
      <c r="Q18" s="32" t="s">
        <v>33</v>
      </c>
      <c r="R18" s="32"/>
      <c r="S18" s="34"/>
      <c r="T18" s="34" t="s">
        <v>99</v>
      </c>
      <c r="U18" s="326" t="s">
        <v>124</v>
      </c>
      <c r="V18" s="326"/>
      <c r="W18" s="326"/>
      <c r="X18" s="326"/>
      <c r="Y18" s="72"/>
      <c r="Z18" s="54"/>
    </row>
    <row r="19" spans="1:26" ht="24" customHeight="1" x14ac:dyDescent="0.25">
      <c r="A19" s="31" t="s">
        <v>94</v>
      </c>
      <c r="B19" s="320" t="s">
        <v>96</v>
      </c>
      <c r="C19" s="321"/>
      <c r="D19" s="321"/>
      <c r="E19" s="321"/>
      <c r="F19" s="321"/>
      <c r="G19" s="321"/>
      <c r="H19" s="321"/>
      <c r="I19" s="322"/>
      <c r="J19" s="32">
        <v>2</v>
      </c>
      <c r="K19" s="32">
        <v>0</v>
      </c>
      <c r="L19" s="32">
        <v>0</v>
      </c>
      <c r="M19" s="32">
        <v>3</v>
      </c>
      <c r="N19" s="33">
        <f>K19+L19+M19</f>
        <v>3</v>
      </c>
      <c r="O19" s="33">
        <f>P19-N19</f>
        <v>1</v>
      </c>
      <c r="P19" s="33">
        <f>ROUND(PRODUCT(J19,25)/12,0)</f>
        <v>4</v>
      </c>
      <c r="Q19" s="32"/>
      <c r="R19" s="32" t="s">
        <v>29</v>
      </c>
      <c r="S19" s="34"/>
      <c r="T19" s="36" t="s">
        <v>100</v>
      </c>
      <c r="U19" s="326"/>
      <c r="V19" s="326"/>
      <c r="W19" s="326"/>
      <c r="X19" s="326"/>
      <c r="Y19" s="54"/>
      <c r="Z19" s="54"/>
    </row>
    <row r="20" spans="1:26" ht="22.5" customHeight="1" x14ac:dyDescent="0.25">
      <c r="A20" s="349" t="s">
        <v>80</v>
      </c>
      <c r="B20" s="350"/>
      <c r="C20" s="350"/>
      <c r="D20" s="350"/>
      <c r="E20" s="350"/>
      <c r="F20" s="350"/>
      <c r="G20" s="350"/>
      <c r="H20" s="350"/>
      <c r="I20" s="351"/>
      <c r="J20" s="35">
        <f t="shared" ref="J20:P20" si="0">SUM(J7,J9,J11,J13,J15:J16,J18:J19)</f>
        <v>30</v>
      </c>
      <c r="K20" s="35">
        <f t="shared" si="0"/>
        <v>10</v>
      </c>
      <c r="L20" s="35">
        <f t="shared" si="0"/>
        <v>10</v>
      </c>
      <c r="M20" s="35">
        <f t="shared" si="0"/>
        <v>6</v>
      </c>
      <c r="N20" s="35">
        <f t="shared" si="0"/>
        <v>26</v>
      </c>
      <c r="O20" s="35">
        <f t="shared" si="0"/>
        <v>29</v>
      </c>
      <c r="P20" s="35">
        <f t="shared" si="0"/>
        <v>55</v>
      </c>
      <c r="Q20" s="35">
        <f>COUNTIF(Q7,"E")+COUNTIF(Q9,"E")+COUNTIF(Q11,"E")+COUNTIF(Q13,"E")+COUNTIF(Q15:Q16,"E")+COUNTIF(Q18:Q19,"E")</f>
        <v>5</v>
      </c>
      <c r="R20" s="35">
        <f>COUNTIF(R7,"C")+COUNTIF(R9,"C")+COUNTIF(R11,"C")+COUNTIF(R13,"C")+COUNTIF(R15:R16,"C")+COUNTIF(R18:R19,"C")</f>
        <v>3</v>
      </c>
      <c r="S20" s="35">
        <f>COUNTIF(S7,"VP")+COUNTIF(S9,"VP")+COUNTIF(S11,"VP")+COUNTIF(S13,"VP")+COUNTIF(S15:S16,"VP")+COUNTIF(S18:S19,"VP")</f>
        <v>0</v>
      </c>
      <c r="T20" s="91"/>
      <c r="U20" s="326"/>
      <c r="V20" s="326"/>
      <c r="W20" s="326"/>
      <c r="X20" s="326"/>
      <c r="Y20" s="54"/>
      <c r="Z20" s="54"/>
    </row>
    <row r="21" spans="1:26" x14ac:dyDescent="0.25">
      <c r="A21" s="343" t="s">
        <v>51</v>
      </c>
      <c r="B21" s="344"/>
      <c r="C21" s="344"/>
      <c r="D21" s="344"/>
      <c r="E21" s="344"/>
      <c r="F21" s="344"/>
      <c r="G21" s="344"/>
      <c r="H21" s="344"/>
      <c r="I21" s="344"/>
      <c r="J21" s="345"/>
      <c r="K21" s="35">
        <f t="shared" ref="K21:P21" si="1">SUM(K7,K9,K11,K13,K15,K16)*14+SUM(K18,K19)*12</f>
        <v>138</v>
      </c>
      <c r="L21" s="35">
        <f t="shared" si="1"/>
        <v>138</v>
      </c>
      <c r="M21" s="35">
        <f t="shared" si="1"/>
        <v>78</v>
      </c>
      <c r="N21" s="35">
        <f t="shared" si="1"/>
        <v>354</v>
      </c>
      <c r="O21" s="35">
        <f t="shared" si="1"/>
        <v>396</v>
      </c>
      <c r="P21" s="35">
        <f t="shared" si="1"/>
        <v>750</v>
      </c>
      <c r="Q21" s="329"/>
      <c r="R21" s="329"/>
      <c r="S21" s="329"/>
      <c r="T21" s="330"/>
      <c r="U21" s="326"/>
      <c r="V21" s="326"/>
      <c r="W21" s="326"/>
      <c r="X21" s="326"/>
      <c r="Y21" s="54"/>
      <c r="Z21" s="54"/>
    </row>
    <row r="22" spans="1:26" x14ac:dyDescent="0.25">
      <c r="A22" s="346"/>
      <c r="B22" s="347"/>
      <c r="C22" s="347"/>
      <c r="D22" s="347"/>
      <c r="E22" s="347"/>
      <c r="F22" s="347"/>
      <c r="G22" s="347"/>
      <c r="H22" s="347"/>
      <c r="I22" s="347"/>
      <c r="J22" s="348"/>
      <c r="K22" s="332">
        <f>SUM(K21:M21)</f>
        <v>354</v>
      </c>
      <c r="L22" s="333"/>
      <c r="M22" s="334"/>
      <c r="N22" s="332">
        <f>SUM(N21:O21)</f>
        <v>750</v>
      </c>
      <c r="O22" s="333"/>
      <c r="P22" s="334"/>
      <c r="Q22" s="329"/>
      <c r="R22" s="329"/>
      <c r="S22" s="329"/>
      <c r="T22" s="330"/>
      <c r="U22" s="326"/>
      <c r="V22" s="326"/>
      <c r="W22" s="326"/>
      <c r="X22" s="326"/>
      <c r="Y22" s="54"/>
      <c r="Z22" s="54"/>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340" t="s">
        <v>118</v>
      </c>
      <c r="B24" s="340"/>
      <c r="C24" s="340"/>
      <c r="D24" s="340"/>
      <c r="E24" s="340"/>
      <c r="F24" s="340"/>
      <c r="G24" s="340"/>
      <c r="H24" s="340"/>
      <c r="I24" s="340"/>
      <c r="J24" s="340"/>
      <c r="K24" s="340"/>
      <c r="L24" s="340"/>
      <c r="M24" s="340"/>
      <c r="N24" s="340"/>
      <c r="O24" s="340"/>
      <c r="P24" s="340"/>
      <c r="Q24" s="340"/>
      <c r="R24" s="340"/>
      <c r="S24" s="340"/>
      <c r="T24" s="340"/>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sheetData>
  <mergeCells count="43">
    <mergeCell ref="Y14:Z14"/>
    <mergeCell ref="U16:V16"/>
    <mergeCell ref="W16:X16"/>
    <mergeCell ref="Y15:Z15"/>
    <mergeCell ref="U12:V13"/>
    <mergeCell ref="W12:X13"/>
    <mergeCell ref="W14:X14"/>
    <mergeCell ref="A24:T24"/>
    <mergeCell ref="A6:T6"/>
    <mergeCell ref="B7:I7"/>
    <mergeCell ref="A8:T8"/>
    <mergeCell ref="B9:I9"/>
    <mergeCell ref="A10:T10"/>
    <mergeCell ref="A21:J22"/>
    <mergeCell ref="A14:T14"/>
    <mergeCell ref="B15:I15"/>
    <mergeCell ref="B19:I19"/>
    <mergeCell ref="A20:I20"/>
    <mergeCell ref="K22:M22"/>
    <mergeCell ref="B13:I13"/>
    <mergeCell ref="U18:X22"/>
    <mergeCell ref="U10:X11"/>
    <mergeCell ref="U14:V14"/>
    <mergeCell ref="Q21:T22"/>
    <mergeCell ref="A4:A5"/>
    <mergeCell ref="B4:I5"/>
    <mergeCell ref="J4:J5"/>
    <mergeCell ref="K4:M4"/>
    <mergeCell ref="N4:P4"/>
    <mergeCell ref="U17:V17"/>
    <mergeCell ref="W17:X17"/>
    <mergeCell ref="U15:V15"/>
    <mergeCell ref="W15:X15"/>
    <mergeCell ref="N22:P22"/>
    <mergeCell ref="B11:I11"/>
    <mergeCell ref="A12:T12"/>
    <mergeCell ref="A1:T1"/>
    <mergeCell ref="A3:T3"/>
    <mergeCell ref="B16:I16"/>
    <mergeCell ref="A17:T17"/>
    <mergeCell ref="B18:I18"/>
    <mergeCell ref="T4:T5"/>
    <mergeCell ref="Q4:S4"/>
  </mergeCells>
  <phoneticPr fontId="5" type="noConversion"/>
  <conditionalFormatting sqref="U16:X17">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8:S19 S11 S15:S16 S7 S9 S13">
      <formula1>$S$39</formula1>
    </dataValidation>
    <dataValidation type="list" allowBlank="1" showInputMessage="1" showErrorMessage="1" sqref="Q18:Q19 Q11 Q15:Q16 Q7 Q9 Q13">
      <formula1>$Q$39</formula1>
    </dataValidation>
    <dataValidation type="list" allowBlank="1" showInputMessage="1" showErrorMessage="1" sqref="R18:R19 R11 R15:R16 R7 R9 R13">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46F51FC-8050-4400-98F6-4F017CB4ED22}">
  <ds:schemaRefs>
    <ds:schemaRef ds:uri="http://schemas.microsoft.com/sharepoint/v3/contenttype/forms"/>
  </ds:schemaRefs>
</ds:datastoreItem>
</file>

<file path=customXml/itemProps2.xml><?xml version="1.0" encoding="utf-8"?>
<ds:datastoreItem xmlns:ds="http://schemas.openxmlformats.org/officeDocument/2006/customXml" ds:itemID="{C7E4CB2A-F5D2-4DA9-89AD-9B9980FCEC7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B69E304-630C-4420-A183-CF443031A3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DPPD</vt:lpstr>
      <vt:lpstr>Sheet3</vt:lpstr>
      <vt:lpstr>DPPD!Print_Area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2019-01-30T12:55:04Z</cp:lastPrinted>
  <dcterms:created xsi:type="dcterms:W3CDTF">2013-06-27T08:19:59Z</dcterms:created>
  <dcterms:modified xsi:type="dcterms:W3CDTF">2019-01-30T12:56:40Z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