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Planuri_de_Invatamant_2019-2020\10. Facultatea de Litere\"/>
    </mc:Choice>
  </mc:AlternateContent>
  <bookViews>
    <workbookView xWindow="0" yWindow="0" windowWidth="28800" windowHeight="11430"/>
  </bookViews>
  <sheets>
    <sheet name="Sheet1" sheetId="1" r:id="rId1"/>
    <sheet name="DPPD" sheetId="2" r:id="rId2"/>
    <sheet name="Sheet3" sheetId="3" r:id="rId3"/>
  </sheets>
  <definedNames>
    <definedName name="_xlnm.Print_Area" localSheetId="1">DPPD!$A$1:$T$25</definedName>
    <definedName name="_xlnm.Print_Area" localSheetId="0">Sheet1!$A$1:$T$297</definedName>
  </definedNames>
  <calcPr calcId="162913" concurrentCalc="0"/>
</workbook>
</file>

<file path=xl/calcChain.xml><?xml version="1.0" encoding="utf-8"?>
<calcChain xmlns="http://schemas.openxmlformats.org/spreadsheetml/2006/main">
  <c r="AB286" i="1" l="1"/>
  <c r="AB287" i="1"/>
  <c r="T177" i="1"/>
  <c r="S177" i="1"/>
  <c r="R177" i="1"/>
  <c r="Q177" i="1"/>
  <c r="P177" i="1"/>
  <c r="O177" i="1"/>
  <c r="N177" i="1"/>
  <c r="M177" i="1"/>
  <c r="L177" i="1"/>
  <c r="K177" i="1"/>
  <c r="J177" i="1"/>
  <c r="P147" i="1"/>
  <c r="P150" i="1"/>
  <c r="P155" i="1"/>
  <c r="P160" i="1"/>
  <c r="P163" i="1"/>
  <c r="P166" i="1"/>
  <c r="P169" i="1"/>
  <c r="P172" i="1"/>
  <c r="P175" i="1"/>
  <c r="N147" i="1"/>
  <c r="O147" i="1"/>
  <c r="N150" i="1"/>
  <c r="O150" i="1"/>
  <c r="N155" i="1"/>
  <c r="O155" i="1"/>
  <c r="N160" i="1"/>
  <c r="O160" i="1"/>
  <c r="N163" i="1"/>
  <c r="O163" i="1"/>
  <c r="N166" i="1"/>
  <c r="O166" i="1"/>
  <c r="N169" i="1"/>
  <c r="O169" i="1"/>
  <c r="N172" i="1"/>
  <c r="O172" i="1"/>
  <c r="N175" i="1"/>
  <c r="O175" i="1"/>
  <c r="N59" i="1"/>
  <c r="N60" i="1"/>
  <c r="N61" i="1"/>
  <c r="N62" i="1"/>
  <c r="N63" i="1"/>
  <c r="N65" i="1"/>
  <c r="N66" i="1"/>
  <c r="N67" i="1"/>
  <c r="R4" i="1"/>
  <c r="U4" i="1"/>
  <c r="N7" i="2"/>
  <c r="N9" i="2"/>
  <c r="N11" i="2"/>
  <c r="N13" i="2"/>
  <c r="N15" i="2"/>
  <c r="N16" i="2"/>
  <c r="N17" i="2"/>
  <c r="N19" i="2"/>
  <c r="N20" i="2"/>
  <c r="N22" i="2"/>
  <c r="P7" i="2"/>
  <c r="O7" i="2"/>
  <c r="P9" i="2"/>
  <c r="O9" i="2"/>
  <c r="P11" i="2"/>
  <c r="O11" i="2"/>
  <c r="P13" i="2"/>
  <c r="O13" i="2"/>
  <c r="P15" i="2"/>
  <c r="O15" i="2"/>
  <c r="P16" i="2"/>
  <c r="O16" i="2"/>
  <c r="P19" i="2"/>
  <c r="O17" i="2"/>
  <c r="O19" i="2"/>
  <c r="P20" i="2"/>
  <c r="O20" i="2"/>
  <c r="O22" i="2"/>
  <c r="N23" i="2"/>
  <c r="K22" i="2"/>
  <c r="L22" i="2"/>
  <c r="M22" i="2"/>
  <c r="K23" i="2"/>
  <c r="P17" i="2"/>
  <c r="P22" i="2"/>
  <c r="S21" i="2"/>
  <c r="R21" i="2"/>
  <c r="Q21" i="2"/>
  <c r="P21" i="2"/>
  <c r="O21" i="2"/>
  <c r="N21" i="2"/>
  <c r="M21" i="2"/>
  <c r="L21" i="2"/>
  <c r="K21" i="2"/>
  <c r="J21" i="2"/>
  <c r="K213" i="1"/>
  <c r="K214" i="1"/>
  <c r="K215" i="1"/>
  <c r="K216" i="1"/>
  <c r="K217" i="1"/>
  <c r="K218" i="1"/>
  <c r="K220" i="1"/>
  <c r="K221" i="1"/>
  <c r="K222" i="1"/>
  <c r="K224" i="1"/>
  <c r="L213" i="1"/>
  <c r="L214" i="1"/>
  <c r="L215" i="1"/>
  <c r="L216" i="1"/>
  <c r="L217" i="1"/>
  <c r="L218" i="1"/>
  <c r="L220" i="1"/>
  <c r="L221" i="1"/>
  <c r="L222" i="1"/>
  <c r="L224" i="1"/>
  <c r="M213" i="1"/>
  <c r="M214" i="1"/>
  <c r="M215" i="1"/>
  <c r="M216" i="1"/>
  <c r="M217" i="1"/>
  <c r="M218" i="1"/>
  <c r="M220" i="1"/>
  <c r="M221" i="1"/>
  <c r="M222" i="1"/>
  <c r="M224" i="1"/>
  <c r="K225" i="1"/>
  <c r="N42" i="1"/>
  <c r="N43" i="1"/>
  <c r="N44" i="1"/>
  <c r="N45" i="1"/>
  <c r="N46" i="1"/>
  <c r="N48" i="1"/>
  <c r="N49" i="1"/>
  <c r="N50" i="1"/>
  <c r="N77" i="1"/>
  <c r="N78" i="1"/>
  <c r="N79" i="1"/>
  <c r="N80" i="1"/>
  <c r="N82" i="1"/>
  <c r="N83" i="1"/>
  <c r="N84" i="1"/>
  <c r="N92" i="1"/>
  <c r="N93" i="1"/>
  <c r="N94" i="1"/>
  <c r="N95" i="1"/>
  <c r="N96" i="1"/>
  <c r="N98" i="1"/>
  <c r="N99" i="1"/>
  <c r="N100" i="1"/>
  <c r="N113" i="1"/>
  <c r="N114" i="1"/>
  <c r="N115" i="1"/>
  <c r="N116" i="1"/>
  <c r="N117" i="1"/>
  <c r="N119" i="1"/>
  <c r="N120" i="1"/>
  <c r="N121" i="1"/>
  <c r="N122" i="1"/>
  <c r="N129" i="1"/>
  <c r="N130" i="1"/>
  <c r="N131" i="1"/>
  <c r="N132" i="1"/>
  <c r="N133" i="1"/>
  <c r="N135" i="1"/>
  <c r="N136" i="1"/>
  <c r="N137" i="1"/>
  <c r="N138" i="1"/>
  <c r="K227" i="1"/>
  <c r="L261" i="1"/>
  <c r="L262" i="1"/>
  <c r="L265" i="1"/>
  <c r="L266" i="1"/>
  <c r="L263" i="1"/>
  <c r="L264" i="1"/>
  <c r="L267"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9"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1" i="1"/>
  <c r="K262" i="1"/>
  <c r="K263" i="1"/>
  <c r="K264" i="1"/>
  <c r="K265" i="1"/>
  <c r="K266" i="1"/>
  <c r="K267" i="1"/>
  <c r="K269"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1" i="1"/>
  <c r="M262" i="1"/>
  <c r="M263" i="1"/>
  <c r="M264" i="1"/>
  <c r="M265" i="1"/>
  <c r="M266" i="1"/>
  <c r="M267" i="1"/>
  <c r="M269" i="1"/>
  <c r="K270" i="1"/>
  <c r="K272" i="1"/>
  <c r="K278" i="1"/>
  <c r="K279" i="1"/>
  <c r="K280" i="1"/>
  <c r="K281" i="1"/>
  <c r="K282" i="1"/>
  <c r="K284" i="1"/>
  <c r="L278" i="1"/>
  <c r="L279" i="1"/>
  <c r="L280" i="1"/>
  <c r="L281" i="1"/>
  <c r="L282" i="1"/>
  <c r="L284" i="1"/>
  <c r="M278" i="1"/>
  <c r="M279" i="1"/>
  <c r="M280" i="1"/>
  <c r="M281" i="1"/>
  <c r="M282" i="1"/>
  <c r="M284" i="1"/>
  <c r="K285" i="1"/>
  <c r="K287" i="1"/>
  <c r="U16" i="2"/>
  <c r="U18" i="2"/>
  <c r="T213" i="1"/>
  <c r="T214" i="1"/>
  <c r="T215" i="1"/>
  <c r="T216" i="1"/>
  <c r="T217" i="1"/>
  <c r="T218" i="1"/>
  <c r="T220" i="1"/>
  <c r="T221" i="1"/>
  <c r="T222" i="1"/>
  <c r="T223" i="1"/>
  <c r="T50" i="1"/>
  <c r="T67" i="1"/>
  <c r="T84" i="1"/>
  <c r="T100" i="1"/>
  <c r="T122" i="1"/>
  <c r="T138" i="1"/>
  <c r="K226" i="1"/>
  <c r="T278" i="1"/>
  <c r="T280" i="1"/>
  <c r="T281" i="1"/>
  <c r="T282" i="1"/>
  <c r="T283" i="1"/>
  <c r="K286"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1" i="1"/>
  <c r="T262" i="1"/>
  <c r="T263" i="1"/>
  <c r="T264" i="1"/>
  <c r="T265" i="1"/>
  <c r="T266" i="1"/>
  <c r="T267" i="1"/>
  <c r="T268" i="1"/>
  <c r="K271" i="1"/>
  <c r="U15" i="2"/>
  <c r="U17" i="2"/>
  <c r="R261" i="1"/>
  <c r="R264" i="1"/>
  <c r="R265" i="1"/>
  <c r="R266" i="1"/>
  <c r="R262" i="1"/>
  <c r="R263" i="1"/>
  <c r="R267" i="1"/>
  <c r="S262" i="1"/>
  <c r="S263" i="1"/>
  <c r="Q262" i="1"/>
  <c r="Q263" i="1"/>
  <c r="P133" i="1"/>
  <c r="P263" i="1"/>
  <c r="O133" i="1"/>
  <c r="O263" i="1"/>
  <c r="N263" i="1"/>
  <c r="N264" i="1"/>
  <c r="J263" i="1"/>
  <c r="J264" i="1"/>
  <c r="S221" i="1"/>
  <c r="S220" i="1"/>
  <c r="A263" i="1"/>
  <c r="S217" i="1"/>
  <c r="R217" i="1"/>
  <c r="Q217" i="1"/>
  <c r="P115" i="1"/>
  <c r="P217" i="1"/>
  <c r="O115" i="1"/>
  <c r="O217" i="1"/>
  <c r="N217" i="1"/>
  <c r="J217" i="1"/>
  <c r="R221" i="1"/>
  <c r="Q221" i="1"/>
  <c r="R220" i="1"/>
  <c r="Q220" i="1"/>
  <c r="P132" i="1"/>
  <c r="P221" i="1"/>
  <c r="O132" i="1"/>
  <c r="O221" i="1"/>
  <c r="N221" i="1"/>
  <c r="J221" i="1"/>
  <c r="A216" i="1"/>
  <c r="P131" i="1"/>
  <c r="O131" i="1"/>
  <c r="J220" i="1"/>
  <c r="N220" i="1"/>
  <c r="O220" i="1"/>
  <c r="P220" i="1"/>
  <c r="S279" i="1"/>
  <c r="R279" i="1"/>
  <c r="Q279" i="1"/>
  <c r="P46" i="1"/>
  <c r="P279" i="1"/>
  <c r="O46" i="1"/>
  <c r="O279" i="1"/>
  <c r="N279" i="1"/>
  <c r="J279" i="1"/>
  <c r="A279" i="1"/>
  <c r="S257" i="1"/>
  <c r="R257" i="1"/>
  <c r="Q257" i="1"/>
  <c r="P120" i="1"/>
  <c r="P257" i="1"/>
  <c r="O120" i="1"/>
  <c r="O257" i="1"/>
  <c r="N257" i="1"/>
  <c r="J257" i="1"/>
  <c r="A257" i="1"/>
  <c r="S278" i="1"/>
  <c r="S280" i="1"/>
  <c r="S281" i="1"/>
  <c r="S282" i="1"/>
  <c r="R278" i="1"/>
  <c r="R280" i="1"/>
  <c r="R281" i="1"/>
  <c r="R282" i="1"/>
  <c r="Q278" i="1"/>
  <c r="Q280" i="1"/>
  <c r="Q281" i="1"/>
  <c r="Q282" i="1"/>
  <c r="P45" i="1"/>
  <c r="P278" i="1"/>
  <c r="P62" i="1"/>
  <c r="P280" i="1"/>
  <c r="P63" i="1"/>
  <c r="P281" i="1"/>
  <c r="P282" i="1"/>
  <c r="O45" i="1"/>
  <c r="O278" i="1"/>
  <c r="O62" i="1"/>
  <c r="O280" i="1"/>
  <c r="O63" i="1"/>
  <c r="O281" i="1"/>
  <c r="O282" i="1"/>
  <c r="N278" i="1"/>
  <c r="N280" i="1"/>
  <c r="N281" i="1"/>
  <c r="N282" i="1"/>
  <c r="J278" i="1"/>
  <c r="J280" i="1"/>
  <c r="J281" i="1"/>
  <c r="J282" i="1"/>
  <c r="R233" i="1"/>
  <c r="R234" i="1"/>
  <c r="R235" i="1"/>
  <c r="R236" i="1"/>
  <c r="R237" i="1"/>
  <c r="R238" i="1"/>
  <c r="R239" i="1"/>
  <c r="R240" i="1"/>
  <c r="R241" i="1"/>
  <c r="R242" i="1"/>
  <c r="R243" i="1"/>
  <c r="R244" i="1"/>
  <c r="R245" i="1"/>
  <c r="R246" i="1"/>
  <c r="R247" i="1"/>
  <c r="R248" i="1"/>
  <c r="R249" i="1"/>
  <c r="R250" i="1"/>
  <c r="R251" i="1"/>
  <c r="R252" i="1"/>
  <c r="R253" i="1"/>
  <c r="R254" i="1"/>
  <c r="R255" i="1"/>
  <c r="R256" i="1"/>
  <c r="R258" i="1"/>
  <c r="R259" i="1"/>
  <c r="R268" i="1"/>
  <c r="Q261" i="1"/>
  <c r="Q264" i="1"/>
  <c r="Q265" i="1"/>
  <c r="Q266" i="1"/>
  <c r="Q267" i="1"/>
  <c r="N284" i="1"/>
  <c r="O284" i="1"/>
  <c r="N285" i="1"/>
  <c r="P284" i="1"/>
  <c r="S283" i="1"/>
  <c r="R283" i="1"/>
  <c r="Q283" i="1"/>
  <c r="P283" i="1"/>
  <c r="O283" i="1"/>
  <c r="N283" i="1"/>
  <c r="M283" i="1"/>
  <c r="L283" i="1"/>
  <c r="K283" i="1"/>
  <c r="J283" i="1"/>
  <c r="N233" i="1"/>
  <c r="N234" i="1"/>
  <c r="N235" i="1"/>
  <c r="N236" i="1"/>
  <c r="N237" i="1"/>
  <c r="N238" i="1"/>
  <c r="N239" i="1"/>
  <c r="N240" i="1"/>
  <c r="N241" i="1"/>
  <c r="N242" i="1"/>
  <c r="N243" i="1"/>
  <c r="N244" i="1"/>
  <c r="N245" i="1"/>
  <c r="N246" i="1"/>
  <c r="N247" i="1"/>
  <c r="N248" i="1"/>
  <c r="N249" i="1"/>
  <c r="N250" i="1"/>
  <c r="N251" i="1"/>
  <c r="N252" i="1"/>
  <c r="N253" i="1"/>
  <c r="N254" i="1"/>
  <c r="N255" i="1"/>
  <c r="N256" i="1"/>
  <c r="N258" i="1"/>
  <c r="N259" i="1"/>
  <c r="N261" i="1"/>
  <c r="N262" i="1"/>
  <c r="N265" i="1"/>
  <c r="N266" i="1"/>
  <c r="N267" i="1"/>
  <c r="N269" i="1"/>
  <c r="P42" i="1"/>
  <c r="O42" i="1"/>
  <c r="O233" i="1"/>
  <c r="P43" i="1"/>
  <c r="O43" i="1"/>
  <c r="O234" i="1"/>
  <c r="P59" i="1"/>
  <c r="O59" i="1"/>
  <c r="P48" i="1"/>
  <c r="O48" i="1"/>
  <c r="O235" i="1"/>
  <c r="P60" i="1"/>
  <c r="O60" i="1"/>
  <c r="P49" i="1"/>
  <c r="O49" i="1"/>
  <c r="O236" i="1"/>
  <c r="P77" i="1"/>
  <c r="O77" i="1"/>
  <c r="O237" i="1"/>
  <c r="P78" i="1"/>
  <c r="O78" i="1"/>
  <c r="O238" i="1"/>
  <c r="P79" i="1"/>
  <c r="O79" i="1"/>
  <c r="P65" i="1"/>
  <c r="O65" i="1"/>
  <c r="O239" i="1"/>
  <c r="P92" i="1"/>
  <c r="O92" i="1"/>
  <c r="P66" i="1"/>
  <c r="O66" i="1"/>
  <c r="O240" i="1"/>
  <c r="P93" i="1"/>
  <c r="O93" i="1"/>
  <c r="O241" i="1"/>
  <c r="P96" i="1"/>
  <c r="O96" i="1"/>
  <c r="O242" i="1"/>
  <c r="P113" i="1"/>
  <c r="O113" i="1"/>
  <c r="O243" i="1"/>
  <c r="P114" i="1"/>
  <c r="O114" i="1"/>
  <c r="P82" i="1"/>
  <c r="O82" i="1"/>
  <c r="O244" i="1"/>
  <c r="P116" i="1"/>
  <c r="O116" i="1"/>
  <c r="P83" i="1"/>
  <c r="O83" i="1"/>
  <c r="O245" i="1"/>
  <c r="P94" i="1"/>
  <c r="O94" i="1"/>
  <c r="O246" i="1"/>
  <c r="O247" i="1"/>
  <c r="O248" i="1"/>
  <c r="O249" i="1"/>
  <c r="P98" i="1"/>
  <c r="O98" i="1"/>
  <c r="O250" i="1"/>
  <c r="P99" i="1"/>
  <c r="O99" i="1"/>
  <c r="O251" i="1"/>
  <c r="O252" i="1"/>
  <c r="O253" i="1"/>
  <c r="O254" i="1"/>
  <c r="P119" i="1"/>
  <c r="O119" i="1"/>
  <c r="P117" i="1"/>
  <c r="O117" i="1"/>
  <c r="O255" i="1"/>
  <c r="O256" i="1"/>
  <c r="P121" i="1"/>
  <c r="O121" i="1"/>
  <c r="O258" i="1"/>
  <c r="O259" i="1"/>
  <c r="P129" i="1"/>
  <c r="O129" i="1"/>
  <c r="O261" i="1"/>
  <c r="P130" i="1"/>
  <c r="O130" i="1"/>
  <c r="O262" i="1"/>
  <c r="P135" i="1"/>
  <c r="O135" i="1"/>
  <c r="O264" i="1"/>
  <c r="P136" i="1"/>
  <c r="O136" i="1"/>
  <c r="O265" i="1"/>
  <c r="P137" i="1"/>
  <c r="O137" i="1"/>
  <c r="O266" i="1"/>
  <c r="O267" i="1"/>
  <c r="O269" i="1"/>
  <c r="N270" i="1"/>
  <c r="K203" i="1"/>
  <c r="L203" i="1"/>
  <c r="M203" i="1"/>
  <c r="K204" i="1"/>
  <c r="N187" i="1"/>
  <c r="N188" i="1"/>
  <c r="N189" i="1"/>
  <c r="N191" i="1"/>
  <c r="N192" i="1"/>
  <c r="N193" i="1"/>
  <c r="N195" i="1"/>
  <c r="N196" i="1"/>
  <c r="N197" i="1"/>
  <c r="N199" i="1"/>
  <c r="N200" i="1"/>
  <c r="N201" i="1"/>
  <c r="N203" i="1"/>
  <c r="P187" i="1"/>
  <c r="O187" i="1"/>
  <c r="P188" i="1"/>
  <c r="O188" i="1"/>
  <c r="P189" i="1"/>
  <c r="O189" i="1"/>
  <c r="P191" i="1"/>
  <c r="O191" i="1"/>
  <c r="P192" i="1"/>
  <c r="O192" i="1"/>
  <c r="P193" i="1"/>
  <c r="O193" i="1"/>
  <c r="P195" i="1"/>
  <c r="O195" i="1"/>
  <c r="P196" i="1"/>
  <c r="O196" i="1"/>
  <c r="P197" i="1"/>
  <c r="O197" i="1"/>
  <c r="P199" i="1"/>
  <c r="O199" i="1"/>
  <c r="P200" i="1"/>
  <c r="O200" i="1"/>
  <c r="P201" i="1"/>
  <c r="O201" i="1"/>
  <c r="O203" i="1"/>
  <c r="N204" i="1"/>
  <c r="P203" i="1"/>
  <c r="T202" i="1"/>
  <c r="S202" i="1"/>
  <c r="R202" i="1"/>
  <c r="Q202" i="1"/>
  <c r="P202" i="1"/>
  <c r="O202" i="1"/>
  <c r="N202" i="1"/>
  <c r="M202" i="1"/>
  <c r="L202" i="1"/>
  <c r="N178" i="1"/>
  <c r="O178" i="1"/>
  <c r="N179" i="1"/>
  <c r="O4" i="1"/>
  <c r="O5" i="1"/>
  <c r="R5" i="1"/>
  <c r="O6" i="1"/>
  <c r="R6" i="1"/>
  <c r="P233" i="1"/>
  <c r="P234" i="1"/>
  <c r="P235" i="1"/>
  <c r="P236" i="1"/>
  <c r="P237" i="1"/>
  <c r="P238" i="1"/>
  <c r="P239" i="1"/>
  <c r="P240" i="1"/>
  <c r="P241" i="1"/>
  <c r="P242" i="1"/>
  <c r="P243" i="1"/>
  <c r="P244" i="1"/>
  <c r="P245" i="1"/>
  <c r="P246" i="1"/>
  <c r="P247" i="1"/>
  <c r="P248" i="1"/>
  <c r="P249" i="1"/>
  <c r="P250" i="1"/>
  <c r="P251" i="1"/>
  <c r="P252" i="1"/>
  <c r="P253" i="1"/>
  <c r="P254" i="1"/>
  <c r="P255" i="1"/>
  <c r="P256" i="1"/>
  <c r="P258" i="1"/>
  <c r="P259" i="1"/>
  <c r="P261" i="1"/>
  <c r="P262" i="1"/>
  <c r="P264" i="1"/>
  <c r="P265" i="1"/>
  <c r="P266" i="1"/>
  <c r="P267" i="1"/>
  <c r="P269" i="1"/>
  <c r="S261" i="1"/>
  <c r="S264" i="1"/>
  <c r="S265" i="1"/>
  <c r="S266" i="1"/>
  <c r="S267" i="1"/>
  <c r="Q233" i="1"/>
  <c r="Q234" i="1"/>
  <c r="Q235" i="1"/>
  <c r="Q236" i="1"/>
  <c r="Q237" i="1"/>
  <c r="Q238" i="1"/>
  <c r="Q239" i="1"/>
  <c r="Q240" i="1"/>
  <c r="Q241" i="1"/>
  <c r="Q242" i="1"/>
  <c r="Q243" i="1"/>
  <c r="Q244" i="1"/>
  <c r="Q245" i="1"/>
  <c r="Q246" i="1"/>
  <c r="Q247" i="1"/>
  <c r="Q248" i="1"/>
  <c r="Q249" i="1"/>
  <c r="Q250" i="1"/>
  <c r="Q251" i="1"/>
  <c r="Q252" i="1"/>
  <c r="Q253" i="1"/>
  <c r="Q254" i="1"/>
  <c r="Q255" i="1"/>
  <c r="Q256" i="1"/>
  <c r="Q258" i="1"/>
  <c r="Q259" i="1"/>
  <c r="Q268" i="1"/>
  <c r="J261" i="1"/>
  <c r="J262" i="1"/>
  <c r="J265" i="1"/>
  <c r="J266" i="1"/>
  <c r="J267" i="1"/>
  <c r="A266" i="1"/>
  <c r="A265" i="1"/>
  <c r="A264" i="1"/>
  <c r="A262" i="1"/>
  <c r="A261" i="1"/>
  <c r="S258" i="1"/>
  <c r="J258" i="1"/>
  <c r="A258" i="1"/>
  <c r="S256" i="1"/>
  <c r="J256" i="1"/>
  <c r="A256" i="1"/>
  <c r="S255" i="1"/>
  <c r="J255" i="1"/>
  <c r="A255" i="1"/>
  <c r="S254" i="1"/>
  <c r="J254" i="1"/>
  <c r="A254" i="1"/>
  <c r="S253" i="1"/>
  <c r="J253" i="1"/>
  <c r="A253" i="1"/>
  <c r="S252" i="1"/>
  <c r="J252" i="1"/>
  <c r="A252" i="1"/>
  <c r="S251" i="1"/>
  <c r="J251" i="1"/>
  <c r="A251" i="1"/>
  <c r="S250" i="1"/>
  <c r="J250" i="1"/>
  <c r="A250" i="1"/>
  <c r="S249" i="1"/>
  <c r="J249" i="1"/>
  <c r="A249" i="1"/>
  <c r="S248" i="1"/>
  <c r="J248" i="1"/>
  <c r="A248" i="1"/>
  <c r="S247" i="1"/>
  <c r="J247" i="1"/>
  <c r="A247" i="1"/>
  <c r="S246" i="1"/>
  <c r="J246" i="1"/>
  <c r="A246" i="1"/>
  <c r="S244" i="1"/>
  <c r="J244" i="1"/>
  <c r="A244" i="1"/>
  <c r="S243" i="1"/>
  <c r="J243" i="1"/>
  <c r="A243" i="1"/>
  <c r="S241" i="1"/>
  <c r="J241" i="1"/>
  <c r="A241" i="1"/>
  <c r="S240" i="1"/>
  <c r="J240" i="1"/>
  <c r="A240" i="1"/>
  <c r="S239" i="1"/>
  <c r="J239" i="1"/>
  <c r="A239" i="1"/>
  <c r="S238" i="1"/>
  <c r="J238" i="1"/>
  <c r="A238" i="1"/>
  <c r="S237" i="1"/>
  <c r="J237" i="1"/>
  <c r="A237" i="1"/>
  <c r="S236" i="1"/>
  <c r="J236" i="1"/>
  <c r="A236" i="1"/>
  <c r="S235" i="1"/>
  <c r="J235" i="1"/>
  <c r="A235" i="1"/>
  <c r="S234" i="1"/>
  <c r="J234" i="1"/>
  <c r="A234" i="1"/>
  <c r="S214" i="1"/>
  <c r="R214" i="1"/>
  <c r="Q214" i="1"/>
  <c r="P61" i="1"/>
  <c r="P214" i="1"/>
  <c r="O61" i="1"/>
  <c r="O214" i="1"/>
  <c r="N214" i="1"/>
  <c r="J214" i="1"/>
  <c r="A214" i="1"/>
  <c r="K202" i="1"/>
  <c r="J202" i="1"/>
  <c r="P178" i="1"/>
  <c r="K178" i="1"/>
  <c r="L178" i="1"/>
  <c r="M178" i="1"/>
  <c r="K179" i="1"/>
  <c r="R138" i="1"/>
  <c r="Q138" i="1"/>
  <c r="P138" i="1"/>
  <c r="O138" i="1"/>
  <c r="M138" i="1"/>
  <c r="L138" i="1"/>
  <c r="K138" i="1"/>
  <c r="J138" i="1"/>
  <c r="Q122" i="1"/>
  <c r="R122" i="1"/>
  <c r="P122" i="1"/>
  <c r="O122" i="1"/>
  <c r="M122" i="1"/>
  <c r="L122" i="1"/>
  <c r="K122" i="1"/>
  <c r="J122" i="1"/>
  <c r="P176" i="1"/>
  <c r="N176" i="1"/>
  <c r="O176" i="1"/>
  <c r="P173" i="1"/>
  <c r="N173" i="1"/>
  <c r="O173" i="1"/>
  <c r="P170" i="1"/>
  <c r="N170" i="1"/>
  <c r="O170" i="1"/>
  <c r="P167" i="1"/>
  <c r="N167" i="1"/>
  <c r="O167" i="1"/>
  <c r="P95" i="1"/>
  <c r="O95" i="1"/>
  <c r="A278" i="1"/>
  <c r="J242" i="1"/>
  <c r="S242" i="1"/>
  <c r="A242" i="1"/>
  <c r="S245" i="1"/>
  <c r="J245" i="1"/>
  <c r="A245" i="1"/>
  <c r="S233" i="1"/>
  <c r="J233" i="1"/>
  <c r="A233" i="1"/>
  <c r="A217" i="1"/>
  <c r="S216" i="1"/>
  <c r="R216" i="1"/>
  <c r="Q216" i="1"/>
  <c r="P216" i="1"/>
  <c r="O216" i="1"/>
  <c r="N216" i="1"/>
  <c r="J216" i="1"/>
  <c r="S215" i="1"/>
  <c r="R215" i="1"/>
  <c r="Q215" i="1"/>
  <c r="P80" i="1"/>
  <c r="P215" i="1"/>
  <c r="O80" i="1"/>
  <c r="O215" i="1"/>
  <c r="N215" i="1"/>
  <c r="J215" i="1"/>
  <c r="A215" i="1"/>
  <c r="S213" i="1"/>
  <c r="R213" i="1"/>
  <c r="Q213" i="1"/>
  <c r="P44" i="1"/>
  <c r="P213" i="1"/>
  <c r="O44" i="1"/>
  <c r="O213" i="1"/>
  <c r="N213" i="1"/>
  <c r="J213" i="1"/>
  <c r="A213" i="1"/>
  <c r="P164" i="1"/>
  <c r="N164" i="1"/>
  <c r="O164" i="1"/>
  <c r="P161" i="1"/>
  <c r="N161" i="1"/>
  <c r="O161" i="1"/>
  <c r="P158" i="1"/>
  <c r="N158" i="1"/>
  <c r="O158" i="1"/>
  <c r="P156" i="1"/>
  <c r="N156" i="1"/>
  <c r="O156" i="1"/>
  <c r="P157" i="1"/>
  <c r="N157" i="1"/>
  <c r="O157" i="1"/>
  <c r="P153" i="1"/>
  <c r="N153" i="1"/>
  <c r="O153" i="1"/>
  <c r="P152" i="1"/>
  <c r="N152" i="1"/>
  <c r="O152" i="1"/>
  <c r="P151" i="1"/>
  <c r="N151" i="1"/>
  <c r="O151" i="1"/>
  <c r="P148" i="1"/>
  <c r="N148" i="1"/>
  <c r="O148" i="1"/>
  <c r="U32" i="1"/>
  <c r="K180" i="1"/>
  <c r="K205" i="1"/>
  <c r="S50" i="1"/>
  <c r="R50" i="1"/>
  <c r="Q50" i="1"/>
  <c r="S67" i="1"/>
  <c r="R67" i="1"/>
  <c r="Q67" i="1"/>
  <c r="U34" i="1"/>
  <c r="U33" i="1"/>
  <c r="U50" i="1"/>
  <c r="U67" i="1"/>
  <c r="A281" i="1"/>
  <c r="A280" i="1"/>
  <c r="S259" i="1"/>
  <c r="J259" i="1"/>
  <c r="S222" i="1"/>
  <c r="R222" i="1"/>
  <c r="Q222" i="1"/>
  <c r="J222" i="1"/>
  <c r="S122" i="1"/>
  <c r="S138" i="1"/>
  <c r="S100" i="1"/>
  <c r="R100" i="1"/>
  <c r="Q100" i="1"/>
  <c r="M100" i="1"/>
  <c r="L100" i="1"/>
  <c r="K100" i="1"/>
  <c r="J100" i="1"/>
  <c r="S84" i="1"/>
  <c r="R84" i="1"/>
  <c r="Q84" i="1"/>
  <c r="M84" i="1"/>
  <c r="L84" i="1"/>
  <c r="K84" i="1"/>
  <c r="J84" i="1"/>
  <c r="M67" i="1"/>
  <c r="L67" i="1"/>
  <c r="K67" i="1"/>
  <c r="J67" i="1"/>
  <c r="K50" i="1"/>
  <c r="M50" i="1"/>
  <c r="L50" i="1"/>
  <c r="J50" i="1"/>
  <c r="U3" i="1"/>
  <c r="P84" i="1"/>
  <c r="R293" i="1"/>
  <c r="R295" i="1"/>
  <c r="U7" i="1"/>
  <c r="U84" i="1"/>
  <c r="U5" i="1"/>
  <c r="U138" i="1"/>
  <c r="U122" i="1"/>
  <c r="U100" i="1"/>
  <c r="L268" i="1"/>
  <c r="N222" i="1"/>
  <c r="P67" i="1"/>
  <c r="P222" i="1"/>
  <c r="J268" i="1"/>
  <c r="S268" i="1"/>
  <c r="M223" i="1"/>
  <c r="K223" i="1"/>
  <c r="R218" i="1"/>
  <c r="R223" i="1"/>
  <c r="L223" i="1"/>
  <c r="Q218" i="1"/>
  <c r="Q223" i="1"/>
  <c r="S218" i="1"/>
  <c r="S223" i="1"/>
  <c r="J218" i="1"/>
  <c r="U6" i="1"/>
  <c r="P50" i="1"/>
  <c r="J294" i="1"/>
  <c r="U8" i="1"/>
  <c r="P100" i="1"/>
  <c r="M268" i="1"/>
  <c r="S293" i="1"/>
  <c r="S295" i="1"/>
  <c r="K268" i="1"/>
  <c r="K181" i="1"/>
  <c r="J293" i="1"/>
  <c r="L294" i="1"/>
  <c r="J223" i="1"/>
  <c r="H294" i="1"/>
  <c r="P268" i="1"/>
  <c r="P218" i="1"/>
  <c r="P224" i="1"/>
  <c r="O222" i="1"/>
  <c r="N268" i="1"/>
  <c r="N218" i="1"/>
  <c r="N223" i="1"/>
  <c r="O67" i="1"/>
  <c r="O50" i="1"/>
  <c r="O100" i="1"/>
  <c r="O84" i="1"/>
  <c r="N294" i="1"/>
  <c r="L293" i="1"/>
  <c r="L295" i="1"/>
  <c r="P223" i="1"/>
  <c r="O218" i="1"/>
  <c r="O224" i="1"/>
  <c r="O268" i="1"/>
  <c r="H293" i="1"/>
  <c r="H295" i="1"/>
  <c r="P294" i="1"/>
  <c r="N224" i="1"/>
  <c r="J295" i="1"/>
  <c r="N293" i="1"/>
  <c r="N295" i="1"/>
  <c r="U294" i="1"/>
  <c r="N225" i="1"/>
  <c r="O223" i="1"/>
  <c r="P293" i="1"/>
  <c r="P295" i="1"/>
  <c r="T293" i="1"/>
  <c r="T295" i="1"/>
  <c r="K206" i="1"/>
</calcChain>
</file>

<file path=xl/comments1.xml><?xml version="1.0" encoding="utf-8"?>
<comments xmlns="http://schemas.openxmlformats.org/spreadsheetml/2006/main">
  <authors>
    <author>Gelu Gherghin</author>
    <author>Windows User</author>
  </authors>
  <commentList>
    <comment ref="O4" authorId="0" shapeId="0">
      <text>
        <r>
          <rPr>
            <b/>
            <sz val="9"/>
            <color indexed="81"/>
            <rFont val="Tahoma"/>
            <charset val="1"/>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R4"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5"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O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O6"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6"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12"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M12" authorId="0" shapeId="0">
      <text>
        <r>
          <rPr>
            <b/>
            <sz val="9"/>
            <color rgb="FF000000"/>
            <rFont val="Tahoma"/>
            <charset val="1"/>
          </rPr>
          <t>Gelu Gherghin:</t>
        </r>
        <r>
          <rPr>
            <sz val="9"/>
            <color rgb="FF000000"/>
            <rFont val="Tahoma"/>
            <charset val="1"/>
          </rPr>
          <t xml:space="preserve">
</t>
        </r>
        <r>
          <rPr>
            <sz val="9"/>
            <color rgb="FF000000"/>
            <rFont val="Tahoma"/>
            <charset val="1"/>
          </rPr>
          <t xml:space="preserve">
</t>
        </r>
        <r>
          <rPr>
            <sz val="9"/>
            <color rgb="FFFF0000"/>
            <rFont val="Tahoma"/>
            <family val="2"/>
            <charset val="238"/>
          </rPr>
          <t xml:space="preserve">În această secțiune puteți adăuga câte rânduri sunt necesare, păstrând o aranjare decentă în pagină. 
</t>
        </r>
        <r>
          <rPr>
            <b/>
            <sz val="9"/>
            <color rgb="FFFF0000"/>
            <rFont val="Tahoma"/>
            <family val="2"/>
            <charset val="238"/>
          </rPr>
          <t>Lucrați cât mai simplu, să nu fie nevoie de multe rânduri. În mod obligatoriu se trece numărul și codul pachetului. Folosiți terminologia din machetă, adică "</t>
        </r>
        <r>
          <rPr>
            <i/>
            <sz val="9"/>
            <color rgb="FFFF0000"/>
            <rFont val="Tahoma"/>
            <family val="2"/>
            <charset val="238"/>
          </rPr>
          <t>Se alege o disciplină din pachetul  opțional 1 (cod pachet)</t>
        </r>
        <r>
          <rPr>
            <b/>
            <sz val="9"/>
            <color rgb="FFFF0000"/>
            <rFont val="Tahoma"/>
            <family val="2"/>
            <charset val="238"/>
          </rPr>
          <t>" sau "</t>
        </r>
        <r>
          <rPr>
            <i/>
            <sz val="9"/>
            <color rgb="FFFF0000"/>
            <rFont val="Tahoma"/>
            <family val="2"/>
            <charset val="238"/>
          </rPr>
          <t>Se aleg două discipline din pachetul  opțional 1 (cod pachet)</t>
        </r>
        <r>
          <rPr>
            <b/>
            <sz val="9"/>
            <color rgb="FFFF0000"/>
            <rFont val="Tahoma"/>
            <family val="2"/>
            <charset val="238"/>
          </rPr>
          <t>" sau "</t>
        </r>
        <r>
          <rPr>
            <i/>
            <sz val="9"/>
            <color rgb="FFFF0000"/>
            <rFont val="Tahoma"/>
            <family val="2"/>
            <charset val="238"/>
          </rPr>
          <t>Se alege câte o disciplină din pachetele optionale 1 (cod pachet), 2 (cod pachet) și două discipline din pachetul 3 (cod pachet)</t>
        </r>
        <r>
          <rPr>
            <b/>
            <sz val="9"/>
            <color rgb="FFFF0000"/>
            <rFont val="Tahoma"/>
            <family val="2"/>
            <charset val="238"/>
          </rPr>
          <t>".</t>
        </r>
        <r>
          <rPr>
            <sz val="9"/>
            <color rgb="FFFF0000"/>
            <rFont val="Tahoma"/>
            <family val="2"/>
            <charset val="238"/>
          </rPr>
          <t xml:space="preserve">
</t>
        </r>
        <r>
          <rPr>
            <sz val="9"/>
            <color rgb="FFFF0000"/>
            <rFont val="Tahoma"/>
            <family val="2"/>
            <charset val="238"/>
          </rPr>
          <t xml:space="preserve">
</t>
        </r>
        <r>
          <rPr>
            <sz val="9"/>
            <color rgb="FFFF0000"/>
            <rFont val="Tahoma"/>
            <family val="2"/>
            <charset val="238"/>
          </rPr>
          <t xml:space="preserve">Nu are sens să trecem aici codul fiecărei discipline din pachet, acelea vor fi detaliate oricum în tabelul opționalelor. Aici doar ar încărca inutil pagina de gardă și ar putea altera aranjarea în pagină.
</t>
        </r>
        <r>
          <rPr>
            <sz val="9"/>
            <color rgb="FFFF0000"/>
            <rFont val="Tahoma"/>
            <family val="2"/>
            <charset val="238"/>
          </rPr>
          <t xml:space="preserve">
</t>
        </r>
        <r>
          <rPr>
            <sz val="9"/>
            <color rgb="FFFF0000"/>
            <rFont val="Tahoma"/>
            <family val="2"/>
            <charset val="238"/>
          </rPr>
          <t>Pachetele optionale vor primi la cod litera X în locul limbii de predare. De exemplu: LLX0001, LLX0002, LLX0003, etc. pentru Facultatea de Litere</t>
        </r>
      </text>
    </comment>
    <comment ref="A13"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A18" authorId="1" shapeId="0">
      <text>
        <r>
          <rPr>
            <b/>
            <sz val="9"/>
            <color indexed="81"/>
            <rFont val="Tahoma"/>
            <family val="2"/>
            <charset val="238"/>
          </rPr>
          <t xml:space="preserve">Gelu Gherghin:
</t>
        </r>
        <r>
          <rPr>
            <sz val="9"/>
            <color indexed="10"/>
            <rFont val="Tahoma"/>
            <family val="2"/>
            <charset val="238"/>
          </rPr>
          <t xml:space="preserve">nr. credite obligatorii + nr. credite opționale trebuie să dea 180
</t>
        </r>
      </text>
    </comment>
    <comment ref="A21" authorId="1" shapeId="0">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2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A2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M30"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cel puțin trei denumiri de instituții europene de învățământ superior</t>
        </r>
      </text>
    </comment>
    <comment ref="N3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3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3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N5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5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5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6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N7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7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7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N8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8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8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N11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1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1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N12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2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2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4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4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N14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4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4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4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Q178" authorId="0" shapeId="0">
      <text>
        <r>
          <rPr>
            <b/>
            <sz val="9"/>
            <color rgb="FF000000"/>
            <rFont val="Tahoma"/>
            <family val="2"/>
            <charset val="238"/>
          </rPr>
          <t xml:space="preserve">Gelu Gherghin:
</t>
        </r>
        <r>
          <rPr>
            <sz val="9"/>
            <color rgb="FF000000"/>
            <rFont val="Tahoma"/>
            <family val="2"/>
            <charset val="238"/>
          </rPr>
          <t xml:space="preserve">
</t>
        </r>
        <r>
          <rPr>
            <b/>
            <sz val="9"/>
            <color rgb="FFFF0000"/>
            <rFont val="Tahoma"/>
            <family val="2"/>
            <charset val="238"/>
          </rPr>
          <t>ATENȚIE!</t>
        </r>
        <r>
          <rPr>
            <sz val="9"/>
            <color rgb="FFFF0000"/>
            <rFont val="Tahoma"/>
            <family val="2"/>
            <charset val="238"/>
          </rPr>
          <t xml:space="preserve">
</t>
        </r>
        <r>
          <rPr>
            <sz val="9"/>
            <color rgb="FFFF0000"/>
            <rFont val="Tahoma"/>
            <family val="2"/>
            <charset val="238"/>
          </rPr>
          <t xml:space="preserve">Formulele de total/coloană și de procent opționale sunt implementate pentru situația tipică în care se alege o singură disciplină din fiecare cele șase pachete.
</t>
        </r>
        <r>
          <rPr>
            <sz val="9"/>
            <color rgb="FFFF0000"/>
            <rFont val="Tahoma"/>
            <family val="2"/>
            <charset val="238"/>
          </rPr>
          <t xml:space="preserve">
</t>
        </r>
        <r>
          <rPr>
            <sz val="9"/>
            <color rgb="FFFF0000"/>
            <rFont val="Tahoma"/>
            <family val="2"/>
            <charset val="238"/>
          </rPr>
          <t>Dacă se adaugă pachete suplimentare sau în situația particulară în care dintr-un pachet se alege mai mult de o disciplină, acest lucru trebuie să se reflecte în formulele de total pe coloane și în formula de calcul al procentului.</t>
        </r>
      </text>
    </comment>
    <comment ref="A181" authorId="0" shapeId="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183" authorId="0" shapeId="0">
      <text>
        <r>
          <rPr>
            <b/>
            <sz val="9"/>
            <color rgb="FF000000"/>
            <rFont val="Tahoma"/>
            <family val="2"/>
            <charset val="238"/>
          </rPr>
          <t>Gelu Gherghin:</t>
        </r>
        <r>
          <rPr>
            <sz val="9"/>
            <color rgb="FF000000"/>
            <rFont val="Tahoma"/>
            <family val="2"/>
            <charset val="238"/>
          </rPr>
          <t xml:space="preserve">
</t>
        </r>
        <r>
          <rPr>
            <sz val="9"/>
            <color rgb="FFFF0000"/>
            <rFont val="Tahoma"/>
            <family val="2"/>
            <charset val="238"/>
          </rPr>
          <t xml:space="preserve">Disciplinele facultative se trec doar în acest tabel! 
</t>
        </r>
        <r>
          <rPr>
            <sz val="9"/>
            <color rgb="FFFF0000"/>
            <rFont val="Tahoma"/>
            <family val="2"/>
            <charset val="238"/>
          </rPr>
          <t xml:space="preserve">Ele nu vor apărea nici în tabelele cu discipline pe semestre, nici în tabelele cu tipuri de discipline (DF, DS, DC, DD, DCOU). 
</t>
        </r>
        <r>
          <rPr>
            <sz val="9"/>
            <color rgb="FFFF0000"/>
            <rFont val="Tahoma"/>
            <family val="2"/>
            <charset val="238"/>
          </rPr>
          <t xml:space="preserve">De asemenea, numărul de discipline/ore/credite alocate facultativelor nu se iau în considerare în calcularea procentelor din celelalte tabele și nici la Bilanțul general.
</t>
        </r>
        <r>
          <rPr>
            <sz val="9"/>
            <color rgb="FFFF0000"/>
            <rFont val="Tahoma"/>
            <family val="2"/>
            <charset val="238"/>
          </rPr>
          <t xml:space="preserve">
</t>
        </r>
        <r>
          <rPr>
            <b/>
            <sz val="9"/>
            <color rgb="FFFF0000"/>
            <rFont val="Tahoma"/>
            <family val="2"/>
            <charset val="238"/>
          </rPr>
          <t>Dacă nu aveți deloc discipline facultative, ștergeți acest tabel cu totul.</t>
        </r>
      </text>
    </comment>
    <comment ref="N18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8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8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20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26" authorId="0" shapeId="0">
      <text>
        <r>
          <rPr>
            <b/>
            <sz val="9"/>
            <color rgb="FF000000"/>
            <rFont val="Tahoma"/>
            <family val="2"/>
            <charset val="238"/>
          </rPr>
          <t>Gelu Gherghin:</t>
        </r>
        <r>
          <rPr>
            <sz val="9"/>
            <color rgb="FF000000"/>
            <rFont val="Tahoma"/>
            <family val="2"/>
            <charset val="238"/>
          </rPr>
          <t xml:space="preserve">
</t>
        </r>
        <r>
          <rPr>
            <sz val="9"/>
            <color rgb="FFFF0000"/>
            <rFont val="Tahoma"/>
            <family val="2"/>
            <charset val="238"/>
          </rPr>
          <t>Pentru ca procentul calculat automat să fie corect, ștergeți toate rândurile din tabel rămase necompletate.</t>
        </r>
      </text>
    </comment>
    <comment ref="A271" authorId="0" shapeId="0">
      <text>
        <r>
          <rPr>
            <b/>
            <sz val="9"/>
            <color rgb="FF000000"/>
            <rFont val="Tahoma"/>
            <family val="2"/>
            <charset val="238"/>
          </rPr>
          <t>Gelu Gherghin:</t>
        </r>
        <r>
          <rPr>
            <sz val="9"/>
            <color rgb="FF000000"/>
            <rFont val="Tahoma"/>
            <family val="2"/>
            <charset val="238"/>
          </rPr>
          <t xml:space="preserve">
</t>
        </r>
        <r>
          <rPr>
            <sz val="9"/>
            <color rgb="FFFF0000"/>
            <rFont val="Tahoma"/>
            <family val="2"/>
            <charset val="238"/>
          </rPr>
          <t>Pentru ca procentul calculat automat să fie corect, ștergeți toate rândurile din tabel rămase necompletate.</t>
        </r>
      </text>
    </comment>
    <comment ref="B278" authorId="0" shapeId="0">
      <text>
        <r>
          <rPr>
            <b/>
            <sz val="9"/>
            <color rgb="FF000000"/>
            <rFont val="Tahoma"/>
            <charset val="1"/>
          </rPr>
          <t xml:space="preserve">Gelu Gherghin:
</t>
        </r>
        <r>
          <rPr>
            <sz val="9"/>
            <color rgb="FF000000"/>
            <rFont val="Tahoma"/>
            <charset val="1"/>
          </rPr>
          <t xml:space="preserve">
</t>
        </r>
        <r>
          <rPr>
            <sz val="9"/>
            <color rgb="FFFF0000"/>
            <rFont val="Tahoma"/>
            <family val="2"/>
            <charset val="238"/>
          </rPr>
          <t xml:space="preserve">ÎN ACEST TABEL NU SE INTRODUC DATE DIN TASTATURA. 
</t>
        </r>
        <r>
          <rPr>
            <sz val="9"/>
            <color rgb="FFFF0000"/>
            <rFont val="Tahoma"/>
            <family val="2"/>
            <charset val="238"/>
          </rPr>
          <t xml:space="preserve">
</t>
        </r>
        <r>
          <rPr>
            <sz val="9"/>
            <color rgb="FFFF0000"/>
            <rFont val="Tahoma"/>
            <family val="2"/>
            <charset val="238"/>
          </rPr>
          <t xml:space="preserve">Pentru a completa tabelul, veți proceda astfel:
</t>
        </r>
        <r>
          <rPr>
            <sz val="9"/>
            <color rgb="FFFF0000"/>
            <rFont val="Tahoma"/>
            <family val="2"/>
            <charset val="238"/>
          </rPr>
          <t xml:space="preserve">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sz val="9"/>
            <color rgb="FFFF0000"/>
            <rFont val="Tahoma"/>
            <family val="2"/>
            <charset val="238"/>
          </rPr>
          <t xml:space="preserve"> 
</t>
        </r>
        <r>
          <rPr>
            <b/>
            <sz val="9"/>
            <color rgb="FFFF0000"/>
            <rFont val="Tahoma"/>
            <family val="2"/>
            <charset val="238"/>
          </rPr>
          <t>Dacă inserați rânduri noi în tabel, copiați conținutul unui rând existent în rândul nou, pentru a avea formulele de preluare automată și în noile rânduri.</t>
        </r>
      </text>
    </comment>
    <comment ref="A28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9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introduceți manual date decât în celulele marcate cu galben</t>
        </r>
      </text>
    </comment>
    <comment ref="R29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S294" authorId="0" shapeId="0">
      <text>
        <r>
          <rPr>
            <b/>
            <sz val="9"/>
            <color rgb="FF000000"/>
            <rFont val="Tahoma"/>
            <family val="2"/>
            <charset val="238"/>
          </rPr>
          <t>Gelu Gherghin:</t>
        </r>
        <r>
          <rPr>
            <sz val="9"/>
            <color rgb="FF000000"/>
            <rFont val="Tahoma"/>
            <family val="2"/>
            <charset val="238"/>
          </rPr>
          <t xml:space="preserve">
</t>
        </r>
        <r>
          <rPr>
            <sz val="9"/>
            <color rgb="FFFF0000"/>
            <rFont val="Tahoma"/>
            <family val="2"/>
            <charset val="238"/>
          </rPr>
          <t>Introduceți manual suma creditelor la disciplinele opționale din semestrele 3 + 4</t>
        </r>
      </text>
    </comment>
    <comment ref="T294" authorId="0" shapeId="0">
      <text>
        <r>
          <rPr>
            <b/>
            <sz val="9"/>
            <color rgb="FF000000"/>
            <rFont val="Tahoma"/>
            <family val="2"/>
            <charset val="238"/>
          </rPr>
          <t>Gelu Gherghin:</t>
        </r>
        <r>
          <rPr>
            <sz val="9"/>
            <color rgb="FF000000"/>
            <rFont val="Tahoma"/>
            <family val="2"/>
            <charset val="238"/>
          </rPr>
          <t xml:space="preserve">
</t>
        </r>
        <r>
          <rPr>
            <sz val="9"/>
            <color rgb="FFFF0000"/>
            <rFont val="Tahoma"/>
            <family val="2"/>
            <charset val="238"/>
          </rPr>
          <t>Introduceți manual suma creditelor la disciplinele opționale din semestrele 5 + 6</t>
        </r>
      </text>
    </comment>
  </commentList>
</comments>
</file>

<file path=xl/comments2.xml><?xml version="1.0" encoding="utf-8"?>
<comments xmlns="http://schemas.openxmlformats.org/spreadsheetml/2006/main">
  <authors>
    <author>Gelu Gherghin</author>
  </authors>
  <commentList>
    <comment ref="A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13" authorId="0" shapeId="0">
      <text>
        <r>
          <rPr>
            <b/>
            <sz val="9"/>
            <color rgb="FF000000"/>
            <rFont val="Tahoma"/>
            <family val="2"/>
            <charset val="238"/>
          </rPr>
          <t xml:space="preserve">Gelu Gherghin:
</t>
        </r>
        <r>
          <rPr>
            <sz val="9"/>
            <color rgb="FF000000"/>
            <rFont val="Tahoma"/>
            <family val="2"/>
            <charset val="238"/>
          </rPr>
          <t xml:space="preserve">
</t>
        </r>
        <r>
          <rPr>
            <b/>
            <sz val="9"/>
            <color rgb="FFFF0000"/>
            <rFont val="Tahoma"/>
            <family val="2"/>
            <charset val="238"/>
          </rPr>
          <t>Alegeți o singură disciplină din lista de didactici de mai jos. Vă rugăm să nu faceți alte modificări în tabel.</t>
        </r>
        <r>
          <rPr>
            <sz val="9"/>
            <color rgb="FF000000"/>
            <rFont val="Tahoma"/>
            <family val="2"/>
            <charset val="238"/>
          </rPr>
          <t xml:space="preserve">
</t>
        </r>
        <r>
          <rPr>
            <sz val="9"/>
            <color rgb="FF000000"/>
            <rFont val="Tahoma"/>
            <family val="2"/>
            <charset val="238"/>
          </rPr>
          <t xml:space="preserve">
</t>
        </r>
        <r>
          <rPr>
            <sz val="9"/>
            <color rgb="FF000000"/>
            <rFont val="Tahoma"/>
            <family val="2"/>
            <charset val="238"/>
          </rPr>
          <t xml:space="preserve">Didactica specialităţii A:
</t>
        </r>
        <r>
          <rPr>
            <sz val="9"/>
            <color rgb="FF000000"/>
            <rFont val="Tahoma"/>
            <family val="2"/>
            <charset val="238"/>
          </rPr>
          <t xml:space="preserve">Didactica limbii şi literaturii române (specializare A)
</t>
        </r>
        <r>
          <rPr>
            <sz val="9"/>
            <color rgb="FF000000"/>
            <rFont val="Tahoma"/>
            <family val="2"/>
            <charset val="238"/>
          </rPr>
          <t xml:space="preserve">Didactica literaturii universale şi comparate (specializare A) 
</t>
        </r>
        <r>
          <rPr>
            <sz val="9"/>
            <color rgb="FF000000"/>
            <rFont val="Tahoma"/>
            <family val="2"/>
            <charset val="238"/>
          </rPr>
          <t xml:space="preserve">Didactica limbii şi literaturii maghiare (specializare A)
</t>
        </r>
        <r>
          <rPr>
            <sz val="9"/>
            <color rgb="FF000000"/>
            <rFont val="Tahoma"/>
            <family val="2"/>
            <charset val="238"/>
          </rPr>
          <t xml:space="preserve">Didactica limbii şi literaturii engleze (specializare A)
</t>
        </r>
        <r>
          <rPr>
            <sz val="9"/>
            <color rgb="FF000000"/>
            <rFont val="Tahoma"/>
            <family val="2"/>
            <charset val="238"/>
          </rPr>
          <t xml:space="preserve">Didactica limbii şi literaturii franceze (specializare A)
</t>
        </r>
        <r>
          <rPr>
            <sz val="9"/>
            <color rgb="FF000000"/>
            <rFont val="Tahoma"/>
            <family val="2"/>
            <charset val="238"/>
          </rPr>
          <t xml:space="preserve">Didactica limbii şi literaturii germane (specializare A)   
</t>
        </r>
        <r>
          <rPr>
            <sz val="9"/>
            <color rgb="FF000000"/>
            <rFont val="Tahoma"/>
            <family val="2"/>
            <charset val="238"/>
          </rPr>
          <t xml:space="preserve">Didactica limbii şi literaturii norvegiene (specializare A)
</t>
        </r>
        <r>
          <rPr>
            <sz val="9"/>
            <color rgb="FF000000"/>
            <rFont val="Tahoma"/>
            <family val="2"/>
            <charset val="238"/>
          </rPr>
          <t xml:space="preserve">Didactica limbii şi literaturii finlandeze (specializare A)
</t>
        </r>
        <r>
          <rPr>
            <sz val="9"/>
            <color rgb="FF000000"/>
            <rFont val="Tahoma"/>
            <family val="2"/>
            <charset val="238"/>
          </rPr>
          <t xml:space="preserve">Didactica limbilor şi literaturilor romanice (italiană, spaniolă) (specializare A)
</t>
        </r>
        <r>
          <rPr>
            <sz val="9"/>
            <color rgb="FF000000"/>
            <rFont val="Tahoma"/>
            <family val="2"/>
            <charset val="238"/>
          </rPr>
          <t xml:space="preserve">Didactica limbilor şi literaturilor slave (rusă, ucraineană) (specializare A)
</t>
        </r>
        <r>
          <rPr>
            <sz val="9"/>
            <color rgb="FF000000"/>
            <rFont val="Tahoma"/>
            <family val="2"/>
            <charset val="238"/>
          </rPr>
          <t xml:space="preserve">Didactica limbilor şi literaturilor clasice (latină, greacă veche) (specializare A)
</t>
        </r>
        <r>
          <rPr>
            <sz val="9"/>
            <color rgb="FF000000"/>
            <rFont val="Tahoma"/>
            <family val="2"/>
            <charset val="238"/>
          </rPr>
          <t xml:space="preserve">Didactica limbilor şi literaturilor asiatice (chineză, coreeană, japoneză)  (specializare A) </t>
        </r>
      </text>
    </comment>
    <comment ref="B15" authorId="0" shapeId="0">
      <text>
        <r>
          <rPr>
            <b/>
            <sz val="9"/>
            <color rgb="FF000000"/>
            <rFont val="Tahoma"/>
            <family val="2"/>
            <charset val="238"/>
          </rPr>
          <t xml:space="preserve">Gelu Gherghin:
</t>
        </r>
        <r>
          <rPr>
            <sz val="9"/>
            <color rgb="FF000000"/>
            <rFont val="Tahoma"/>
            <family val="2"/>
            <charset val="238"/>
          </rPr>
          <t xml:space="preserve">
</t>
        </r>
        <r>
          <rPr>
            <b/>
            <sz val="9"/>
            <color rgb="FFFF0000"/>
            <rFont val="Tahoma"/>
            <family val="2"/>
            <charset val="238"/>
          </rPr>
          <t>Alegeți o singură disciplină din lista de didactici de mai jos. Vă rugăm să nu faceți alte modificări în tabel.</t>
        </r>
        <r>
          <rPr>
            <sz val="9"/>
            <color rgb="FF000000"/>
            <rFont val="Tahoma"/>
            <family val="2"/>
            <charset val="238"/>
          </rPr>
          <t xml:space="preserve">
</t>
        </r>
        <r>
          <rPr>
            <sz val="9"/>
            <color rgb="FF000000"/>
            <rFont val="Tahoma"/>
            <family val="2"/>
            <charset val="238"/>
          </rPr>
          <t xml:space="preserve"> 
</t>
        </r>
        <r>
          <rPr>
            <sz val="9"/>
            <color rgb="FF000000"/>
            <rFont val="Tahoma"/>
            <family val="2"/>
            <charset val="238"/>
          </rPr>
          <t xml:space="preserve">Didactica specialităţii B:
</t>
        </r>
        <r>
          <rPr>
            <sz val="9"/>
            <color rgb="FF000000"/>
            <rFont val="Tahoma"/>
            <family val="2"/>
            <charset val="238"/>
          </rPr>
          <t xml:space="preserve">Didactica limbii şi literaturii române (specializare B)
</t>
        </r>
        <r>
          <rPr>
            <sz val="9"/>
            <color rgb="FF000000"/>
            <rFont val="Tahoma"/>
            <family val="2"/>
            <charset val="238"/>
          </rPr>
          <t xml:space="preserve">Didactica literaturii universale şi comparate (specializare B) 
</t>
        </r>
        <r>
          <rPr>
            <sz val="9"/>
            <color rgb="FF000000"/>
            <rFont val="Tahoma"/>
            <family val="2"/>
            <charset val="238"/>
          </rPr>
          <t xml:space="preserve">Didactica limbii şi literaturii maghiare (specializare B)
</t>
        </r>
        <r>
          <rPr>
            <sz val="9"/>
            <color rgb="FF000000"/>
            <rFont val="Tahoma"/>
            <family val="2"/>
            <charset val="238"/>
          </rPr>
          <t xml:space="preserve">Didactica limbii şi literaturii engleze (specializare B)
</t>
        </r>
        <r>
          <rPr>
            <sz val="9"/>
            <color rgb="FF000000"/>
            <rFont val="Tahoma"/>
            <family val="2"/>
            <charset val="238"/>
          </rPr>
          <t xml:space="preserve">Didactica limbii şi literaturii franceze (specializare B)
</t>
        </r>
        <r>
          <rPr>
            <sz val="9"/>
            <color rgb="FF000000"/>
            <rFont val="Tahoma"/>
            <family val="2"/>
            <charset val="238"/>
          </rPr>
          <t xml:space="preserve">Didactica limbii şi literaturii germane (specializare B)    
</t>
        </r>
        <r>
          <rPr>
            <sz val="9"/>
            <color rgb="FF000000"/>
            <rFont val="Tahoma"/>
            <family val="2"/>
            <charset val="238"/>
          </rPr>
          <t xml:space="preserve">Didactica limbii şi literaturii norvegiene (specializare B)
</t>
        </r>
        <r>
          <rPr>
            <sz val="9"/>
            <color rgb="FF000000"/>
            <rFont val="Tahoma"/>
            <family val="2"/>
            <charset val="238"/>
          </rPr>
          <t xml:space="preserve">Didactica limbii şi literaturii finlandeze (specializare B)
</t>
        </r>
        <r>
          <rPr>
            <sz val="9"/>
            <color rgb="FF000000"/>
            <rFont val="Tahoma"/>
            <family val="2"/>
            <charset val="238"/>
          </rPr>
          <t xml:space="preserve">Didactica limbilor şi literaturilor romanice (italiană, spaniolă) (specializare B)
</t>
        </r>
        <r>
          <rPr>
            <sz val="9"/>
            <color rgb="FF000000"/>
            <rFont val="Tahoma"/>
            <family val="2"/>
            <charset val="238"/>
          </rPr>
          <t xml:space="preserve">Didactica limbilor şi literaturilor slave (rusă, ucraineană) (specializare B)
</t>
        </r>
        <r>
          <rPr>
            <sz val="9"/>
            <color rgb="FF000000"/>
            <rFont val="Tahoma"/>
            <family val="2"/>
            <charset val="238"/>
          </rPr>
          <t xml:space="preserve">Didactica limbilor şi literaturilor clasice (latină, greacă veche) (specializare B)
</t>
        </r>
        <r>
          <rPr>
            <sz val="9"/>
            <color rgb="FF000000"/>
            <rFont val="Tahoma"/>
            <family val="2"/>
            <charset val="238"/>
          </rPr>
          <t xml:space="preserve">Didactica limbilor şi literaturilor asiatice (chineză, coreeană, japoneză) (specializare B )              
</t>
        </r>
        <r>
          <rPr>
            <sz val="9"/>
            <color rgb="FF000000"/>
            <rFont val="Tahoma"/>
            <family val="2"/>
            <charset val="238"/>
          </rPr>
          <t xml:space="preserve"> Didactica limbii şi literaturii ebraice (specializare B)</t>
        </r>
      </text>
    </comment>
  </commentList>
</comments>
</file>

<file path=xl/sharedStrings.xml><?xml version="1.0" encoding="utf-8"?>
<sst xmlns="http://schemas.openxmlformats.org/spreadsheetml/2006/main" count="756" uniqueCount="309">
  <si>
    <t>I. CERINŢE PENTRU OBŢINEREA DIPLOMEI DE LICENŢĂ</t>
  </si>
  <si>
    <t>180 de credite din care:</t>
  </si>
  <si>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</si>
  <si>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</si>
  <si>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</si>
  <si>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</si>
  <si>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</si>
  <si>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</si>
  <si>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</si>
  <si>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</si>
  <si>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</si>
  <si>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</si>
  <si>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</si>
  <si>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</si>
  <si>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</si>
  <si>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</si>
  <si>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</si>
  <si>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</si>
  <si>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</si>
  <si>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</si>
  <si>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</si>
  <si>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</si>
  <si>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</si>
  <si>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</si>
  <si>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</si>
  <si>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</si>
  <si>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</si>
  <si>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</si>
  <si>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</si>
  <si>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</si>
  <si>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</si>
  <si>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</si>
  <si>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</si>
  <si>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</si>
  <si>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</si>
  <si>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</si>
  <si>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</si>
  <si>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</si>
  <si>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</si>
  <si>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</si>
  <si>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</si>
  <si>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</si>
  <si>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</si>
  <si>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</si>
  <si>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</si>
  <si>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</si>
  <si>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</si>
  <si>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</si>
  <si>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</si>
  <si>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</si>
  <si>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</si>
  <si>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</si>
  <si>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</si>
  <si>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</si>
  <si>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</si>
  <si>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</si>
  <si>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</si>
  <si>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</si>
  <si>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</si>
  <si>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</si>
  <si>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</si>
  <si>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</si>
  <si>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 DE SPECIALIATE (DS)</t>
  </si>
  <si>
    <t>DISCIPLINE</t>
  </si>
  <si>
    <t>OBLIGATORII</t>
  </si>
  <si>
    <t>OPȚIONALE</t>
  </si>
  <si>
    <t>ORE FIZICE</t>
  </si>
  <si>
    <t>ORE ALOCATE STUDIULUI</t>
  </si>
  <si>
    <t>NR. DE CREDITE</t>
  </si>
  <si>
    <t>AN I</t>
  </si>
  <si>
    <t>AN II</t>
  </si>
  <si>
    <t>AN III</t>
  </si>
  <si>
    <t>DISCIPLINE COMPLEMANTARE (DC)</t>
  </si>
  <si>
    <t>Semestrul 6 (12 săptămâni)</t>
  </si>
  <si>
    <t>Semestrul  6 (12 săptămâni)</t>
  </si>
  <si>
    <t>BILANȚ GENERAL</t>
  </si>
  <si>
    <t>Educație fizică 1</t>
  </si>
  <si>
    <t>Educație fizică 2</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</si>
  <si>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</si>
  <si>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</si>
  <si>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</si>
  <si>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</si>
  <si>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</si>
  <si>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Psihologia educaţiei</t>
  </si>
  <si>
    <t>VDP 2303</t>
  </si>
  <si>
    <t>VDP 2404</t>
  </si>
  <si>
    <t>VDP 3505</t>
  </si>
  <si>
    <t>Instruire asistată de calculator</t>
  </si>
  <si>
    <t>VDP 3506</t>
  </si>
  <si>
    <t>VDP 3607</t>
  </si>
  <si>
    <t>VDP 3608</t>
  </si>
  <si>
    <t>Managementul clasei de elevi</t>
  </si>
  <si>
    <t>DPPF</t>
  </si>
  <si>
    <t>DPDPS</t>
  </si>
  <si>
    <t>YLU0011</t>
  </si>
  <si>
    <t>YLU0012</t>
  </si>
  <si>
    <t>PACHET OPȚIONAL 1 (An I, Semestrul 1)</t>
  </si>
  <si>
    <t>PACHET OPȚIONAL 4 (An II, Semestrul 4)</t>
  </si>
  <si>
    <t>PACHET OPȚIONAL 5 (An III, Semestrul 5)</t>
  </si>
  <si>
    <t>UNIVERSITATEA BABEŞ-BOLYAI CLUJ-NAPOCA</t>
  </si>
  <si>
    <t>PROCENT DIN NUMĂRUL TOTAL DE DISCIPLINE</t>
  </si>
  <si>
    <t xml:space="preserve">TOTAL CREDITE / ORE PE SĂPTĂMÂNĂ / EVALUĂRI / TOTAL DISCIPLINE </t>
  </si>
  <si>
    <t>TOTAL CREDITE / ORE PE SĂPTĂMÂNĂ / EVALUĂRI / TOTAL DISCIPLINE</t>
  </si>
  <si>
    <t xml:space="preserve">PROCENT DIN NUMĂRUL TOTAL DE ORE FIZICE </t>
  </si>
  <si>
    <t>ÎN TOATE TABELELE DIN ACEASTĂ MACHETĂ, TREBUIE SĂ INTRODUCEȚI  CONȚINUT NUMAI ÎN CELULELE MARCATE CU GALBEN. 
NICIO CELULĂ GALBENA NU TREBUIE SĂ RĂMÂNĂ  NECOMPLETATĂ.</t>
  </si>
  <si>
    <t>MODUL PEDAGOCIC - Nivelul I: 35 de credite ECTS  + 5 credite ECTS aferente examenului de absolvire</t>
  </si>
  <si>
    <t>Practică pedagogică  în învăţământul preuniversitar obligatoriu  - Specializarea A</t>
  </si>
  <si>
    <t>VDP 3609</t>
  </si>
  <si>
    <t>Practică pedagogică  în învăţământul preuniversitar obligatoriu  - Specializarea B</t>
  </si>
  <si>
    <t xml:space="preserve">
</t>
  </si>
  <si>
    <t>DPPF – Discipline de pregătire psihopedagogică fundamentală (obligatorii)                                       DPDPS – Discipline de pregătire didactică şi practică de specialitate (obligatorii)</t>
  </si>
  <si>
    <t>Pedagogie I: 
- Fundamentele pedagogiei 
- Teoria şi metodologia curriculumului</t>
  </si>
  <si>
    <t>Pedagogie II:
- Teoria şi metodologia instruirii 
- Teoria şi metodologia evaluării</t>
  </si>
  <si>
    <t>FACULTATEA DE LITERE</t>
  </si>
  <si>
    <t>Chei de verificare: Planul este corect dacă adunând procentele din toate tipurile de discipline  se obține 100%</t>
  </si>
  <si>
    <t>DF+DS+DC</t>
  </si>
  <si>
    <t xml:space="preserve">Procent total discipline </t>
  </si>
  <si>
    <t>Procent total ore fizie</t>
  </si>
  <si>
    <t>În contul a cel mult 3 discipline opţionale generale, studentul are dreptul să aleagă 3 discipline de la alte specializări ale facultăţilor din Universitatea Babeş-Bolyai, respectând condiționările din planurile de învățământ ale respectivelor specializări.</t>
  </si>
  <si>
    <r>
      <rPr>
        <b/>
        <sz val="10"/>
        <color indexed="8"/>
        <rFont val="Times New Roman"/>
        <family val="1"/>
      </rPr>
      <t>VI.  UNIVERSITĂŢI EUROPENE DE REFERINŢĂ:</t>
    </r>
    <r>
      <rPr>
        <sz val="10"/>
        <color indexed="8"/>
        <rFont val="Times New Roman"/>
        <family val="1"/>
      </rPr>
      <t xml:space="preserve">
UNIVERSITATEA DIN AGDER; UNIVERSITATEA DIN OSLO; UNIVERSITATEA DIN TRONDHEIM</t>
    </r>
  </si>
  <si>
    <t>LLN1121</t>
  </si>
  <si>
    <r>
      <t xml:space="preserve">Limbă norvegiană (1) - </t>
    </r>
    <r>
      <rPr>
        <i/>
        <sz val="10"/>
        <rFont val="Times New Roman"/>
        <family val="1"/>
        <charset val="238"/>
      </rPr>
      <t>Fonologie şi morfologie</t>
    </r>
  </si>
  <si>
    <r>
      <t xml:space="preserve">Limba şi literatura </t>
    </r>
    <r>
      <rPr>
        <b/>
        <sz val="10"/>
        <color theme="1"/>
        <rFont val="Times New Roman"/>
        <family val="1"/>
        <charset val="238"/>
      </rPr>
      <t>norvegiană – segment A</t>
    </r>
  </si>
  <si>
    <t>LLN1161</t>
  </si>
  <si>
    <t>Cultură şi civilizaţie scandinavă</t>
  </si>
  <si>
    <t>LLY1001</t>
  </si>
  <si>
    <t>Lingvistică generală</t>
  </si>
  <si>
    <t>LLX1023</t>
  </si>
  <si>
    <t>Curs opţional 1</t>
  </si>
  <si>
    <r>
      <t>Limba şi literatura</t>
    </r>
    <r>
      <rPr>
        <b/>
        <sz val="10"/>
        <color theme="1"/>
        <rFont val="Times New Roman"/>
        <family val="1"/>
        <charset val="238"/>
      </rPr>
      <t xml:space="preserve"> norvegiană – segment A</t>
    </r>
  </si>
  <si>
    <r>
      <t xml:space="preserve">Limba şi literatura </t>
    </r>
    <r>
      <rPr>
        <b/>
        <sz val="10"/>
        <color theme="1"/>
        <rFont val="Times New Roman"/>
        <family val="1"/>
        <charset val="238"/>
      </rPr>
      <t>norvegiană – segment B</t>
    </r>
  </si>
  <si>
    <t>Limba şi literatura norvegiană – segment A</t>
  </si>
  <si>
    <r>
      <t>Limba şi literatura</t>
    </r>
    <r>
      <rPr>
        <b/>
        <sz val="10"/>
        <color theme="1"/>
        <rFont val="Times New Roman"/>
        <family val="1"/>
        <charset val="238"/>
      </rPr>
      <t xml:space="preserve"> norvegiană – segment B</t>
    </r>
  </si>
  <si>
    <t>LLN1221</t>
  </si>
  <si>
    <r>
      <t xml:space="preserve">Limbă norvegiană (1) - </t>
    </r>
    <r>
      <rPr>
        <i/>
        <sz val="10"/>
        <rFont val="Times New Roman"/>
        <family val="1"/>
        <charset val="238"/>
      </rPr>
      <t xml:space="preserve">Fonologie şi morfologie </t>
    </r>
  </si>
  <si>
    <t>LLN1261</t>
  </si>
  <si>
    <t xml:space="preserve">Cultură şi civilizaţie scandinavă </t>
  </si>
  <si>
    <t>LLN2121</t>
  </si>
  <si>
    <r>
      <t xml:space="preserve">Limbă norvegiană - </t>
    </r>
    <r>
      <rPr>
        <i/>
        <sz val="10"/>
        <rFont val="Times New Roman"/>
        <family val="1"/>
        <charset val="238"/>
      </rPr>
      <t>Morfologie</t>
    </r>
  </si>
  <si>
    <t>LLN2161</t>
  </si>
  <si>
    <r>
      <t xml:space="preserve">Literatură norvegiană (1) - </t>
    </r>
    <r>
      <rPr>
        <i/>
        <sz val="10"/>
        <rFont val="Times New Roman"/>
        <family val="1"/>
        <charset val="238"/>
      </rPr>
      <t>Epoci literare</t>
    </r>
  </si>
  <si>
    <t>LLY2007</t>
  </si>
  <si>
    <t>Teoria literaturii</t>
  </si>
  <si>
    <t>LLY2022</t>
  </si>
  <si>
    <t>Iniţiere în metodologia de cercetare ştiinţifică</t>
  </si>
  <si>
    <t>LLN2221</t>
  </si>
  <si>
    <r>
      <t xml:space="preserve">Limbă norvegiană - </t>
    </r>
    <r>
      <rPr>
        <i/>
        <sz val="10"/>
        <rFont val="Times New Roman"/>
        <family val="1"/>
        <charset val="238"/>
      </rPr>
      <t xml:space="preserve">Morfologie </t>
    </r>
  </si>
  <si>
    <t>LLN2261</t>
  </si>
  <si>
    <r>
      <t xml:space="preserve">Literatură norvegiană (1) - </t>
    </r>
    <r>
      <rPr>
        <i/>
        <sz val="10"/>
        <rFont val="Times New Roman"/>
        <family val="1"/>
        <charset val="238"/>
      </rPr>
      <t xml:space="preserve">Epoci literare </t>
    </r>
  </si>
  <si>
    <t>LLN3121</t>
  </si>
  <si>
    <r>
      <t xml:space="preserve">Limbă norvegiană (3) - </t>
    </r>
    <r>
      <rPr>
        <i/>
        <sz val="10"/>
        <rFont val="Times New Roman"/>
        <family val="1"/>
        <charset val="238"/>
      </rPr>
      <t>Sintaxă</t>
    </r>
  </si>
  <si>
    <t>LLN3161</t>
  </si>
  <si>
    <r>
      <t xml:space="preserve">Literatură norvegiană (2) </t>
    </r>
    <r>
      <rPr>
        <i/>
        <sz val="10"/>
        <rFont val="Times New Roman"/>
        <family val="1"/>
        <charset val="238"/>
      </rPr>
      <t>Proză scurtă</t>
    </r>
  </si>
  <si>
    <t>LLY3024</t>
  </si>
  <si>
    <t>Practică profesională 1</t>
  </si>
  <si>
    <t>LLX3023</t>
  </si>
  <si>
    <t>Literatură comparată. Curs opţional 2</t>
  </si>
  <si>
    <t>LLN3221</t>
  </si>
  <si>
    <r>
      <t xml:space="preserve">Limbă norvegiană (3) - </t>
    </r>
    <r>
      <rPr>
        <i/>
        <sz val="10"/>
        <rFont val="Times New Roman"/>
        <family val="1"/>
        <charset val="238"/>
      </rPr>
      <t xml:space="preserve">Sintaxă </t>
    </r>
  </si>
  <si>
    <t>LLN3261</t>
  </si>
  <si>
    <r>
      <t xml:space="preserve">Literatură norvegiană (2) - </t>
    </r>
    <r>
      <rPr>
        <i/>
        <sz val="10"/>
        <rFont val="Times New Roman"/>
        <family val="1"/>
        <charset val="238"/>
      </rPr>
      <t xml:space="preserve">Motive literare </t>
    </r>
  </si>
  <si>
    <t>LLN4121</t>
  </si>
  <si>
    <r>
      <t xml:space="preserve">Limbă norvegiană (4) </t>
    </r>
    <r>
      <rPr>
        <i/>
        <sz val="10"/>
        <rFont val="Times New Roman"/>
        <family val="1"/>
        <charset val="238"/>
      </rPr>
      <t>Lexicologie</t>
    </r>
  </si>
  <si>
    <t>LLN4161</t>
  </si>
  <si>
    <r>
      <t xml:space="preserve">Literatură norvegiană (3) </t>
    </r>
    <r>
      <rPr>
        <i/>
        <sz val="10"/>
        <rFont val="Times New Roman"/>
        <family val="1"/>
        <charset val="238"/>
      </rPr>
      <t>Genuri literare</t>
    </r>
  </si>
  <si>
    <t>LLX4023</t>
  </si>
  <si>
    <t>Literatură comparată. Curs opţional 3</t>
  </si>
  <si>
    <t>LLY4024</t>
  </si>
  <si>
    <t>Practică profesională 2</t>
  </si>
  <si>
    <t>LLN4221</t>
  </si>
  <si>
    <r>
      <t xml:space="preserve">Limba norvegiană (4) </t>
    </r>
    <r>
      <rPr>
        <i/>
        <sz val="10"/>
        <rFont val="Times New Roman"/>
        <family val="1"/>
        <charset val="238"/>
      </rPr>
      <t xml:space="preserve">Lexicologie </t>
    </r>
  </si>
  <si>
    <t>LLN4261</t>
  </si>
  <si>
    <t xml:space="preserve">Literatură norvegiană (3) Genuri literare </t>
  </si>
  <si>
    <t>LLN5121</t>
  </si>
  <si>
    <t>Limba norvegiană (5) Variaţia şi dezvoltarea limbii norvegiene</t>
  </si>
  <si>
    <t>LLN5161</t>
  </si>
  <si>
    <t>Literatură norvegiană (4) Modernitate şi tradiţie în lit. norvegiană</t>
  </si>
  <si>
    <t>LLY5024</t>
  </si>
  <si>
    <t>Practică profesională și de cercetare 1</t>
  </si>
  <si>
    <t>Curs opţional 5</t>
  </si>
  <si>
    <t>LLN5221</t>
  </si>
  <si>
    <t xml:space="preserve">Limba norvegiană (5) Variaţia şi dezvoltarea limbii norvegiene </t>
  </si>
  <si>
    <t>Limba şi literatura norvegiană – segment B</t>
  </si>
  <si>
    <t>LLN5261</t>
  </si>
  <si>
    <t xml:space="preserve">Literatură norvegiană (4) Modernitate şi tradiţie în lit. norvegiană </t>
  </si>
  <si>
    <t>LLN6121</t>
  </si>
  <si>
    <t>Limbă norvegiană (6) Analiză semantică şi traducere</t>
  </si>
  <si>
    <t>LLN6161</t>
  </si>
  <si>
    <t xml:space="preserve">Literatură norvegiană (5) Literatură şi imagine </t>
  </si>
  <si>
    <t>LLY6024</t>
  </si>
  <si>
    <t>Practică profesională și de cercetare 2</t>
  </si>
  <si>
    <t>LLY6002</t>
  </si>
  <si>
    <t>Semiotica şi ştiinţele limbajului</t>
  </si>
  <si>
    <t>LLX6112</t>
  </si>
  <si>
    <t>Curs opţional 8</t>
  </si>
  <si>
    <t>LLN6221</t>
  </si>
  <si>
    <t xml:space="preserve">Limbă norvegiană (6) - Analiză semantică şi traducere  </t>
  </si>
  <si>
    <t>LLN6261</t>
  </si>
  <si>
    <t xml:space="preserve">Literatură norvegiană (5) Literatură şi imagine  </t>
  </si>
  <si>
    <t>LLY1120</t>
  </si>
  <si>
    <t>Gramatică normativă a limbii române</t>
  </si>
  <si>
    <t>LLY1121</t>
  </si>
  <si>
    <t>Informatică</t>
  </si>
  <si>
    <t>PACHET OPȚIONAL 2 (An II, Semestrul 3)</t>
  </si>
  <si>
    <t>LLY3010</t>
  </si>
  <si>
    <t>Mitul faustic din Renaștere în secolul al XIX-lea</t>
  </si>
  <si>
    <t>LLY3011</t>
  </si>
  <si>
    <t>Poetici corporale</t>
  </si>
  <si>
    <t>LLY3012</t>
  </si>
  <si>
    <t>Barocul și revenirile sale în secolul XX</t>
  </si>
  <si>
    <t>LLY3018</t>
  </si>
  <si>
    <t>Omul politic și literatura</t>
  </si>
  <si>
    <t>LLY4013</t>
  </si>
  <si>
    <t>Mitul faustic din Romantism în secolul XX</t>
  </si>
  <si>
    <t>LLY4015</t>
  </si>
  <si>
    <t>Poezia modernă de la Baudelaire la Ginsberg</t>
  </si>
  <si>
    <t>LLY4014</t>
  </si>
  <si>
    <t>Identități și alterități feminine</t>
  </si>
  <si>
    <t>LLY4019</t>
  </si>
  <si>
    <t>Nietzscheanismul în literatură</t>
  </si>
  <si>
    <t>LLN4122</t>
  </si>
  <si>
    <r>
      <t xml:space="preserve">Limbă norvegiană </t>
    </r>
    <r>
      <rPr>
        <i/>
        <sz val="10"/>
        <rFont val="Times New Roman"/>
        <family val="1"/>
        <charset val="238"/>
      </rPr>
      <t>Traduceri literare</t>
    </r>
  </si>
  <si>
    <t>LLN4162</t>
  </si>
  <si>
    <r>
      <t xml:space="preserve">Limbă norvegiană </t>
    </r>
    <r>
      <rPr>
        <i/>
        <sz val="10"/>
        <rFont val="Times New Roman"/>
        <family val="1"/>
        <charset val="238"/>
      </rPr>
      <t>Stil şi structură</t>
    </r>
  </si>
  <si>
    <t>PACHET OPȚIONAL 3 (An II, Semestrul 4)</t>
  </si>
  <si>
    <t>LLN5123</t>
  </si>
  <si>
    <t>Limba si cultura norvegiana in context scandinav</t>
  </si>
  <si>
    <t>LLN5124</t>
  </si>
  <si>
    <t>Limba si cultura suedeza in context scandinav</t>
  </si>
  <si>
    <t>PACHET OPȚIONAL 6 (An III, Semestrul 5)</t>
  </si>
  <si>
    <t>LLY5016</t>
  </si>
  <si>
    <t>Estetică</t>
  </si>
  <si>
    <t>LLY5017</t>
  </si>
  <si>
    <t>Poetică și critică literară</t>
  </si>
  <si>
    <t>LLV1108</t>
  </si>
  <si>
    <t>Limbă daneză - curs facultativ</t>
  </si>
  <si>
    <t>LLV1110</t>
  </si>
  <si>
    <t>Limbă suedeză - curs facultativ</t>
  </si>
  <si>
    <t>LLV1111</t>
  </si>
  <si>
    <t>Limbă norvegiană - curs facultativ</t>
  </si>
  <si>
    <t>LLV1208</t>
  </si>
  <si>
    <t>LLV1210</t>
  </si>
  <si>
    <t>LLV1211</t>
  </si>
  <si>
    <t>LLV2108</t>
  </si>
  <si>
    <t>LLV2110</t>
  </si>
  <si>
    <t>LLV2111</t>
  </si>
  <si>
    <t>LLV2208</t>
  </si>
  <si>
    <t>LLV2210</t>
  </si>
  <si>
    <t>LLV2211</t>
  </si>
  <si>
    <t>Curs general opţional 6</t>
  </si>
  <si>
    <t>LLY5025</t>
  </si>
  <si>
    <t>Limbă norvegiană (1) - Fonologie şi morfologie</t>
  </si>
  <si>
    <t>Curs opţional 4</t>
  </si>
  <si>
    <t>Limbă norvegiană - Morfologie</t>
  </si>
  <si>
    <t>Literatură norvegiană (1) - Epoci literare</t>
  </si>
  <si>
    <t>Limbă norvegiană (3) - Sintaxă</t>
  </si>
  <si>
    <t>Literatură norvegiană (2) Proză scurtă</t>
  </si>
  <si>
    <t>Limbă norvegiană (4) Lexicologie</t>
  </si>
  <si>
    <t>Literatură norvegiană (3) Genuri literare</t>
  </si>
  <si>
    <t>LLX4112</t>
  </si>
  <si>
    <t>LLX5112</t>
  </si>
  <si>
    <t>LLX5023</t>
  </si>
  <si>
    <t>PACHET OPȚIONAL 7  (An III, Semestrul 5)</t>
  </si>
  <si>
    <t>PACHET OPȚIONAL 8  (An III, Semestrul 6)</t>
  </si>
  <si>
    <t>PACHET OPȚIONAL 9  (An III, Semestrul 6)</t>
  </si>
  <si>
    <t>LLN5223</t>
  </si>
  <si>
    <t>Limba norvegiana in context scandinav</t>
  </si>
  <si>
    <t>LLN5224</t>
  </si>
  <si>
    <t>Limba suedeza in context scandinav</t>
  </si>
  <si>
    <t>LLN6123</t>
  </si>
  <si>
    <t>LLN6124</t>
  </si>
  <si>
    <t>LLN6223</t>
  </si>
  <si>
    <t>LLN6224</t>
  </si>
  <si>
    <t>LLX5212</t>
  </si>
  <si>
    <t>Curs opţional 7</t>
  </si>
  <si>
    <t>LLX6212</t>
  </si>
  <si>
    <t>Curs opţional 9</t>
  </si>
  <si>
    <t xml:space="preserve">Limbă norvegiană (1) - Fonologie şi morfologie </t>
  </si>
  <si>
    <t xml:space="preserve">Limbă norvegiană - Morfologie </t>
  </si>
  <si>
    <t xml:space="preserve">Literatură norvegiană (1) - Epoci literare </t>
  </si>
  <si>
    <t xml:space="preserve">Limbă norvegiană (3) - Sintaxă </t>
  </si>
  <si>
    <t xml:space="preserve">Literatură norvegiană (2) - Motive literare </t>
  </si>
  <si>
    <t xml:space="preserve">Limba norvegiană (4) Lexicologie </t>
  </si>
  <si>
    <t>Didactica specialităţii A: Didactica limbii si literaturii norvegiene</t>
  </si>
  <si>
    <t>Didactica specialităţii B: Didactica limbii si literaturii norvegiene</t>
  </si>
  <si>
    <r>
      <t xml:space="preserve">Domeniul: </t>
    </r>
    <r>
      <rPr>
        <b/>
        <sz val="10"/>
        <color indexed="8"/>
        <rFont val="Times New Roman"/>
        <family val="1"/>
        <charset val="238"/>
      </rPr>
      <t>Limbă şi literatură</t>
    </r>
  </si>
  <si>
    <t>Trebuie trecută și Româna</t>
  </si>
  <si>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t>
    </r>
  </si>
  <si>
    <t>Sem. 1: Se alege o disciplină (1) din pachetul opțional 1 (LLX1023)</t>
  </si>
  <si>
    <t>Sem. 3: Se alege o disciplină (2) din pachetul opțional 2 (LLX3023)</t>
  </si>
  <si>
    <t>Sem. 4: Se alege  câte o disciplină (3 și 4) din pachetele opționale 3 (LLX4023) și pachetul 4 (LLX4112)</t>
  </si>
  <si>
    <t>Sem. 5: Se alege câte o disciplină (5, 6 și 7) din pachetele opțional 5 (LLX5112), pachetul 6 (LLX5023) și pachet optional 7 (LLX 5212)</t>
  </si>
  <si>
    <t>Sem. 6: Se alege câte o disciplină (8 și 9) din pachetele opționale 8 (LLX6112) si pachetul 9 (LLX 6212)</t>
  </si>
  <si>
    <t>Și</t>
  </si>
  <si>
    <r>
      <t xml:space="preserve">Titlul absolventului: </t>
    </r>
    <r>
      <rPr>
        <b/>
        <sz val="10"/>
        <color indexed="8"/>
        <rFont val="Times New Roman"/>
        <family val="1"/>
      </rPr>
      <t>LICENŢIAT ÎN FILOLOGIE</t>
    </r>
  </si>
  <si>
    <r>
      <t xml:space="preserve"> </t>
    </r>
    <r>
      <rPr>
        <sz val="10"/>
        <color theme="1"/>
        <rFont val="Times New Roman"/>
        <family val="1"/>
      </rPr>
      <t xml:space="preserve">  </t>
    </r>
    <r>
      <rPr>
        <b/>
        <sz val="10"/>
        <color theme="1"/>
        <rFont val="Times New Roman"/>
        <family val="1"/>
      </rPr>
      <t>37</t>
    </r>
    <r>
      <rPr>
        <sz val="10"/>
        <color theme="1"/>
        <rFont val="Times New Roman"/>
        <family val="1"/>
      </rPr>
      <t xml:space="preserve"> credite</t>
    </r>
    <r>
      <rPr>
        <sz val="10"/>
        <color indexed="8"/>
        <rFont val="Times New Roman"/>
        <family val="1"/>
      </rPr>
      <t xml:space="preserve"> la disciplinele opţionale;</t>
    </r>
  </si>
  <si>
    <r>
      <rPr>
        <b/>
        <sz val="10"/>
        <color indexed="8"/>
        <rFont val="Times New Roman"/>
        <family val="1"/>
      </rPr>
      <t xml:space="preserve">   143 </t>
    </r>
    <r>
      <rPr>
        <sz val="10"/>
        <color indexed="8"/>
        <rFont val="Times New Roman"/>
        <family val="1"/>
      </rPr>
      <t>de credite la disciplinele obligatorii;</t>
    </r>
  </si>
  <si>
    <r>
      <rPr>
        <b/>
        <sz val="10"/>
        <color indexed="8"/>
        <rFont val="Times New Roman"/>
        <family val="1"/>
      </rPr>
      <t xml:space="preserve">   4</t>
    </r>
    <r>
      <rPr>
        <sz val="10"/>
        <color indexed="8"/>
        <rFont val="Times New Roman"/>
        <family val="1"/>
      </rPr>
      <t xml:space="preserve"> credite pentru disciplina Educație fizică </t>
    </r>
  </si>
  <si>
    <r>
      <rPr>
        <b/>
        <sz val="10"/>
        <color indexed="8"/>
        <rFont val="Times New Roman"/>
        <family val="1"/>
      </rPr>
      <t xml:space="preserve">  12 </t>
    </r>
    <r>
      <rPr>
        <sz val="10"/>
        <color indexed="8"/>
        <rFont val="Times New Roman"/>
        <family val="1"/>
      </rPr>
      <t>credite pentru disciplina Practică profesională</t>
    </r>
  </si>
  <si>
    <r>
      <rPr>
        <b/>
        <sz val="10"/>
        <color indexed="8"/>
        <rFont val="Times New Roman"/>
        <family val="1"/>
      </rPr>
      <t xml:space="preserve">  20 </t>
    </r>
    <r>
      <rPr>
        <sz val="10"/>
        <color indexed="8"/>
        <rFont val="Times New Roman"/>
        <family val="1"/>
      </rPr>
      <t xml:space="preserve">de credite la examenul de licenţă </t>
    </r>
  </si>
  <si>
    <t>Daca tot nu este spațiu, nu mai treceti durata în ani și forma de învățământ la denumirea programului. Aceste informatii orcum apar mai jos. Se poate renunța și la majuscule</t>
  </si>
  <si>
    <t>Standardul ARACIS pentru domeniu cere intre 2016-2352 ore/ciclu, dar cred ca tot 1968 ore ati avut si anul trecut, speram sa nu fie probleme la o eventuala vizita ARACIS</t>
  </si>
  <si>
    <t xml:space="preserve">Va rog să întroduceți codurile pachetelor opționale după cum scrie în instrucțiuni și am dat ca exemplu în semestrul 1 </t>
  </si>
  <si>
    <r>
      <t xml:space="preserve">Specializarea/Programul de studiu: Specializarea/Programul de studiu: </t>
    </r>
    <r>
      <rPr>
        <b/>
        <sz val="10"/>
        <color indexed="8"/>
        <rFont val="Times New Roman"/>
        <family val="1"/>
      </rPr>
      <t xml:space="preserve"> LIMBA ŞI LITERATURA NORVEGIANĂ - LIMBA ŞI LITERATURA ROMÂNĂ SAU LIMBA ŞI  LITERATURA MAGHIARĂ SAU O LIMBĂ ŞI LITERATURĂ MODERNĂ*SAU LIMBA LATINĂ SAU LIMBA GREACĂ VECHE SAU LIMBA ŞI LITERATURA EBRAICĂ  SAU LITERATURĂ  UNIVERSALĂ   COMPARATĂ</t>
    </r>
    <r>
      <rPr>
        <sz val="10"/>
        <color indexed="8"/>
        <rFont val="Times New Roman"/>
        <family val="1"/>
      </rPr>
      <t xml:space="preserve">
*:engleză, franceză, germană, rusă, ucraineană, italiană, spaniolã, finlandeză, chineză, coreeană, japoneză</t>
    </r>
  </si>
  <si>
    <t xml:space="preserve">III. NUMĂRUL ORELOR PE SĂPTĂMÂNĂ </t>
  </si>
  <si>
    <r>
      <t xml:space="preserve">Limba de predare: </t>
    </r>
    <r>
      <rPr>
        <b/>
        <sz val="10"/>
        <color indexed="8"/>
        <rFont val="Times New Roman"/>
        <family val="1"/>
      </rPr>
      <t>Norvegiana,</t>
    </r>
    <r>
      <rPr>
        <b/>
        <sz val="10"/>
        <rFont val="Times New Roman"/>
        <family val="1"/>
      </rPr>
      <t xml:space="preserve"> Română</t>
    </r>
  </si>
  <si>
    <t>LLX 5112</t>
  </si>
  <si>
    <t>PLAN DE ÎNVĂŢĂMÂNT valabil începând din anul universitar 2019-2020</t>
  </si>
  <si>
    <t>Standardul ARACIS pentru domeniu cere intre 2016-2352 ore/ciclu, dar tot 1968 ore ati avut si anul trecut, speram sa nu fie probleme la o eventuala vizita ARACIS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</si>
</sst>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5">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sz val="10"/>
      <color theme="1"/>
      <name val="Times New Roman"/>
      <family val="1"/>
    </font>
    <font>
      <sz val="10"/>
      <name val="Times New Roman"/>
      <family val="1"/>
    </font>
    <font>
      <b/>
      <sz val="9"/>
      <color indexed="81"/>
      <name val="Tahoma"/>
      <charset val="1"/>
    </font>
    <font>
      <sz val="9"/>
      <color indexed="10"/>
      <name val="Tahoma"/>
      <family val="2"/>
      <charset val="238"/>
    </font>
    <font>
      <sz val="9"/>
      <color indexed="81"/>
      <name val="Tahoma"/>
      <family val="2"/>
      <charset val="238"/>
    </font>
    <font>
      <b/>
      <sz val="9"/>
      <color indexed="81"/>
      <name val="Tahoma"/>
      <family val="2"/>
      <charset val="238"/>
    </font>
    <font>
      <b/>
      <sz val="9"/>
      <color indexed="10"/>
      <name val="Tahoma"/>
      <family val="2"/>
      <charset val="238"/>
    </font>
    <font>
      <i/>
      <sz val="9"/>
      <color indexed="10"/>
      <name val="Tahoma"/>
      <family val="2"/>
      <charset val="238"/>
    </font>
    <font>
      <sz val="8"/>
      <color indexed="8"/>
      <name val="Times New Roman"/>
      <family val="1"/>
    </font>
    <font>
      <b/>
      <sz val="10"/>
      <color rgb="FFFF0000"/>
      <name val="Times New Roman"/>
      <family val="1"/>
      <charset val="238"/>
    </font>
    <font>
      <b/>
      <sz val="10"/>
      <name val="Times New Roman"/>
      <family val="1"/>
      <charset val="238"/>
    </font>
    <font>
      <b/>
      <sz val="10"/>
      <color indexed="8"/>
      <name val="Times New Roman"/>
      <family val="1"/>
      <charset val="238"/>
    </font>
    <font>
      <sz val="10"/>
      <name val="Times New Roman"/>
      <family val="1"/>
      <charset val="238"/>
    </font>
    <font>
      <b/>
      <sz val="10"/>
      <color theme="1"/>
      <name val="Times New Roman"/>
      <family val="1"/>
      <charset val="238"/>
    </font>
    <font>
      <i/>
      <sz val="10"/>
      <name val="Times New Roman"/>
      <family val="1"/>
      <charset val="238"/>
    </font>
    <font>
      <sz val="10"/>
      <name val="Times New Roman-Rom"/>
    </font>
    <font>
      <b/>
      <sz val="9"/>
      <color rgb="FF000000"/>
      <name val="Tahoma"/>
      <charset val="1"/>
    </font>
    <font>
      <sz val="9"/>
      <color rgb="FF000000"/>
      <name val="Tahoma"/>
      <charset val="1"/>
    </font>
    <font>
      <sz val="9"/>
      <color rgb="FFFF0000"/>
      <name val="Tahoma"/>
      <family val="2"/>
      <charset val="238"/>
    </font>
    <font>
      <b/>
      <sz val="9"/>
      <color rgb="FFFF0000"/>
      <name val="Tahoma"/>
      <family val="2"/>
      <charset val="238"/>
    </font>
    <font>
      <i/>
      <sz val="9"/>
      <color rgb="FFFF0000"/>
      <name val="Tahoma"/>
      <family val="2"/>
      <charset val="238"/>
    </font>
    <font>
      <b/>
      <sz val="9"/>
      <color rgb="FF000000"/>
      <name val="Tahoma"/>
      <family val="2"/>
      <charset val="238"/>
    </font>
    <font>
      <sz val="9"/>
      <color rgb="FF000000"/>
      <name val="Tahoma"/>
      <family val="2"/>
      <charset val="238"/>
    </font>
    <font>
      <sz val="10"/>
      <color indexed="8"/>
      <name val="Times New Roman"/>
      <family val="1"/>
      <charset val="238"/>
    </font>
    <font>
      <b/>
      <sz val="10"/>
      <color rgb="FFFF0000"/>
      <name val="Times New Roman"/>
      <family val="1"/>
    </font>
    <font>
      <b/>
      <sz val="10"/>
      <color theme="1"/>
      <name val="Times New Roman"/>
      <family val="1"/>
    </font>
    <font>
      <b/>
      <sz val="10"/>
      <name val="Times New Roman"/>
      <family val="1"/>
    </font>
  </fonts>
  <fills count="9">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321">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xf>
    <xf numFmtId="49" fontId="1" fillId="3" borderId="1" xfId="0" applyNumberFormat="1" applyFont="1" applyFill="1" applyBorder="1" applyAlignment="1" applyProtection="1">
      <alignment horizontal="center" vertical="center" wrapText="1"/>
      <protection locked="0"/>
    </xf>
    <xf numFmtId="0" fontId="7" fillId="0" borderId="0" xfId="0" applyFont="1" applyProtection="1">
      <protection locked="0"/>
    </xf>
    <xf numFmtId="0" fontId="2" fillId="0" borderId="1" xfId="0" applyFont="1" applyBorder="1" applyAlignment="1" applyProtection="1">
      <alignment horizontal="center" vertical="center"/>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xf>
    <xf numFmtId="0" fontId="8" fillId="0" borderId="1" xfId="0" applyFont="1" applyBorder="1" applyAlignment="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1" fillId="0" borderId="0" xfId="0" applyFont="1" applyProtection="1">
      <protection locked="0"/>
    </xf>
    <xf numFmtId="0" fontId="1" fillId="0" borderId="0" xfId="0" applyFont="1" applyProtection="1">
      <protection locked="0"/>
    </xf>
    <xf numFmtId="0" fontId="1" fillId="0" borderId="1" xfId="0" applyFont="1" applyFill="1" applyBorder="1" applyAlignment="1" applyProtection="1">
      <alignment horizontal="center" vertical="center"/>
    </xf>
    <xf numFmtId="1" fontId="1" fillId="0" borderId="1" xfId="0" applyNumberFormat="1" applyFont="1" applyFill="1" applyBorder="1" applyAlignment="1" applyProtection="1">
      <alignment horizontal="center" vertical="center"/>
    </xf>
    <xf numFmtId="2"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0" xfId="0" applyFont="1" applyBorder="1" applyProtection="1">
      <protection locked="0"/>
    </xf>
    <xf numFmtId="0" fontId="1" fillId="0" borderId="0" xfId="0" applyFont="1" applyBorder="1" applyAlignment="1" applyProtection="1">
      <alignment vertical="center"/>
      <protection locked="0"/>
    </xf>
    <xf numFmtId="0" fontId="1" fillId="0" borderId="0" xfId="0" applyFont="1" applyProtection="1">
      <protection locked="0"/>
    </xf>
    <xf numFmtId="0" fontId="2"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1" fillId="0" borderId="0" xfId="0" applyFont="1" applyBorder="1" applyAlignment="1" applyProtection="1">
      <protection locked="0"/>
    </xf>
    <xf numFmtId="0" fontId="0" fillId="0" borderId="0" xfId="0" applyAlignment="1"/>
    <xf numFmtId="0" fontId="1" fillId="0" borderId="0" xfId="0" applyFont="1" applyFill="1" applyProtection="1">
      <protection locked="0"/>
    </xf>
    <xf numFmtId="0" fontId="1" fillId="0" borderId="0" xfId="0" applyFont="1" applyFill="1" applyBorder="1" applyAlignment="1" applyProtection="1">
      <alignment vertical="top" wrapText="1"/>
      <protection locked="0"/>
    </xf>
    <xf numFmtId="0" fontId="1" fillId="0" borderId="0" xfId="0" applyFont="1" applyFill="1" applyAlignment="1" applyProtection="1">
      <alignment vertical="top"/>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Alignment="1" applyProtection="1">
      <alignment vertical="top"/>
      <protection locked="0"/>
    </xf>
    <xf numFmtId="0" fontId="1" fillId="0" borderId="0" xfId="0" applyFont="1" applyFill="1" applyAlignment="1" applyProtection="1">
      <alignment vertical="top" wrapText="1"/>
      <protection locked="0"/>
    </xf>
    <xf numFmtId="0" fontId="0" fillId="0" borderId="0" xfId="0" applyAlignment="1">
      <alignment wrapText="1"/>
    </xf>
    <xf numFmtId="0" fontId="1" fillId="0" borderId="0" xfId="0" applyFont="1" applyProtection="1">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0" fillId="0" borderId="0" xfId="0" applyBorder="1" applyAlignment="1"/>
    <xf numFmtId="1" fontId="2" fillId="0" borderId="1" xfId="0" applyNumberFormat="1" applyFont="1" applyFill="1" applyBorder="1" applyAlignment="1" applyProtection="1">
      <alignment horizontal="center" vertical="center"/>
      <protection locked="0"/>
    </xf>
    <xf numFmtId="0" fontId="0" fillId="0" borderId="0" xfId="0" applyBorder="1" applyAlignment="1">
      <alignment wrapText="1"/>
    </xf>
    <xf numFmtId="0" fontId="2" fillId="3" borderId="1" xfId="0" applyNumberFormat="1" applyFont="1" applyFill="1" applyBorder="1" applyAlignment="1" applyProtection="1">
      <alignment horizontal="center" vertical="center"/>
      <protection locked="0"/>
    </xf>
    <xf numFmtId="0" fontId="1" fillId="0" borderId="0" xfId="0" applyFont="1" applyAlignment="1" applyProtection="1">
      <alignment horizontal="left" vertical="top" wrapText="1"/>
      <protection locked="0"/>
    </xf>
    <xf numFmtId="0" fontId="1" fillId="0" borderId="0" xfId="0" applyFont="1" applyProtection="1">
      <protection locked="0"/>
    </xf>
    <xf numFmtId="0" fontId="2" fillId="0" borderId="0" xfId="0" applyFont="1" applyBorder="1" applyAlignment="1" applyProtection="1">
      <alignment horizontal="left" vertical="center" wrapText="1"/>
    </xf>
    <xf numFmtId="1" fontId="2" fillId="0" borderId="4" xfId="0" applyNumberFormat="1" applyFont="1" applyBorder="1" applyAlignment="1" applyProtection="1">
      <alignment horizontal="center" vertical="center"/>
    </xf>
    <xf numFmtId="2" fontId="16" fillId="0" borderId="0" xfId="0" applyNumberFormat="1" applyFont="1" applyBorder="1" applyAlignment="1" applyProtection="1">
      <alignment horizontal="left" vertical="top"/>
    </xf>
    <xf numFmtId="0" fontId="1" fillId="0" borderId="0" xfId="0" applyFont="1" applyBorder="1" applyAlignment="1" applyProtection="1">
      <alignment horizontal="left" vertical="top" wrapText="1"/>
      <protection locked="0"/>
    </xf>
    <xf numFmtId="1" fontId="1" fillId="4" borderId="1" xfId="0" applyNumberFormat="1" applyFont="1" applyFill="1" applyBorder="1" applyAlignment="1" applyProtection="1">
      <alignment horizontal="left" vertical="center"/>
      <protection locked="0"/>
    </xf>
    <xf numFmtId="0" fontId="2" fillId="4" borderId="1" xfId="0" applyFont="1" applyFill="1" applyBorder="1" applyAlignment="1" applyProtection="1">
      <alignment horizontal="center" vertical="center" wrapText="1"/>
      <protection locked="0"/>
    </xf>
    <xf numFmtId="1" fontId="2" fillId="0" borderId="1" xfId="0" applyNumberFormat="1" applyFont="1" applyBorder="1" applyAlignment="1" applyProtection="1">
      <alignment horizontal="center" vertical="center"/>
    </xf>
    <xf numFmtId="0" fontId="1" fillId="0" borderId="0" xfId="0" applyFont="1" applyFill="1" applyBorder="1" applyAlignment="1" applyProtection="1">
      <alignment horizontal="left" vertical="top" wrapText="1"/>
      <protection locked="0"/>
    </xf>
    <xf numFmtId="0" fontId="1" fillId="0" borderId="0" xfId="0" applyFont="1" applyAlignment="1" applyProtection="1">
      <alignment vertical="center" wrapText="1"/>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Fill="1" applyAlignment="1" applyProtection="1">
      <alignment horizontal="left" vertical="top" wrapText="1"/>
      <protection locked="0"/>
    </xf>
    <xf numFmtId="0" fontId="1" fillId="4" borderId="1" xfId="0" applyFont="1" applyFill="1" applyBorder="1" applyAlignment="1" applyProtection="1">
      <alignment horizontal="left" vertical="top"/>
      <protection locked="0"/>
    </xf>
    <xf numFmtId="0" fontId="0" fillId="0" borderId="0" xfId="0" applyAlignment="1">
      <alignment vertical="center" wrapText="1"/>
    </xf>
    <xf numFmtId="0" fontId="18" fillId="0" borderId="0" xfId="0" applyFont="1" applyBorder="1" applyAlignment="1" applyProtection="1">
      <alignment horizontal="center" vertical="center" wrapText="1"/>
      <protection locked="0"/>
    </xf>
    <xf numFmtId="0" fontId="1" fillId="0" borderId="0" xfId="0" applyFont="1" applyBorder="1" applyAlignment="1" applyProtection="1">
      <alignment vertical="center" wrapText="1"/>
      <protection locked="0"/>
    </xf>
    <xf numFmtId="0" fontId="1" fillId="0" borderId="0" xfId="0" applyFont="1" applyProtection="1">
      <protection locked="0"/>
    </xf>
    <xf numFmtId="0" fontId="1" fillId="0" borderId="0" xfId="0" applyFont="1" applyProtection="1">
      <protection locked="0"/>
    </xf>
    <xf numFmtId="1" fontId="2" fillId="0" borderId="1" xfId="0" applyNumberFormat="1" applyFont="1" applyBorder="1" applyAlignment="1" applyProtection="1">
      <alignment horizontal="center" vertical="center"/>
    </xf>
    <xf numFmtId="0" fontId="1" fillId="0" borderId="0" xfId="0" applyFont="1" applyBorder="1" applyProtection="1">
      <protection locked="0"/>
    </xf>
    <xf numFmtId="0" fontId="20" fillId="4" borderId="1" xfId="0" applyFont="1" applyFill="1" applyBorder="1" applyAlignment="1">
      <alignment vertical="top" wrapText="1"/>
    </xf>
    <xf numFmtId="0" fontId="20" fillId="4" borderId="1" xfId="0" applyFont="1" applyFill="1" applyBorder="1" applyAlignment="1">
      <alignment horizontal="center" vertical="top" wrapText="1"/>
    </xf>
    <xf numFmtId="0" fontId="9" fillId="4" borderId="6" xfId="0" applyFont="1" applyFill="1" applyBorder="1" applyAlignment="1" applyProtection="1">
      <alignment horizontal="center" vertical="center"/>
    </xf>
    <xf numFmtId="1" fontId="9" fillId="4" borderId="1" xfId="0" applyNumberFormat="1" applyFont="1" applyFill="1" applyBorder="1" applyAlignment="1" applyProtection="1">
      <alignment horizontal="center" vertical="center"/>
    </xf>
    <xf numFmtId="2" fontId="9" fillId="4" borderId="1" xfId="0" applyNumberFormat="1" applyFont="1" applyFill="1" applyBorder="1" applyAlignment="1" applyProtection="1">
      <alignment horizontal="center" vertical="center"/>
      <protection locked="0"/>
    </xf>
    <xf numFmtId="0" fontId="9" fillId="4" borderId="1" xfId="0" applyFont="1" applyFill="1" applyBorder="1" applyAlignment="1" applyProtection="1">
      <alignment horizontal="center" vertical="center"/>
      <protection locked="0"/>
    </xf>
    <xf numFmtId="0" fontId="9" fillId="4" borderId="1"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left" vertical="center"/>
      <protection locked="0"/>
    </xf>
    <xf numFmtId="0" fontId="20" fillId="4" borderId="1" xfId="0" applyFont="1" applyFill="1" applyBorder="1"/>
    <xf numFmtId="0" fontId="9" fillId="4" borderId="12" xfId="0" applyFont="1" applyFill="1" applyBorder="1" applyAlignment="1" applyProtection="1">
      <alignment horizontal="center" vertical="center"/>
      <protection locked="0"/>
    </xf>
    <xf numFmtId="0" fontId="20" fillId="4" borderId="2" xfId="0" applyFont="1" applyFill="1" applyBorder="1" applyAlignment="1">
      <alignment horizontal="center" vertical="top" wrapText="1"/>
    </xf>
    <xf numFmtId="0" fontId="20" fillId="4" borderId="1" xfId="0" applyFont="1" applyFill="1" applyBorder="1" applyAlignment="1">
      <alignment horizontal="justify" vertical="top" wrapText="1"/>
    </xf>
    <xf numFmtId="0" fontId="8" fillId="0" borderId="0" xfId="0" applyFont="1" applyAlignment="1">
      <alignment horizontal="center"/>
    </xf>
    <xf numFmtId="0" fontId="20" fillId="4" borderId="1" xfId="0" applyFont="1" applyFill="1" applyBorder="1" applyAlignment="1">
      <alignment vertical="center" wrapText="1"/>
    </xf>
    <xf numFmtId="0" fontId="20" fillId="4" borderId="1" xfId="0" applyFont="1" applyFill="1" applyBorder="1" applyAlignment="1">
      <alignment horizontal="left" vertical="center" wrapText="1"/>
    </xf>
    <xf numFmtId="1" fontId="9" fillId="4" borderId="1" xfId="0" applyNumberFormat="1" applyFont="1" applyFill="1" applyBorder="1" applyAlignment="1" applyProtection="1">
      <alignment horizontal="left" vertical="center"/>
      <protection locked="0"/>
    </xf>
    <xf numFmtId="1" fontId="9" fillId="4" borderId="1" xfId="0" applyNumberFormat="1" applyFont="1" applyFill="1" applyBorder="1" applyAlignment="1" applyProtection="1">
      <alignment horizontal="center" vertical="center"/>
      <protection locked="0"/>
    </xf>
    <xf numFmtId="1" fontId="9" fillId="4" borderId="1" xfId="0" applyNumberFormat="1" applyFont="1" applyFill="1" applyBorder="1" applyAlignment="1" applyProtection="1">
      <alignment horizontal="center" vertical="center" wrapText="1"/>
      <protection locked="0"/>
    </xf>
    <xf numFmtId="1" fontId="9" fillId="4" borderId="1" xfId="0" applyNumberFormat="1" applyFont="1" applyFill="1" applyBorder="1" applyAlignment="1" applyProtection="1">
      <alignment horizontal="left" vertical="center"/>
      <protection locked="0"/>
    </xf>
    <xf numFmtId="1" fontId="9" fillId="4" borderId="6" xfId="0" applyNumberFormat="1" applyFont="1" applyFill="1" applyBorder="1" applyAlignment="1" applyProtection="1">
      <alignment horizontal="center" vertical="center"/>
    </xf>
    <xf numFmtId="0" fontId="20" fillId="4" borderId="14" xfId="0" applyFont="1" applyFill="1" applyBorder="1" applyAlignment="1">
      <alignment vertical="top" wrapText="1"/>
    </xf>
    <xf numFmtId="0" fontId="20" fillId="4" borderId="1" xfId="0" applyFont="1" applyFill="1" applyBorder="1" applyAlignment="1">
      <alignment horizontal="center" vertical="center" wrapText="1"/>
    </xf>
    <xf numFmtId="0" fontId="23" fillId="4" borderId="1" xfId="0" applyFont="1" applyFill="1" applyBorder="1" applyAlignment="1">
      <alignment wrapText="1"/>
    </xf>
    <xf numFmtId="0" fontId="23" fillId="4" borderId="1" xfId="0" applyFont="1" applyFill="1" applyBorder="1" applyAlignment="1">
      <alignment horizontal="center" wrapText="1"/>
    </xf>
    <xf numFmtId="0" fontId="23" fillId="4" borderId="1" xfId="0" applyFont="1" applyFill="1" applyBorder="1" applyAlignment="1">
      <alignment horizontal="center" vertical="center" wrapText="1"/>
    </xf>
    <xf numFmtId="0" fontId="23" fillId="4" borderId="1" xfId="0" applyFont="1" applyFill="1" applyBorder="1"/>
    <xf numFmtId="0" fontId="9" fillId="4" borderId="3" xfId="0" applyFont="1" applyFill="1" applyBorder="1" applyAlignment="1" applyProtection="1">
      <alignment horizontal="center" vertical="center"/>
      <protection locked="0"/>
    </xf>
    <xf numFmtId="0" fontId="9" fillId="4" borderId="1" xfId="0" applyFont="1" applyFill="1" applyBorder="1" applyAlignment="1" applyProtection="1">
      <alignment horizontal="left" vertical="center"/>
    </xf>
    <xf numFmtId="164" fontId="9" fillId="4" borderId="1" xfId="0" applyNumberFormat="1" applyFont="1" applyFill="1" applyBorder="1" applyAlignment="1" applyProtection="1">
      <alignment horizontal="center" vertical="center"/>
    </xf>
    <xf numFmtId="0" fontId="20" fillId="4" borderId="1" xfId="0" applyFont="1" applyFill="1" applyBorder="1" applyAlignment="1">
      <alignment horizontal="center" wrapText="1"/>
    </xf>
    <xf numFmtId="1" fontId="9" fillId="4" borderId="6" xfId="0" applyNumberFormat="1" applyFont="1" applyFill="1" applyBorder="1" applyAlignment="1" applyProtection="1">
      <alignment horizontal="center"/>
    </xf>
    <xf numFmtId="0" fontId="20" fillId="4" borderId="12" xfId="0" applyFont="1" applyFill="1" applyBorder="1" applyAlignment="1">
      <alignment horizontal="left" vertical="center" wrapText="1"/>
    </xf>
    <xf numFmtId="0" fontId="1" fillId="4" borderId="1" xfId="0" applyFont="1" applyFill="1" applyBorder="1" applyAlignment="1" applyProtection="1">
      <alignment horizontal="left" vertical="center"/>
    </xf>
    <xf numFmtId="164" fontId="1" fillId="4" borderId="1" xfId="0" applyNumberFormat="1" applyFont="1" applyFill="1" applyBorder="1" applyAlignment="1" applyProtection="1">
      <alignment horizontal="center" vertical="center"/>
    </xf>
    <xf numFmtId="0" fontId="0" fillId="4" borderId="0" xfId="0" applyFill="1" applyBorder="1" applyAlignment="1"/>
    <xf numFmtId="0" fontId="0" fillId="4" borderId="0" xfId="0" applyFill="1" applyAlignment="1"/>
    <xf numFmtId="0" fontId="1" fillId="4" borderId="0" xfId="0" applyFont="1" applyFill="1" applyProtection="1">
      <protection locked="0"/>
    </xf>
    <xf numFmtId="0" fontId="2" fillId="0" borderId="1" xfId="0" applyFont="1" applyBorder="1" applyAlignment="1" applyProtection="1">
      <alignment horizontal="center" vertical="center"/>
    </xf>
    <xf numFmtId="0" fontId="1" fillId="0" borderId="0" xfId="0" applyFont="1" applyProtection="1">
      <protection locked="0"/>
    </xf>
    <xf numFmtId="0" fontId="2" fillId="0" borderId="0" xfId="0" applyFont="1" applyAlignment="1" applyProtection="1">
      <alignment horizontal="left" vertical="center"/>
      <protection locked="0"/>
    </xf>
    <xf numFmtId="0" fontId="2"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Border="1" applyProtection="1">
      <protection locked="0"/>
    </xf>
    <xf numFmtId="0" fontId="1" fillId="0" borderId="0" xfId="0" applyFont="1" applyProtection="1">
      <protection locked="0"/>
    </xf>
    <xf numFmtId="0" fontId="17" fillId="7" borderId="0" xfId="0" applyFont="1" applyFill="1" applyBorder="1" applyAlignment="1" applyProtection="1">
      <alignment vertical="center"/>
      <protection locked="0"/>
    </xf>
    <xf numFmtId="0" fontId="31" fillId="0" borderId="0" xfId="0" applyFont="1" applyFill="1" applyBorder="1" applyAlignment="1" applyProtection="1">
      <alignment vertical="top" wrapText="1"/>
      <protection locked="0"/>
    </xf>
    <xf numFmtId="1" fontId="2" fillId="0" borderId="0" xfId="0" applyNumberFormat="1" applyFont="1" applyBorder="1" applyAlignment="1" applyProtection="1">
      <alignment horizontal="center" vertical="center"/>
    </xf>
    <xf numFmtId="0" fontId="17" fillId="7" borderId="0" xfId="0" applyFont="1" applyFill="1" applyBorder="1" applyAlignment="1" applyProtection="1">
      <alignment vertical="center" wrapText="1"/>
      <protection locked="0"/>
    </xf>
    <xf numFmtId="0" fontId="17" fillId="7" borderId="0" xfId="0" applyFont="1" applyFill="1" applyProtection="1">
      <protection locked="0"/>
    </xf>
    <xf numFmtId="0" fontId="2" fillId="0" borderId="0" xfId="0" applyFont="1" applyBorder="1" applyAlignment="1" applyProtection="1">
      <alignment horizontal="left" vertical="center"/>
      <protection locked="0"/>
    </xf>
    <xf numFmtId="0" fontId="34" fillId="3" borderId="1" xfId="0" applyNumberFormat="1" applyFont="1" applyFill="1" applyBorder="1" applyAlignment="1" applyProtection="1">
      <alignment horizontal="center" vertical="center"/>
      <protection locked="0"/>
    </xf>
    <xf numFmtId="0" fontId="1" fillId="0" borderId="0" xfId="0" applyFont="1" applyProtection="1">
      <protection locked="0"/>
    </xf>
    <xf numFmtId="0" fontId="17" fillId="7" borderId="0" xfId="0" applyFont="1" applyFill="1" applyAlignment="1" applyProtection="1">
      <alignment horizontal="left" vertical="center" wrapText="1"/>
      <protection locked="0"/>
    </xf>
    <xf numFmtId="0" fontId="1" fillId="4" borderId="0" xfId="0" applyFont="1" applyFill="1" applyAlignment="1" applyProtection="1">
      <alignment vertical="center"/>
      <protection locked="0"/>
    </xf>
    <xf numFmtId="0" fontId="2" fillId="0" borderId="0" xfId="0" applyFont="1" applyFill="1" applyBorder="1" applyAlignment="1" applyProtection="1">
      <alignment vertical="center" wrapText="1"/>
      <protection locked="0"/>
    </xf>
    <xf numFmtId="0" fontId="31" fillId="0" borderId="0" xfId="0" applyFont="1" applyFill="1" applyBorder="1" applyAlignment="1" applyProtection="1">
      <alignment vertical="center" wrapText="1"/>
      <protection locked="0"/>
    </xf>
    <xf numFmtId="0" fontId="19" fillId="0" borderId="0" xfId="0" applyFont="1" applyFill="1" applyBorder="1" applyAlignment="1" applyProtection="1">
      <alignment vertical="center" wrapText="1"/>
      <protection locked="0"/>
    </xf>
    <xf numFmtId="0" fontId="31" fillId="0" borderId="0" xfId="0" applyFont="1" applyFill="1" applyBorder="1" applyAlignment="1" applyProtection="1">
      <alignment horizontal="left" vertical="center" wrapText="1"/>
      <protection locked="0"/>
    </xf>
    <xf numFmtId="0" fontId="1" fillId="0" borderId="0" xfId="0" applyFont="1" applyFill="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1" fontId="9" fillId="4" borderId="2" xfId="0" applyNumberFormat="1" applyFont="1" applyFill="1" applyBorder="1" applyAlignment="1" applyProtection="1">
      <alignment horizontal="left" vertical="center"/>
      <protection locked="0"/>
    </xf>
    <xf numFmtId="1" fontId="9" fillId="4" borderId="5" xfId="0" applyNumberFormat="1" applyFont="1" applyFill="1" applyBorder="1" applyAlignment="1" applyProtection="1">
      <alignment horizontal="left" vertical="center"/>
      <protection locked="0"/>
    </xf>
    <xf numFmtId="1" fontId="9" fillId="4" borderId="6" xfId="0" applyNumberFormat="1" applyFont="1" applyFill="1" applyBorder="1" applyAlignment="1" applyProtection="1">
      <alignment horizontal="left" vertical="center"/>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19" fillId="0" borderId="2"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20" fillId="4" borderId="1" xfId="0" applyFont="1" applyFill="1" applyBorder="1" applyAlignment="1">
      <alignment horizontal="left" vertical="top" wrapText="1"/>
    </xf>
    <xf numFmtId="0" fontId="20" fillId="4" borderId="2" xfId="0" applyFont="1" applyFill="1" applyBorder="1" applyAlignment="1">
      <alignment horizontal="left" vertical="top" wrapText="1"/>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10" fontId="2" fillId="4" borderId="2" xfId="0" applyNumberFormat="1" applyFont="1" applyFill="1" applyBorder="1" applyAlignment="1" applyProtection="1">
      <alignment horizontal="center" vertical="center"/>
      <protection locked="0"/>
    </xf>
    <xf numFmtId="10" fontId="2" fillId="4" borderId="5" xfId="0" applyNumberFormat="1" applyFont="1" applyFill="1" applyBorder="1" applyAlignment="1" applyProtection="1">
      <alignment horizontal="center" vertical="center"/>
      <protection locked="0"/>
    </xf>
    <xf numFmtId="10" fontId="2" fillId="4" borderId="6" xfId="0" applyNumberFormat="1" applyFont="1" applyFill="1" applyBorder="1" applyAlignment="1" applyProtection="1">
      <alignment horizontal="center" vertical="center"/>
      <protection locked="0"/>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1" fillId="4" borderId="1" xfId="0" applyFont="1" applyFill="1" applyBorder="1" applyAlignment="1" applyProtection="1">
      <alignment horizontal="left" vertical="center"/>
      <protection locked="0"/>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1" fillId="0" borderId="1" xfId="0" applyFont="1" applyBorder="1" applyAlignment="1" applyProtection="1">
      <alignment horizontal="center" vertical="center"/>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0" fontId="9" fillId="4" borderId="1" xfId="0" applyFont="1" applyFill="1" applyBorder="1" applyAlignment="1" applyProtection="1">
      <alignment horizontal="left" vertical="center"/>
      <protection locked="0"/>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5" borderId="0" xfId="0" applyFont="1" applyFill="1" applyAlignment="1" applyProtection="1">
      <alignment horizontal="left" vertical="top" wrapText="1"/>
      <protection locked="0"/>
    </xf>
    <xf numFmtId="0" fontId="2" fillId="0" borderId="7" xfId="0" applyFont="1" applyBorder="1" applyProtection="1">
      <protection locked="0"/>
    </xf>
    <xf numFmtId="0" fontId="1" fillId="0" borderId="1" xfId="0" applyFont="1" applyBorder="1" applyAlignment="1" applyProtection="1">
      <alignment horizontal="left" vertical="top"/>
    </xf>
    <xf numFmtId="0" fontId="2" fillId="0" borderId="1"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1" fontId="1" fillId="0" borderId="2" xfId="0" applyNumberFormat="1" applyFont="1" applyFill="1" applyBorder="1" applyAlignment="1" applyProtection="1">
      <alignment horizontal="center" vertical="center"/>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3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1" fillId="0" borderId="1" xfId="0" applyFont="1" applyBorder="1" applyProtection="1">
      <protection locked="0"/>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6" borderId="14" xfId="0" applyFont="1" applyFill="1" applyBorder="1" applyAlignment="1" applyProtection="1">
      <alignment wrapText="1"/>
    </xf>
    <xf numFmtId="0" fontId="1" fillId="6" borderId="0" xfId="0" applyFont="1" applyFill="1" applyBorder="1" applyAlignment="1" applyProtection="1">
      <alignment wrapText="1"/>
    </xf>
    <xf numFmtId="0" fontId="1" fillId="0" borderId="0" xfId="0" applyFont="1" applyAlignment="1" applyProtection="1">
      <alignment wrapText="1"/>
    </xf>
    <xf numFmtId="0" fontId="2" fillId="0" borderId="1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1" fillId="0" borderId="0" xfId="0" applyFont="1" applyBorder="1" applyProtection="1">
      <protection locked="0"/>
    </xf>
    <xf numFmtId="0" fontId="1" fillId="0" borderId="0" xfId="0" applyFont="1" applyProtection="1">
      <protection locked="0"/>
    </xf>
    <xf numFmtId="0" fontId="1" fillId="0" borderId="14" xfId="0" applyFont="1" applyBorder="1" applyProtection="1">
      <protection locked="0"/>
    </xf>
    <xf numFmtId="10" fontId="2" fillId="0" borderId="1" xfId="0" applyNumberFormat="1" applyFont="1" applyBorder="1" applyAlignment="1" applyProtection="1">
      <alignment horizontal="center" vertical="center"/>
      <protection locked="0"/>
    </xf>
    <xf numFmtId="2" fontId="1" fillId="0" borderId="1" xfId="0" applyNumberFormat="1" applyFont="1" applyBorder="1" applyAlignment="1" applyProtection="1">
      <alignment horizontal="center" vertical="center" wrapText="1"/>
    </xf>
    <xf numFmtId="0" fontId="2" fillId="0" borderId="1" xfId="0" applyFont="1" applyBorder="1" applyAlignment="1" applyProtection="1">
      <alignment horizontal="center" vertical="center"/>
      <protection locked="0"/>
    </xf>
    <xf numFmtId="10" fontId="2" fillId="0" borderId="1" xfId="0" applyNumberFormat="1" applyFont="1" applyBorder="1" applyAlignment="1" applyProtection="1">
      <alignment horizontal="left" vertical="center"/>
      <protection locked="0"/>
    </xf>
    <xf numFmtId="0" fontId="2" fillId="0" borderId="1" xfId="0" applyNumberFormat="1" applyFont="1" applyBorder="1" applyAlignment="1" applyProtection="1">
      <alignment horizontal="center" vertical="center"/>
      <protection locked="0"/>
    </xf>
    <xf numFmtId="1" fontId="2" fillId="0" borderId="1" xfId="0" applyNumberFormat="1" applyFont="1" applyBorder="1" applyAlignment="1" applyProtection="1">
      <alignment horizontal="center" vertical="center"/>
      <protection locked="0"/>
    </xf>
    <xf numFmtId="1" fontId="9" fillId="4" borderId="1" xfId="0" applyNumberFormat="1" applyFont="1" applyFill="1" applyBorder="1" applyAlignment="1" applyProtection="1">
      <alignment horizontal="left" vertical="center"/>
      <protection locked="0"/>
    </xf>
    <xf numFmtId="0" fontId="9" fillId="4" borderId="5" xfId="0" applyFont="1" applyFill="1" applyBorder="1" applyAlignment="1" applyProtection="1">
      <alignment horizontal="left" vertical="center"/>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9" fillId="4" borderId="2" xfId="0" applyFont="1" applyFill="1" applyBorder="1" applyAlignment="1" applyProtection="1">
      <alignment horizontal="left" vertical="center"/>
      <protection locked="0"/>
    </xf>
    <xf numFmtId="0" fontId="9" fillId="4" borderId="6"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2" fillId="0" borderId="0" xfId="0" applyFont="1" applyProtection="1">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1" fillId="0" borderId="0" xfId="0" applyFont="1" applyAlignment="1" applyProtection="1">
      <alignment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2" fillId="0" borderId="0" xfId="0" applyFont="1" applyAlignment="1" applyProtection="1">
      <alignment vertical="center"/>
      <protection locked="0"/>
    </xf>
    <xf numFmtId="0" fontId="2" fillId="0" borderId="3" xfId="0" applyFont="1" applyBorder="1" applyAlignment="1" applyProtection="1">
      <alignment horizontal="center" vertical="center" wrapText="1"/>
      <protection locked="0"/>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1" fillId="0" borderId="0" xfId="0" applyFont="1" applyAlignment="1" applyProtection="1">
      <alignment vertical="center" wrapText="1"/>
      <protection locked="0"/>
    </xf>
    <xf numFmtId="0" fontId="1" fillId="4" borderId="2"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31" fillId="0" borderId="2" xfId="0" applyFont="1" applyBorder="1" applyAlignment="1" applyProtection="1">
      <alignment horizontal="center" vertical="center" wrapText="1"/>
      <protection locked="0"/>
    </xf>
    <xf numFmtId="0" fontId="31" fillId="0" borderId="5" xfId="0" applyFont="1" applyBorder="1" applyAlignment="1" applyProtection="1">
      <alignment horizontal="center" vertical="center" wrapText="1"/>
      <protection locked="0"/>
    </xf>
    <xf numFmtId="0" fontId="31" fillId="0" borderId="6" xfId="0" applyFont="1" applyBorder="1" applyAlignment="1" applyProtection="1">
      <alignment horizontal="center" vertical="center" wrapText="1"/>
      <protection locked="0"/>
    </xf>
    <xf numFmtId="0" fontId="1" fillId="0" borderId="0" xfId="0" applyFont="1" applyFill="1" applyAlignment="1" applyProtection="1">
      <alignment vertical="center"/>
      <protection locked="0"/>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0" fontId="9" fillId="4" borderId="2" xfId="0" applyFont="1" applyFill="1" applyBorder="1" applyAlignment="1" applyProtection="1">
      <alignment horizontal="left" vertical="center" wrapText="1"/>
      <protection locked="0"/>
    </xf>
    <xf numFmtId="0" fontId="9" fillId="4" borderId="5" xfId="0" applyFont="1" applyFill="1" applyBorder="1" applyAlignment="1" applyProtection="1">
      <alignment horizontal="left" vertical="center" wrapText="1"/>
      <protection locked="0"/>
    </xf>
    <xf numFmtId="0" fontId="9" fillId="4" borderId="6" xfId="0" applyFont="1" applyFill="1" applyBorder="1" applyAlignment="1" applyProtection="1">
      <alignment horizontal="left" vertical="center" wrapText="1"/>
      <protection locked="0"/>
    </xf>
    <xf numFmtId="0" fontId="1" fillId="0" borderId="14" xfId="0" applyFont="1" applyBorder="1" applyAlignment="1" applyProtection="1">
      <alignment wrapText="1"/>
    </xf>
    <xf numFmtId="0" fontId="1" fillId="0" borderId="0" xfId="0" applyFont="1" applyBorder="1" applyAlignment="1" applyProtection="1">
      <alignment wrapText="1"/>
    </xf>
    <xf numFmtId="1" fontId="9" fillId="4" borderId="2" xfId="0" applyNumberFormat="1" applyFont="1" applyFill="1" applyBorder="1" applyAlignment="1" applyProtection="1">
      <alignment horizontal="left" vertical="center" wrapText="1"/>
      <protection locked="0"/>
    </xf>
    <xf numFmtId="1" fontId="9" fillId="4" borderId="5" xfId="0" applyNumberFormat="1" applyFont="1" applyFill="1" applyBorder="1" applyAlignment="1" applyProtection="1">
      <alignment horizontal="left" vertical="center" wrapText="1"/>
      <protection locked="0"/>
    </xf>
    <xf numFmtId="1" fontId="9" fillId="4" borderId="6" xfId="0" applyNumberFormat="1" applyFont="1" applyFill="1" applyBorder="1" applyAlignment="1" applyProtection="1">
      <alignment horizontal="left" vertical="center" wrapText="1"/>
      <protection locked="0"/>
    </xf>
    <xf numFmtId="1" fontId="2" fillId="0" borderId="2"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2" fontId="1" fillId="4" borderId="1" xfId="0" applyNumberFormat="1" applyFont="1" applyFill="1" applyBorder="1" applyAlignment="1" applyProtection="1">
      <alignment horizontal="center" vertical="center"/>
    </xf>
    <xf numFmtId="1" fontId="2" fillId="4" borderId="1" xfId="0" applyNumberFormat="1" applyFont="1" applyFill="1" applyBorder="1" applyAlignment="1" applyProtection="1">
      <alignment horizontal="center" vertical="center"/>
    </xf>
    <xf numFmtId="2" fontId="1" fillId="0" borderId="1" xfId="0" applyNumberFormat="1"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1" fillId="0" borderId="0" xfId="0" applyFont="1" applyAlignment="1" applyProtection="1">
      <alignment horizontal="center" vertical="center"/>
      <protection locked="0"/>
    </xf>
    <xf numFmtId="0" fontId="8" fillId="0" borderId="0" xfId="0" applyFont="1"/>
    <xf numFmtId="0" fontId="0" fillId="0" borderId="0" xfId="0"/>
    <xf numFmtId="1" fontId="1" fillId="4" borderId="1" xfId="0" applyNumberFormat="1" applyFont="1" applyFill="1" applyBorder="1" applyAlignment="1" applyProtection="1">
      <alignment horizontal="left" vertical="center"/>
      <protection locked="0"/>
    </xf>
    <xf numFmtId="1" fontId="1" fillId="4" borderId="1" xfId="0" applyNumberFormat="1" applyFont="1" applyFill="1" applyBorder="1" applyAlignment="1" applyProtection="1">
      <alignment horizontal="left" vertical="center" wrapText="1"/>
      <protection locked="0"/>
    </xf>
    <xf numFmtId="1" fontId="1" fillId="3" borderId="1" xfId="0" applyNumberFormat="1" applyFont="1" applyFill="1" applyBorder="1" applyAlignment="1" applyProtection="1">
      <alignment horizontal="left" vertical="center" wrapText="1"/>
      <protection locked="0"/>
    </xf>
    <xf numFmtId="1" fontId="1" fillId="3" borderId="1" xfId="0" applyNumberFormat="1" applyFont="1" applyFill="1" applyBorder="1" applyAlignment="1" applyProtection="1">
      <alignment horizontal="left" vertical="center"/>
      <protection locked="0"/>
    </xf>
    <xf numFmtId="1" fontId="1" fillId="0" borderId="1" xfId="0" applyNumberFormat="1" applyFont="1" applyBorder="1" applyAlignment="1" applyProtection="1">
      <alignment horizontal="center" vertical="center"/>
      <protection locked="0"/>
    </xf>
    <xf numFmtId="0" fontId="2" fillId="4" borderId="1" xfId="0" applyFont="1" applyFill="1" applyBorder="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1" fillId="0" borderId="0" xfId="0" applyFont="1" applyBorder="1" applyAlignment="1" applyProtection="1">
      <alignment horizontal="left" vertical="top" wrapText="1"/>
      <protection locked="0"/>
    </xf>
    <xf numFmtId="0" fontId="1" fillId="0" borderId="0" xfId="0" applyFont="1" applyBorder="1" applyAlignment="1" applyProtection="1">
      <alignment horizontal="left" vertical="top"/>
      <protection locked="0"/>
    </xf>
    <xf numFmtId="0" fontId="2" fillId="4" borderId="1" xfId="0" applyFont="1" applyFill="1" applyBorder="1" applyAlignment="1" applyProtection="1">
      <alignment horizontal="left" vertical="center" wrapText="1"/>
    </xf>
    <xf numFmtId="2" fontId="16" fillId="0" borderId="1" xfId="0" applyNumberFormat="1" applyFont="1" applyBorder="1" applyAlignment="1" applyProtection="1">
      <alignment horizontal="left" vertical="top" wrapText="1"/>
    </xf>
    <xf numFmtId="2" fontId="16" fillId="0" borderId="1" xfId="0" applyNumberFormat="1" applyFont="1" applyBorder="1" applyAlignment="1" applyProtection="1">
      <alignment horizontal="left" vertical="top"/>
    </xf>
    <xf numFmtId="0" fontId="1" fillId="0" borderId="1" xfId="0" applyFont="1" applyBorder="1" applyAlignment="1" applyProtection="1">
      <alignment horizontal="center" vertical="center" wrapText="1"/>
      <protection locked="0"/>
    </xf>
    <xf numFmtId="0" fontId="18" fillId="0" borderId="0" xfId="0" applyFont="1" applyBorder="1" applyAlignment="1" applyProtection="1">
      <alignment horizontal="left" vertical="center" wrapText="1"/>
      <protection locked="0"/>
    </xf>
    <xf numFmtId="0" fontId="1" fillId="4" borderId="1" xfId="0" applyFont="1" applyFill="1" applyBorder="1" applyProtection="1">
      <protection locked="0"/>
    </xf>
    <xf numFmtId="0" fontId="2" fillId="4" borderId="1" xfId="0" applyNumberFormat="1" applyFont="1" applyFill="1" applyBorder="1" applyAlignment="1" applyProtection="1">
      <alignment horizontal="center" vertical="center"/>
      <protection locked="0"/>
    </xf>
    <xf numFmtId="0" fontId="17" fillId="7" borderId="1" xfId="0" applyFont="1" applyFill="1" applyBorder="1" applyAlignment="1" applyProtection="1">
      <alignment horizontal="center" vertical="center" wrapText="1"/>
      <protection locked="0"/>
    </xf>
    <xf numFmtId="0" fontId="1" fillId="8" borderId="2" xfId="0" applyFont="1" applyFill="1" applyBorder="1" applyAlignment="1" applyProtection="1">
      <alignment horizontal="center" vertical="center" wrapText="1"/>
      <protection locked="0"/>
    </xf>
    <xf numFmtId="0" fontId="1" fillId="8" borderId="5" xfId="0" applyFont="1" applyFill="1" applyBorder="1" applyAlignment="1" applyProtection="1">
      <alignment horizontal="center" vertical="center" wrapText="1"/>
      <protection locked="0"/>
    </xf>
    <xf numFmtId="0" fontId="1" fillId="8" borderId="6" xfId="0" applyFont="1" applyFill="1" applyBorder="1" applyAlignment="1" applyProtection="1">
      <alignment horizontal="center" vertical="center" wrapText="1"/>
      <protection locked="0"/>
    </xf>
    <xf numFmtId="10" fontId="1" fillId="0" borderId="1" xfId="0" applyNumberFormat="1" applyFont="1" applyBorder="1" applyAlignment="1" applyProtection="1">
      <alignment horizontal="center" vertical="center" wrapText="1"/>
      <protection locked="0"/>
    </xf>
    <xf numFmtId="0" fontId="18" fillId="0" borderId="5" xfId="0" applyFont="1" applyBorder="1" applyAlignment="1" applyProtection="1">
      <alignment horizontal="left" vertical="center" wrapText="1"/>
      <protection locked="0"/>
    </xf>
    <xf numFmtId="0" fontId="18" fillId="0" borderId="6" xfId="0" applyFont="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 fillId="0" borderId="1" xfId="0" applyFont="1" applyFill="1" applyBorder="1" applyAlignment="1" applyProtection="1">
      <alignment horizontal="left" vertical="center"/>
    </xf>
    <xf numFmtId="1" fontId="34" fillId="0" borderId="1" xfId="0" applyNumberFormat="1" applyFont="1" applyBorder="1" applyAlignment="1" applyProtection="1">
      <alignment horizontal="center" vertical="center"/>
    </xf>
    <xf numFmtId="1" fontId="34" fillId="0" borderId="1" xfId="0" applyNumberFormat="1" applyFont="1" applyFill="1" applyBorder="1" applyAlignment="1" applyProtection="1">
      <alignment horizontal="center" vertical="center"/>
      <protection locked="0"/>
    </xf>
    <xf numFmtId="10" fontId="1" fillId="0" borderId="0" xfId="0" applyNumberFormat="1" applyFont="1" applyProtection="1">
      <protection locked="0"/>
    </xf>
  </cellXfs>
  <cellStyles count="1">
    <cellStyle name="Normal" xfId="0" builtinId="0"/>
  </cellStyles>
  <dxfs count="42">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25"/>
  <sheetViews>
    <sheetView tabSelected="1" showRuler="0" view="pageLayout" topLeftCell="A274" zoomScaleNormal="100" workbookViewId="0">
      <selection activeCell="AB292" sqref="AB292:AE296"/>
    </sheetView>
  </sheetViews>
  <sheetFormatPr defaultColWidth="9.140625" defaultRowHeight="12.75"/>
  <cols>
    <col min="1" max="1" width="9.28515625" style="1" customWidth="1"/>
    <col min="2" max="2" width="7.140625" style="1" customWidth="1"/>
    <col min="3" max="3" width="7.28515625" style="1" customWidth="1"/>
    <col min="4" max="5" width="4.7109375" style="1" customWidth="1"/>
    <col min="6" max="6" width="4.42578125" style="1" customWidth="1"/>
    <col min="7" max="7" width="8.140625" style="1" customWidth="1"/>
    <col min="8" max="8" width="8.28515625" style="1" customWidth="1"/>
    <col min="9" max="9" width="5.85546875" style="1" customWidth="1"/>
    <col min="10" max="10" width="7.28515625" style="1" customWidth="1"/>
    <col min="11" max="11" width="5.7109375" style="1" customWidth="1"/>
    <col min="12" max="12" width="6.140625" style="1" customWidth="1"/>
    <col min="13" max="13" width="5.42578125" style="1" customWidth="1"/>
    <col min="14" max="18" width="6" style="1" customWidth="1"/>
    <col min="19" max="19" width="6.140625" style="1" customWidth="1"/>
    <col min="20" max="20" width="9.28515625" style="1" customWidth="1"/>
    <col min="21" max="21" width="12.42578125" style="1" hidden="1" customWidth="1"/>
    <col min="22" max="22" width="8.7109375" style="1" hidden="1" customWidth="1"/>
    <col min="23" max="23" width="8.42578125" style="1" hidden="1" customWidth="1"/>
    <col min="24" max="24" width="12.42578125" style="1" hidden="1" customWidth="1"/>
    <col min="25" max="25" width="12.140625" style="1" hidden="1" customWidth="1"/>
    <col min="26" max="27" width="0" style="1" hidden="1" customWidth="1"/>
    <col min="28" max="16384" width="9.140625" style="1"/>
  </cols>
  <sheetData>
    <row r="1" spans="1:28" ht="15.75" customHeight="1">
      <c r="A1" s="244" t="s">
        <v>307</v>
      </c>
      <c r="B1" s="244"/>
      <c r="C1" s="244"/>
      <c r="D1" s="244"/>
      <c r="E1" s="244"/>
      <c r="F1" s="244"/>
      <c r="G1" s="244"/>
      <c r="H1" s="244"/>
      <c r="I1" s="244"/>
      <c r="J1" s="244"/>
      <c r="K1" s="244"/>
      <c r="M1" s="246" t="s">
        <v>304</v>
      </c>
      <c r="N1" s="246"/>
      <c r="O1" s="246"/>
      <c r="P1" s="246"/>
      <c r="Q1" s="246"/>
      <c r="R1" s="246"/>
      <c r="S1" s="246"/>
      <c r="T1" s="246"/>
      <c r="Y1" s="34"/>
      <c r="Z1" s="34"/>
    </row>
    <row r="2" spans="1:28" s="127" customFormat="1" ht="3" customHeight="1">
      <c r="A2" s="123"/>
      <c r="B2" s="123"/>
      <c r="C2" s="123"/>
      <c r="D2" s="123"/>
      <c r="E2" s="123"/>
      <c r="F2" s="123"/>
      <c r="G2" s="123"/>
      <c r="H2" s="123"/>
      <c r="I2" s="123"/>
      <c r="J2" s="123"/>
      <c r="K2" s="123"/>
      <c r="M2" s="124"/>
      <c r="N2" s="124"/>
      <c r="O2" s="124"/>
      <c r="P2" s="124"/>
      <c r="Q2" s="124"/>
      <c r="R2" s="124"/>
      <c r="S2" s="124"/>
      <c r="T2" s="124"/>
      <c r="Y2" s="126"/>
      <c r="Z2" s="126"/>
    </row>
    <row r="3" spans="1:28" ht="15">
      <c r="A3" s="245" t="s">
        <v>99</v>
      </c>
      <c r="B3" s="245"/>
      <c r="C3" s="245"/>
      <c r="D3" s="245"/>
      <c r="E3" s="245"/>
      <c r="F3" s="245"/>
      <c r="G3" s="245"/>
      <c r="H3" s="245"/>
      <c r="I3" s="245"/>
      <c r="J3" s="245"/>
      <c r="K3" s="245"/>
      <c r="M3" s="250"/>
      <c r="N3" s="251"/>
      <c r="O3" s="252" t="s">
        <v>36</v>
      </c>
      <c r="P3" s="253"/>
      <c r="Q3" s="254"/>
      <c r="R3" s="252" t="s">
        <v>37</v>
      </c>
      <c r="S3" s="253"/>
      <c r="T3" s="254"/>
      <c r="U3" s="210" t="str">
        <f>IF(O4&gt;=22,"Corect","Trebuie alocate cel puțin 22 de ore pe săptămână")</f>
        <v>Corect</v>
      </c>
      <c r="V3" s="211"/>
      <c r="W3" s="211"/>
      <c r="X3" s="211"/>
      <c r="Y3" s="42"/>
      <c r="Z3" s="42"/>
      <c r="AA3" s="34"/>
    </row>
    <row r="4" spans="1:28" ht="15">
      <c r="A4" s="245" t="s">
        <v>113</v>
      </c>
      <c r="B4" s="245"/>
      <c r="C4" s="245"/>
      <c r="D4" s="245"/>
      <c r="E4" s="245"/>
      <c r="F4" s="245"/>
      <c r="G4" s="245"/>
      <c r="H4" s="245"/>
      <c r="I4" s="245"/>
      <c r="J4" s="245"/>
      <c r="K4" s="245"/>
      <c r="M4" s="176" t="s">
        <v>14</v>
      </c>
      <c r="N4" s="178"/>
      <c r="O4" s="266">
        <f>N50</f>
        <v>24</v>
      </c>
      <c r="P4" s="267"/>
      <c r="Q4" s="267"/>
      <c r="R4" s="267">
        <f>N67</f>
        <v>24</v>
      </c>
      <c r="S4" s="267"/>
      <c r="T4" s="268"/>
      <c r="U4" s="210" t="str">
        <f>IF(R4&gt;=22,"Corect","Trebuie alocate cel puțin 22 de ore pe săptămână")</f>
        <v>Corect</v>
      </c>
      <c r="V4" s="211"/>
      <c r="W4" s="211"/>
      <c r="X4" s="211"/>
      <c r="Y4" s="42"/>
      <c r="Z4" s="42"/>
      <c r="AA4" s="34"/>
      <c r="AB4" s="34"/>
    </row>
    <row r="5" spans="1:28" ht="15">
      <c r="A5" s="144" t="s">
        <v>285</v>
      </c>
      <c r="B5" s="144"/>
      <c r="C5" s="144"/>
      <c r="D5" s="144"/>
      <c r="E5" s="144"/>
      <c r="F5" s="144"/>
      <c r="G5" s="144"/>
      <c r="H5" s="144"/>
      <c r="I5" s="144"/>
      <c r="J5" s="144"/>
      <c r="K5" s="144"/>
      <c r="M5" s="176" t="s">
        <v>15</v>
      </c>
      <c r="N5" s="178"/>
      <c r="O5" s="263">
        <f>N84</f>
        <v>24</v>
      </c>
      <c r="P5" s="264"/>
      <c r="Q5" s="265"/>
      <c r="R5" s="263">
        <f>N100</f>
        <v>24</v>
      </c>
      <c r="S5" s="264"/>
      <c r="T5" s="265"/>
      <c r="U5" s="210" t="str">
        <f>IF(O5&gt;=22,"Corect","Trebuie alocate cel puțin 22 de ore pe săptămână")</f>
        <v>Corect</v>
      </c>
      <c r="V5" s="211"/>
      <c r="W5" s="211"/>
      <c r="X5" s="211"/>
      <c r="Y5" s="42"/>
      <c r="Z5" s="42"/>
      <c r="AA5" s="34"/>
    </row>
    <row r="6" spans="1:28" ht="15">
      <c r="A6" s="142" t="s">
        <v>303</v>
      </c>
      <c r="B6" s="142"/>
      <c r="C6" s="142"/>
      <c r="D6" s="142"/>
      <c r="E6" s="142"/>
      <c r="F6" s="142"/>
      <c r="G6" s="142"/>
      <c r="H6" s="142"/>
      <c r="I6" s="142"/>
      <c r="J6" s="142"/>
      <c r="K6" s="142"/>
      <c r="M6" s="176" t="s">
        <v>16</v>
      </c>
      <c r="N6" s="178"/>
      <c r="O6" s="263">
        <f>N122</f>
        <v>24</v>
      </c>
      <c r="P6" s="264"/>
      <c r="Q6" s="265"/>
      <c r="R6" s="263">
        <f>N138</f>
        <v>24</v>
      </c>
      <c r="S6" s="264"/>
      <c r="T6" s="265"/>
      <c r="U6" s="210" t="str">
        <f>IF(R5&gt;=22,"Corect","Trebuie alocate cel puțin 22 de ore pe săptămână")</f>
        <v>Corect</v>
      </c>
      <c r="V6" s="211"/>
      <c r="W6" s="211"/>
      <c r="X6" s="211"/>
      <c r="Y6" s="42"/>
      <c r="Z6" s="42"/>
      <c r="AA6" s="34"/>
    </row>
    <row r="7" spans="1:28" ht="15" customHeight="1">
      <c r="A7" s="142"/>
      <c r="B7" s="142"/>
      <c r="C7" s="142"/>
      <c r="D7" s="142"/>
      <c r="E7" s="142"/>
      <c r="F7" s="142"/>
      <c r="G7" s="142"/>
      <c r="H7" s="142"/>
      <c r="I7" s="142"/>
      <c r="J7" s="142"/>
      <c r="K7" s="142"/>
      <c r="M7" s="143" t="s">
        <v>287</v>
      </c>
      <c r="N7" s="143"/>
      <c r="O7" s="143"/>
      <c r="P7" s="143"/>
      <c r="Q7" s="143"/>
      <c r="R7" s="143"/>
      <c r="S7" s="143"/>
      <c r="T7" s="143"/>
      <c r="U7" s="210" t="str">
        <f>IF(O6&gt;=22,"Corect","Trebuie alocate cel puțin 22 de ore pe săptămână")</f>
        <v>Corect</v>
      </c>
      <c r="V7" s="211"/>
      <c r="W7" s="211"/>
      <c r="X7" s="211"/>
      <c r="Y7" s="42"/>
      <c r="Z7" s="42"/>
      <c r="AA7" s="34"/>
    </row>
    <row r="8" spans="1:28" ht="18.75" customHeight="1">
      <c r="A8" s="142"/>
      <c r="B8" s="142"/>
      <c r="C8" s="142"/>
      <c r="D8" s="142"/>
      <c r="E8" s="142"/>
      <c r="F8" s="142"/>
      <c r="G8" s="142"/>
      <c r="H8" s="142"/>
      <c r="I8" s="142"/>
      <c r="J8" s="142"/>
      <c r="K8" s="142"/>
      <c r="M8" s="144"/>
      <c r="N8" s="144"/>
      <c r="O8" s="144"/>
      <c r="P8" s="144"/>
      <c r="Q8" s="144"/>
      <c r="R8" s="144"/>
      <c r="S8" s="144"/>
      <c r="T8" s="144"/>
      <c r="U8" s="210" t="str">
        <f>IF(R6&gt;=22,"Corect","Trebuie alocate cel puțin 22 de ore pe săptămână")</f>
        <v>Corect</v>
      </c>
      <c r="V8" s="211"/>
      <c r="W8" s="211"/>
      <c r="X8" s="211"/>
      <c r="Y8" s="42"/>
      <c r="Z8" s="42"/>
      <c r="AA8" s="34"/>
    </row>
    <row r="9" spans="1:28" s="127" customFormat="1" ht="15" customHeight="1">
      <c r="A9" s="142"/>
      <c r="B9" s="142"/>
      <c r="C9" s="142"/>
      <c r="D9" s="142"/>
      <c r="E9" s="142"/>
      <c r="F9" s="142"/>
      <c r="G9" s="142"/>
      <c r="H9" s="142"/>
      <c r="I9" s="142"/>
      <c r="J9" s="142"/>
      <c r="K9" s="142"/>
      <c r="M9" s="144"/>
      <c r="N9" s="144"/>
      <c r="O9" s="144"/>
      <c r="P9" s="144"/>
      <c r="Q9" s="144"/>
      <c r="R9" s="144"/>
      <c r="S9" s="144"/>
      <c r="T9" s="144"/>
      <c r="Y9" s="42"/>
      <c r="Z9" s="42"/>
    </row>
    <row r="10" spans="1:28" s="127" customFormat="1" ht="15" customHeight="1">
      <c r="A10" s="142"/>
      <c r="B10" s="142"/>
      <c r="C10" s="142"/>
      <c r="D10" s="142"/>
      <c r="E10" s="142"/>
      <c r="F10" s="142"/>
      <c r="G10" s="142"/>
      <c r="H10" s="142"/>
      <c r="I10" s="142"/>
      <c r="J10" s="142"/>
      <c r="K10" s="142"/>
      <c r="M10" s="144"/>
      <c r="N10" s="144"/>
      <c r="O10" s="144"/>
      <c r="P10" s="144"/>
      <c r="Q10" s="144"/>
      <c r="R10" s="144"/>
      <c r="S10" s="144"/>
      <c r="T10" s="144"/>
      <c r="Y10" s="42"/>
      <c r="Z10" s="42"/>
    </row>
    <row r="11" spans="1:28" ht="15">
      <c r="A11" s="142"/>
      <c r="B11" s="142"/>
      <c r="C11" s="142"/>
      <c r="D11" s="142"/>
      <c r="E11" s="142"/>
      <c r="F11" s="142"/>
      <c r="G11" s="142"/>
      <c r="H11" s="142"/>
      <c r="I11" s="142"/>
      <c r="J11" s="142"/>
      <c r="K11" s="142"/>
      <c r="M11" s="138" t="s">
        <v>21</v>
      </c>
      <c r="N11" s="138"/>
      <c r="O11" s="138"/>
      <c r="P11" s="138"/>
      <c r="Q11" s="138"/>
      <c r="R11" s="138"/>
      <c r="S11" s="138"/>
      <c r="T11" s="138"/>
      <c r="U11" s="190" t="s">
        <v>104</v>
      </c>
      <c r="V11" s="190"/>
      <c r="W11" s="190"/>
      <c r="X11" s="190"/>
      <c r="Y11" s="42"/>
      <c r="Z11" s="42"/>
    </row>
    <row r="12" spans="1:28" s="127" customFormat="1" ht="15">
      <c r="A12" s="137" t="s">
        <v>305</v>
      </c>
      <c r="B12" s="137"/>
      <c r="C12" s="137"/>
      <c r="D12" s="137"/>
      <c r="E12" s="137"/>
      <c r="F12" s="137"/>
      <c r="G12" s="137"/>
      <c r="H12" s="137"/>
      <c r="I12" s="137"/>
      <c r="J12" s="137"/>
      <c r="K12" s="137"/>
      <c r="M12" s="139" t="s">
        <v>288</v>
      </c>
      <c r="N12" s="140"/>
      <c r="O12" s="140"/>
      <c r="P12" s="140"/>
      <c r="Q12" s="140"/>
      <c r="R12" s="140"/>
      <c r="S12" s="140"/>
      <c r="T12" s="140"/>
      <c r="U12" s="190"/>
      <c r="V12" s="190"/>
      <c r="W12" s="190"/>
      <c r="X12" s="190"/>
      <c r="Y12" s="42"/>
      <c r="Z12" s="42"/>
    </row>
    <row r="13" spans="1:28" s="127" customFormat="1" ht="15">
      <c r="A13" s="269" t="s">
        <v>294</v>
      </c>
      <c r="B13" s="269"/>
      <c r="C13" s="269"/>
      <c r="D13" s="269"/>
      <c r="E13" s="269"/>
      <c r="F13" s="269"/>
      <c r="G13" s="269"/>
      <c r="H13" s="269"/>
      <c r="I13" s="269"/>
      <c r="J13" s="269"/>
      <c r="K13" s="269"/>
      <c r="M13" s="139" t="s">
        <v>289</v>
      </c>
      <c r="N13" s="139"/>
      <c r="O13" s="139"/>
      <c r="P13" s="139"/>
      <c r="Q13" s="139"/>
      <c r="R13" s="139"/>
      <c r="S13" s="139"/>
      <c r="T13" s="139"/>
      <c r="U13" s="190"/>
      <c r="V13" s="190"/>
      <c r="W13" s="190"/>
      <c r="X13" s="190"/>
      <c r="Y13" s="42"/>
      <c r="Z13" s="42"/>
    </row>
    <row r="14" spans="1:28" s="127" customFormat="1" ht="15">
      <c r="A14" s="249" t="s">
        <v>18</v>
      </c>
      <c r="B14" s="249"/>
      <c r="C14" s="249"/>
      <c r="D14" s="249"/>
      <c r="E14" s="249"/>
      <c r="F14" s="249"/>
      <c r="G14" s="249"/>
      <c r="H14" s="249"/>
      <c r="I14" s="249"/>
      <c r="J14" s="249"/>
      <c r="K14" s="249"/>
      <c r="M14" s="141" t="s">
        <v>290</v>
      </c>
      <c r="N14" s="141"/>
      <c r="O14" s="141"/>
      <c r="P14" s="141"/>
      <c r="Q14" s="141"/>
      <c r="R14" s="141"/>
      <c r="S14" s="141"/>
      <c r="T14" s="141"/>
      <c r="U14" s="190"/>
      <c r="V14" s="190"/>
      <c r="W14" s="190"/>
      <c r="X14" s="190"/>
      <c r="Y14" s="42"/>
      <c r="Z14" s="42"/>
    </row>
    <row r="15" spans="1:28" ht="15">
      <c r="A15" s="249" t="s">
        <v>19</v>
      </c>
      <c r="B15" s="249"/>
      <c r="C15" s="249"/>
      <c r="D15" s="249"/>
      <c r="E15" s="249"/>
      <c r="F15" s="249"/>
      <c r="G15" s="249"/>
      <c r="H15" s="249"/>
      <c r="I15" s="249"/>
      <c r="J15" s="249"/>
      <c r="K15" s="249"/>
      <c r="M15" s="141"/>
      <c r="N15" s="141"/>
      <c r="O15" s="141"/>
      <c r="P15" s="141"/>
      <c r="Q15" s="141"/>
      <c r="R15" s="141"/>
      <c r="S15" s="141"/>
      <c r="T15" s="141"/>
      <c r="U15" s="190"/>
      <c r="V15" s="190"/>
      <c r="W15" s="190"/>
      <c r="X15" s="190"/>
      <c r="Y15" s="42"/>
      <c r="Z15" s="42"/>
    </row>
    <row r="16" spans="1:28" ht="15">
      <c r="A16" s="257" t="s">
        <v>0</v>
      </c>
      <c r="B16" s="257"/>
      <c r="C16" s="257"/>
      <c r="D16" s="257"/>
      <c r="E16" s="257"/>
      <c r="F16" s="257"/>
      <c r="G16" s="257"/>
      <c r="H16" s="257"/>
      <c r="I16" s="257"/>
      <c r="J16" s="257"/>
      <c r="K16" s="257"/>
      <c r="M16" s="141" t="s">
        <v>291</v>
      </c>
      <c r="N16" s="141"/>
      <c r="O16" s="141"/>
      <c r="P16" s="141"/>
      <c r="Q16" s="141"/>
      <c r="R16" s="141"/>
      <c r="S16" s="141"/>
      <c r="T16" s="141"/>
      <c r="U16" s="190"/>
      <c r="V16" s="190"/>
      <c r="W16" s="190"/>
      <c r="X16" s="190"/>
      <c r="Y16" s="42"/>
      <c r="Z16" s="42"/>
    </row>
    <row r="17" spans="1:26" ht="15">
      <c r="A17" s="257" t="s">
        <v>1</v>
      </c>
      <c r="B17" s="257"/>
      <c r="C17" s="257"/>
      <c r="D17" s="257"/>
      <c r="E17" s="257"/>
      <c r="F17" s="257"/>
      <c r="G17" s="257"/>
      <c r="H17" s="257"/>
      <c r="I17" s="257"/>
      <c r="J17" s="257"/>
      <c r="K17" s="257"/>
      <c r="M17" s="141"/>
      <c r="N17" s="141"/>
      <c r="O17" s="141"/>
      <c r="P17" s="141"/>
      <c r="Q17" s="141"/>
      <c r="R17" s="141"/>
      <c r="S17" s="141"/>
      <c r="T17" s="141"/>
      <c r="U17" s="190"/>
      <c r="V17" s="190"/>
      <c r="W17" s="190"/>
      <c r="X17" s="190"/>
      <c r="Y17" s="42"/>
      <c r="Z17" s="42"/>
    </row>
    <row r="18" spans="1:26">
      <c r="A18" s="249" t="s">
        <v>296</v>
      </c>
      <c r="B18" s="249"/>
      <c r="C18" s="249"/>
      <c r="D18" s="249"/>
      <c r="E18" s="249"/>
      <c r="F18" s="249"/>
      <c r="G18" s="249"/>
      <c r="H18" s="249"/>
      <c r="I18" s="249"/>
      <c r="J18" s="249"/>
      <c r="K18" s="249"/>
      <c r="M18" s="141"/>
      <c r="N18" s="141"/>
      <c r="O18" s="141"/>
      <c r="P18" s="141"/>
      <c r="Q18" s="141"/>
      <c r="R18" s="141"/>
      <c r="S18" s="141"/>
      <c r="T18" s="141"/>
      <c r="U18" s="190"/>
      <c r="V18" s="190"/>
      <c r="W18" s="190"/>
      <c r="X18" s="190"/>
      <c r="Y18" s="35"/>
      <c r="Z18" s="35"/>
    </row>
    <row r="19" spans="1:26">
      <c r="A19" s="249" t="s">
        <v>295</v>
      </c>
      <c r="B19" s="249"/>
      <c r="C19" s="249"/>
      <c r="D19" s="249"/>
      <c r="E19" s="249"/>
      <c r="F19" s="249"/>
      <c r="G19" s="249"/>
      <c r="H19" s="249"/>
      <c r="I19" s="249"/>
      <c r="J19" s="249"/>
      <c r="K19" s="249"/>
      <c r="M19" s="141" t="s">
        <v>292</v>
      </c>
      <c r="N19" s="141"/>
      <c r="O19" s="141"/>
      <c r="P19" s="141"/>
      <c r="Q19" s="141"/>
      <c r="R19" s="141"/>
      <c r="S19" s="141"/>
      <c r="T19" s="141"/>
      <c r="U19" s="128" t="s">
        <v>286</v>
      </c>
      <c r="V19" s="128"/>
      <c r="W19" s="35"/>
      <c r="X19" s="35"/>
      <c r="Y19" s="35"/>
      <c r="Z19" s="35"/>
    </row>
    <row r="20" spans="1:26">
      <c r="A20" s="249" t="s">
        <v>293</v>
      </c>
      <c r="B20" s="249"/>
      <c r="C20" s="249"/>
      <c r="D20" s="249"/>
      <c r="E20" s="249"/>
      <c r="F20" s="249"/>
      <c r="G20" s="249"/>
      <c r="H20" s="249"/>
      <c r="I20" s="249"/>
      <c r="J20" s="249"/>
      <c r="K20" s="249"/>
      <c r="M20" s="141"/>
      <c r="N20" s="141"/>
      <c r="O20" s="141"/>
      <c r="P20" s="141"/>
      <c r="Q20" s="141"/>
      <c r="R20" s="141"/>
      <c r="S20" s="141"/>
      <c r="T20" s="141"/>
      <c r="U20" s="35"/>
      <c r="V20" s="35"/>
      <c r="W20" s="35"/>
      <c r="X20" s="35"/>
      <c r="Y20" s="35"/>
      <c r="Z20" s="35"/>
    </row>
    <row r="21" spans="1:26">
      <c r="A21" s="249" t="s">
        <v>297</v>
      </c>
      <c r="B21" s="249"/>
      <c r="C21" s="249"/>
      <c r="D21" s="249"/>
      <c r="E21" s="249"/>
      <c r="F21" s="249"/>
      <c r="G21" s="249"/>
      <c r="H21" s="249"/>
      <c r="I21" s="249"/>
      <c r="J21" s="249"/>
      <c r="K21" s="249"/>
      <c r="M21" s="129"/>
      <c r="N21" s="129"/>
      <c r="O21" s="129"/>
      <c r="P21" s="129"/>
      <c r="Q21" s="129"/>
      <c r="R21" s="129"/>
      <c r="S21" s="129"/>
      <c r="T21" s="129"/>
      <c r="U21" s="136" t="s">
        <v>300</v>
      </c>
      <c r="V21" s="136"/>
      <c r="W21" s="136"/>
      <c r="X21" s="136"/>
      <c r="Y21" s="35"/>
      <c r="Z21" s="35"/>
    </row>
    <row r="22" spans="1:26" s="28" customFormat="1">
      <c r="A22" s="249" t="s">
        <v>298</v>
      </c>
      <c r="B22" s="249"/>
      <c r="C22" s="249"/>
      <c r="D22" s="249"/>
      <c r="E22" s="249"/>
      <c r="F22" s="249"/>
      <c r="G22" s="249"/>
      <c r="H22" s="249"/>
      <c r="I22" s="249"/>
      <c r="J22" s="249"/>
      <c r="K22" s="249"/>
      <c r="M22" s="129"/>
      <c r="N22" s="129"/>
      <c r="O22" s="129"/>
      <c r="P22" s="129"/>
      <c r="Q22" s="129"/>
      <c r="R22" s="129"/>
      <c r="S22" s="129"/>
      <c r="T22" s="129"/>
      <c r="U22" s="136"/>
      <c r="V22" s="136"/>
      <c r="W22" s="136"/>
      <c r="X22" s="136"/>
      <c r="Y22" s="35"/>
      <c r="Z22" s="35"/>
    </row>
    <row r="23" spans="1:26" s="127" customFormat="1" ht="15" customHeight="1">
      <c r="A23" s="249" t="s">
        <v>299</v>
      </c>
      <c r="B23" s="249"/>
      <c r="C23" s="249"/>
      <c r="D23" s="249"/>
      <c r="E23" s="249"/>
      <c r="F23" s="249"/>
      <c r="G23" s="249"/>
      <c r="H23" s="249"/>
      <c r="I23" s="249"/>
      <c r="J23" s="249"/>
      <c r="K23" s="249"/>
      <c r="M23" s="144" t="s">
        <v>118</v>
      </c>
      <c r="N23" s="144"/>
      <c r="O23" s="144"/>
      <c r="P23" s="144"/>
      <c r="Q23" s="144"/>
      <c r="R23" s="144"/>
      <c r="S23" s="144"/>
      <c r="T23" s="144"/>
      <c r="U23" s="136"/>
      <c r="V23" s="136"/>
      <c r="W23" s="136"/>
      <c r="X23" s="136"/>
      <c r="Y23" s="35"/>
      <c r="Z23" s="35"/>
    </row>
    <row r="24" spans="1:26">
      <c r="A24" s="262" t="s">
        <v>78</v>
      </c>
      <c r="B24" s="262"/>
      <c r="C24" s="262"/>
      <c r="D24" s="262"/>
      <c r="E24" s="262"/>
      <c r="F24" s="262"/>
      <c r="G24" s="262"/>
      <c r="H24" s="262"/>
      <c r="I24" s="262"/>
      <c r="J24" s="262"/>
      <c r="K24" s="262"/>
      <c r="M24" s="144"/>
      <c r="N24" s="144"/>
      <c r="O24" s="144"/>
      <c r="P24" s="144"/>
      <c r="Q24" s="144"/>
      <c r="R24" s="144"/>
      <c r="S24" s="144"/>
      <c r="T24" s="144"/>
      <c r="U24" s="136"/>
      <c r="V24" s="136"/>
      <c r="W24" s="136"/>
      <c r="X24" s="136"/>
      <c r="Y24" s="35"/>
      <c r="Z24" s="35"/>
    </row>
    <row r="25" spans="1:26" ht="15" customHeight="1">
      <c r="A25" s="262"/>
      <c r="B25" s="262"/>
      <c r="C25" s="262"/>
      <c r="D25" s="262"/>
      <c r="E25" s="262"/>
      <c r="F25" s="262"/>
      <c r="G25" s="262"/>
      <c r="H25" s="262"/>
      <c r="I25" s="262"/>
      <c r="J25" s="262"/>
      <c r="K25" s="262"/>
      <c r="M25" s="144"/>
      <c r="N25" s="144"/>
      <c r="O25" s="144"/>
      <c r="P25" s="144"/>
      <c r="Q25" s="144"/>
      <c r="R25" s="144"/>
      <c r="S25" s="144"/>
      <c r="T25" s="144"/>
      <c r="U25" s="35"/>
      <c r="V25" s="35"/>
      <c r="W25" s="35"/>
      <c r="X25" s="35"/>
      <c r="Y25" s="35"/>
      <c r="Z25" s="35"/>
    </row>
    <row r="26" spans="1:26" ht="15" customHeight="1">
      <c r="A26" s="262"/>
      <c r="B26" s="262"/>
      <c r="C26" s="262"/>
      <c r="D26" s="262"/>
      <c r="E26" s="262"/>
      <c r="F26" s="262"/>
      <c r="G26" s="262"/>
      <c r="H26" s="262"/>
      <c r="I26" s="262"/>
      <c r="J26" s="262"/>
      <c r="K26" s="262"/>
      <c r="M26" s="144"/>
      <c r="N26" s="144"/>
      <c r="O26" s="144"/>
      <c r="P26" s="144"/>
      <c r="Q26" s="144"/>
      <c r="R26" s="144"/>
      <c r="S26" s="144"/>
      <c r="T26" s="144"/>
      <c r="U26" s="35"/>
      <c r="V26" s="35"/>
      <c r="W26" s="35"/>
      <c r="X26" s="35"/>
      <c r="Y26" s="35"/>
      <c r="Z26" s="35"/>
    </row>
    <row r="27" spans="1:26" ht="17.25" customHeight="1">
      <c r="A27" s="262"/>
      <c r="B27" s="262"/>
      <c r="C27" s="262"/>
      <c r="D27" s="262"/>
      <c r="E27" s="262"/>
      <c r="F27" s="262"/>
      <c r="G27" s="262"/>
      <c r="H27" s="262"/>
      <c r="I27" s="262"/>
      <c r="J27" s="262"/>
      <c r="K27" s="262"/>
      <c r="M27" s="144"/>
      <c r="N27" s="144"/>
      <c r="O27" s="144"/>
      <c r="P27" s="144"/>
      <c r="Q27" s="144"/>
      <c r="R27" s="144"/>
      <c r="S27" s="144"/>
      <c r="T27" s="144"/>
      <c r="U27" s="35"/>
      <c r="V27" s="35"/>
      <c r="W27" s="35"/>
      <c r="X27" s="35"/>
      <c r="Y27" s="35"/>
      <c r="Z27" s="35"/>
    </row>
    <row r="28" spans="1:26" ht="6" customHeight="1">
      <c r="A28" s="2"/>
      <c r="B28" s="2"/>
      <c r="C28" s="2"/>
      <c r="D28" s="2"/>
      <c r="E28" s="2"/>
      <c r="F28" s="2"/>
      <c r="G28" s="2"/>
      <c r="H28" s="2"/>
      <c r="I28" s="2"/>
      <c r="J28" s="2"/>
      <c r="K28" s="2"/>
      <c r="M28" s="3"/>
      <c r="N28" s="3"/>
      <c r="O28" s="3"/>
      <c r="P28" s="3"/>
      <c r="Q28" s="3"/>
      <c r="R28" s="3"/>
      <c r="U28" s="35"/>
      <c r="V28" s="35"/>
      <c r="W28" s="35"/>
      <c r="X28" s="35"/>
      <c r="Y28" s="35"/>
      <c r="Z28" s="35"/>
    </row>
    <row r="29" spans="1:26" ht="12.75" customHeight="1">
      <c r="A29" s="191" t="s">
        <v>17</v>
      </c>
      <c r="B29" s="191"/>
      <c r="C29" s="191"/>
      <c r="D29" s="191"/>
      <c r="E29" s="191"/>
      <c r="F29" s="191"/>
      <c r="G29" s="191"/>
      <c r="M29" s="125"/>
      <c r="N29" s="125"/>
      <c r="O29" s="125"/>
      <c r="P29" s="125"/>
      <c r="Q29" s="125"/>
      <c r="R29" s="125"/>
      <c r="S29" s="125"/>
      <c r="T29" s="125"/>
      <c r="U29" s="35"/>
      <c r="V29" s="35"/>
      <c r="W29" s="35"/>
      <c r="X29" s="35"/>
      <c r="Y29" s="35"/>
      <c r="Z29" s="35"/>
    </row>
    <row r="30" spans="1:26" ht="26.25" customHeight="1">
      <c r="A30" s="4"/>
      <c r="B30" s="252" t="s">
        <v>2</v>
      </c>
      <c r="C30" s="254"/>
      <c r="D30" s="252" t="s">
        <v>3</v>
      </c>
      <c r="E30" s="253"/>
      <c r="F30" s="254"/>
      <c r="G30" s="258" t="s">
        <v>20</v>
      </c>
      <c r="H30" s="258" t="s">
        <v>10</v>
      </c>
      <c r="I30" s="252" t="s">
        <v>4</v>
      </c>
      <c r="J30" s="253"/>
      <c r="K30" s="254"/>
      <c r="M30" s="144" t="s">
        <v>119</v>
      </c>
      <c r="N30" s="144"/>
      <c r="O30" s="144"/>
      <c r="P30" s="144"/>
      <c r="Q30" s="144"/>
      <c r="R30" s="144"/>
      <c r="S30" s="144"/>
      <c r="T30" s="144"/>
    </row>
    <row r="31" spans="1:26" ht="14.25" customHeight="1">
      <c r="A31" s="4"/>
      <c r="B31" s="24" t="s">
        <v>5</v>
      </c>
      <c r="C31" s="24" t="s">
        <v>6</v>
      </c>
      <c r="D31" s="24" t="s">
        <v>7</v>
      </c>
      <c r="E31" s="24" t="s">
        <v>8</v>
      </c>
      <c r="F31" s="24" t="s">
        <v>9</v>
      </c>
      <c r="G31" s="214"/>
      <c r="H31" s="214"/>
      <c r="I31" s="24" t="s">
        <v>11</v>
      </c>
      <c r="J31" s="24" t="s">
        <v>12</v>
      </c>
      <c r="K31" s="24" t="s">
        <v>13</v>
      </c>
      <c r="M31" s="144"/>
      <c r="N31" s="144"/>
      <c r="O31" s="144"/>
      <c r="P31" s="144"/>
      <c r="Q31" s="144"/>
      <c r="R31" s="144"/>
      <c r="S31" s="144"/>
      <c r="T31" s="144"/>
    </row>
    <row r="32" spans="1:26" ht="17.25" customHeight="1">
      <c r="A32" s="26" t="s">
        <v>14</v>
      </c>
      <c r="B32" s="25">
        <v>14</v>
      </c>
      <c r="C32" s="25">
        <v>14</v>
      </c>
      <c r="D32" s="13">
        <v>3</v>
      </c>
      <c r="E32" s="13">
        <v>3</v>
      </c>
      <c r="F32" s="13">
        <v>2</v>
      </c>
      <c r="G32" s="13"/>
      <c r="H32" s="15"/>
      <c r="I32" s="13">
        <v>3</v>
      </c>
      <c r="J32" s="13">
        <v>1</v>
      </c>
      <c r="K32" s="13">
        <v>12</v>
      </c>
      <c r="L32" s="16"/>
      <c r="M32" s="144"/>
      <c r="N32" s="144"/>
      <c r="O32" s="144"/>
      <c r="P32" s="144"/>
      <c r="Q32" s="144"/>
      <c r="R32" s="144"/>
      <c r="S32" s="144"/>
      <c r="T32" s="144"/>
      <c r="U32" s="212" t="str">
        <f t="shared" ref="U32" si="0">IF(SUM(B32:K32)=52,"Corect","Suma trebuie să fie 52")</f>
        <v>Corect</v>
      </c>
      <c r="V32" s="212"/>
    </row>
    <row r="33" spans="1:22" ht="15" customHeight="1">
      <c r="A33" s="26" t="s">
        <v>15</v>
      </c>
      <c r="B33" s="25">
        <v>14</v>
      </c>
      <c r="C33" s="25">
        <v>14</v>
      </c>
      <c r="D33" s="13">
        <v>3</v>
      </c>
      <c r="E33" s="13">
        <v>3</v>
      </c>
      <c r="F33" s="13">
        <v>2</v>
      </c>
      <c r="G33" s="13"/>
      <c r="H33" s="15"/>
      <c r="I33" s="13">
        <v>3</v>
      </c>
      <c r="J33" s="13">
        <v>1</v>
      </c>
      <c r="K33" s="13">
        <v>12</v>
      </c>
      <c r="M33" s="144"/>
      <c r="N33" s="144"/>
      <c r="O33" s="144"/>
      <c r="P33" s="144"/>
      <c r="Q33" s="144"/>
      <c r="R33" s="144"/>
      <c r="S33" s="144"/>
      <c r="T33" s="144"/>
      <c r="U33" s="212" t="str">
        <f t="shared" ref="U33:U34" si="1">IF(SUM(B33:K33)=52,"Corect","Suma trebuie să fie 52")</f>
        <v>Corect</v>
      </c>
      <c r="V33" s="212"/>
    </row>
    <row r="34" spans="1:22" ht="15.75" customHeight="1">
      <c r="A34" s="27" t="s">
        <v>16</v>
      </c>
      <c r="B34" s="25">
        <v>14</v>
      </c>
      <c r="C34" s="25">
        <v>12</v>
      </c>
      <c r="D34" s="13">
        <v>3</v>
      </c>
      <c r="E34" s="13">
        <v>3</v>
      </c>
      <c r="F34" s="13">
        <v>2</v>
      </c>
      <c r="G34" s="13"/>
      <c r="H34" s="15"/>
      <c r="I34" s="13">
        <v>3</v>
      </c>
      <c r="J34" s="13">
        <v>1</v>
      </c>
      <c r="K34" s="13">
        <v>14</v>
      </c>
      <c r="M34" s="125"/>
      <c r="N34" s="125"/>
      <c r="O34" s="125"/>
      <c r="P34" s="125"/>
      <c r="Q34" s="125"/>
      <c r="R34" s="125"/>
      <c r="S34" s="125"/>
      <c r="T34" s="125"/>
      <c r="U34" s="212" t="str">
        <f t="shared" si="1"/>
        <v>Corect</v>
      </c>
      <c r="V34" s="212"/>
    </row>
    <row r="35" spans="1:22" ht="4.5" customHeight="1">
      <c r="B35" s="2"/>
      <c r="C35" s="2"/>
      <c r="D35" s="2"/>
      <c r="E35" s="2"/>
      <c r="F35" s="2"/>
      <c r="G35" s="2"/>
      <c r="M35" s="6"/>
      <c r="N35" s="6"/>
      <c r="O35" s="6"/>
      <c r="P35" s="6"/>
      <c r="Q35" s="6"/>
      <c r="R35" s="6"/>
      <c r="S35" s="6"/>
    </row>
    <row r="36" spans="1:22" ht="17.25" customHeight="1">
      <c r="A36" s="247" t="s">
        <v>22</v>
      </c>
      <c r="B36" s="248"/>
      <c r="C36" s="248"/>
      <c r="D36" s="248"/>
      <c r="E36" s="248"/>
      <c r="F36" s="248"/>
      <c r="G36" s="248"/>
      <c r="H36" s="248"/>
      <c r="I36" s="248"/>
      <c r="J36" s="248"/>
      <c r="K36" s="248"/>
      <c r="L36" s="248"/>
      <c r="M36" s="248"/>
      <c r="N36" s="248"/>
      <c r="O36" s="248"/>
      <c r="P36" s="248"/>
      <c r="Q36" s="248"/>
      <c r="R36" s="248"/>
      <c r="S36" s="248"/>
      <c r="T36" s="248"/>
    </row>
    <row r="37" spans="1:22" ht="5.25" hidden="1" customHeight="1">
      <c r="N37" s="7"/>
      <c r="O37" s="8" t="s">
        <v>38</v>
      </c>
      <c r="P37" s="8" t="s">
        <v>40</v>
      </c>
      <c r="Q37" s="8" t="s">
        <v>39</v>
      </c>
      <c r="R37" s="8"/>
      <c r="S37" s="8"/>
      <c r="T37" s="8"/>
    </row>
    <row r="38" spans="1:22" ht="17.25" customHeight="1">
      <c r="A38" s="220" t="s">
        <v>43</v>
      </c>
      <c r="B38" s="220"/>
      <c r="C38" s="220"/>
      <c r="D38" s="220"/>
      <c r="E38" s="220"/>
      <c r="F38" s="220"/>
      <c r="G38" s="220"/>
      <c r="H38" s="220"/>
      <c r="I38" s="220"/>
      <c r="J38" s="220"/>
      <c r="K38" s="220"/>
      <c r="L38" s="220"/>
      <c r="M38" s="220"/>
      <c r="N38" s="220"/>
      <c r="O38" s="220"/>
      <c r="P38" s="220"/>
      <c r="Q38" s="220"/>
      <c r="R38" s="220"/>
      <c r="S38" s="220"/>
      <c r="T38" s="220"/>
    </row>
    <row r="39" spans="1:22" ht="25.5" customHeight="1">
      <c r="A39" s="231" t="s">
        <v>28</v>
      </c>
      <c r="B39" s="236" t="s">
        <v>27</v>
      </c>
      <c r="C39" s="237"/>
      <c r="D39" s="237"/>
      <c r="E39" s="237"/>
      <c r="F39" s="237"/>
      <c r="G39" s="237"/>
      <c r="H39" s="237"/>
      <c r="I39" s="238"/>
      <c r="J39" s="258" t="s">
        <v>41</v>
      </c>
      <c r="K39" s="228" t="s">
        <v>25</v>
      </c>
      <c r="L39" s="229"/>
      <c r="M39" s="230"/>
      <c r="N39" s="228" t="s">
        <v>42</v>
      </c>
      <c r="O39" s="255"/>
      <c r="P39" s="256"/>
      <c r="Q39" s="228" t="s">
        <v>24</v>
      </c>
      <c r="R39" s="229"/>
      <c r="S39" s="230"/>
      <c r="T39" s="213" t="s">
        <v>23</v>
      </c>
    </row>
    <row r="40" spans="1:22" ht="13.5" customHeight="1">
      <c r="A40" s="232"/>
      <c r="B40" s="239"/>
      <c r="C40" s="240"/>
      <c r="D40" s="240"/>
      <c r="E40" s="240"/>
      <c r="F40" s="240"/>
      <c r="G40" s="240"/>
      <c r="H40" s="240"/>
      <c r="I40" s="241"/>
      <c r="J40" s="214"/>
      <c r="K40" s="5" t="s">
        <v>29</v>
      </c>
      <c r="L40" s="5" t="s">
        <v>30</v>
      </c>
      <c r="M40" s="5" t="s">
        <v>31</v>
      </c>
      <c r="N40" s="5" t="s">
        <v>35</v>
      </c>
      <c r="O40" s="5" t="s">
        <v>7</v>
      </c>
      <c r="P40" s="5" t="s">
        <v>32</v>
      </c>
      <c r="Q40" s="5" t="s">
        <v>33</v>
      </c>
      <c r="R40" s="5" t="s">
        <v>29</v>
      </c>
      <c r="S40" s="5" t="s">
        <v>34</v>
      </c>
      <c r="T40" s="214"/>
    </row>
    <row r="41" spans="1:22" s="73" customFormat="1" ht="13.5" customHeight="1">
      <c r="A41" s="148" t="s">
        <v>129</v>
      </c>
      <c r="B41" s="149"/>
      <c r="C41" s="149"/>
      <c r="D41" s="149"/>
      <c r="E41" s="149"/>
      <c r="F41" s="149"/>
      <c r="G41" s="149"/>
      <c r="H41" s="149"/>
      <c r="I41" s="149"/>
      <c r="J41" s="149"/>
      <c r="K41" s="149"/>
      <c r="L41" s="149"/>
      <c r="M41" s="149"/>
      <c r="N41" s="149"/>
      <c r="O41" s="149"/>
      <c r="P41" s="149"/>
      <c r="Q41" s="149"/>
      <c r="R41" s="149"/>
      <c r="S41" s="149"/>
      <c r="T41" s="150"/>
    </row>
    <row r="42" spans="1:22">
      <c r="A42" s="84" t="s">
        <v>120</v>
      </c>
      <c r="B42" s="225" t="s">
        <v>121</v>
      </c>
      <c r="C42" s="225"/>
      <c r="D42" s="225"/>
      <c r="E42" s="225"/>
      <c r="F42" s="225"/>
      <c r="G42" s="225"/>
      <c r="H42" s="225"/>
      <c r="I42" s="225"/>
      <c r="J42" s="85">
        <v>5</v>
      </c>
      <c r="K42" s="85">
        <v>1</v>
      </c>
      <c r="L42" s="85">
        <v>1</v>
      </c>
      <c r="M42" s="85">
        <v>3</v>
      </c>
      <c r="N42" s="86">
        <f>K42+L42+M42</f>
        <v>5</v>
      </c>
      <c r="O42" s="87">
        <f>P42-N42</f>
        <v>4</v>
      </c>
      <c r="P42" s="87">
        <f>ROUND(PRODUCT(J42,25)/14,0)</f>
        <v>9</v>
      </c>
      <c r="Q42" s="88" t="s">
        <v>33</v>
      </c>
      <c r="R42" s="89"/>
      <c r="S42" s="90"/>
      <c r="T42" s="89" t="s">
        <v>39</v>
      </c>
    </row>
    <row r="43" spans="1:22">
      <c r="A43" s="84" t="s">
        <v>123</v>
      </c>
      <c r="B43" s="225" t="s">
        <v>124</v>
      </c>
      <c r="C43" s="225"/>
      <c r="D43" s="225"/>
      <c r="E43" s="225"/>
      <c r="F43" s="225"/>
      <c r="G43" s="225"/>
      <c r="H43" s="225"/>
      <c r="I43" s="225"/>
      <c r="J43" s="85">
        <v>7</v>
      </c>
      <c r="K43" s="85">
        <v>1</v>
      </c>
      <c r="L43" s="85">
        <v>0</v>
      </c>
      <c r="M43" s="85">
        <v>4</v>
      </c>
      <c r="N43" s="86">
        <f>K43+L43+M43</f>
        <v>5</v>
      </c>
      <c r="O43" s="87">
        <f>P43-N43</f>
        <v>8</v>
      </c>
      <c r="P43" s="87">
        <f>ROUND(PRODUCT(J43,25)/14,0)</f>
        <v>13</v>
      </c>
      <c r="Q43" s="88" t="s">
        <v>33</v>
      </c>
      <c r="R43" s="89"/>
      <c r="S43" s="90"/>
      <c r="T43" s="89" t="s">
        <v>39</v>
      </c>
    </row>
    <row r="44" spans="1:22" s="80" customFormat="1">
      <c r="A44" s="91" t="s">
        <v>125</v>
      </c>
      <c r="B44" s="225" t="s">
        <v>126</v>
      </c>
      <c r="C44" s="225"/>
      <c r="D44" s="225"/>
      <c r="E44" s="225"/>
      <c r="F44" s="225"/>
      <c r="G44" s="225"/>
      <c r="H44" s="225"/>
      <c r="I44" s="225"/>
      <c r="J44" s="85">
        <v>4</v>
      </c>
      <c r="K44" s="85">
        <v>2</v>
      </c>
      <c r="L44" s="85">
        <v>1</v>
      </c>
      <c r="M44" s="85">
        <v>0</v>
      </c>
      <c r="N44" s="86">
        <f>K44+L44+M44</f>
        <v>3</v>
      </c>
      <c r="O44" s="87">
        <f>P44-N44</f>
        <v>4</v>
      </c>
      <c r="P44" s="87">
        <f>ROUND(PRODUCT(J44,25)/14,0)</f>
        <v>7</v>
      </c>
      <c r="Q44" s="88" t="s">
        <v>33</v>
      </c>
      <c r="R44" s="89"/>
      <c r="S44" s="90"/>
      <c r="T44" s="89" t="s">
        <v>38</v>
      </c>
    </row>
    <row r="45" spans="1:22" s="80" customFormat="1">
      <c r="A45" s="84" t="s">
        <v>127</v>
      </c>
      <c r="B45" s="225" t="s">
        <v>128</v>
      </c>
      <c r="C45" s="225"/>
      <c r="D45" s="225"/>
      <c r="E45" s="225"/>
      <c r="F45" s="225"/>
      <c r="G45" s="225"/>
      <c r="H45" s="225"/>
      <c r="I45" s="225"/>
      <c r="J45" s="85">
        <v>3</v>
      </c>
      <c r="K45" s="85">
        <v>0</v>
      </c>
      <c r="L45" s="85">
        <v>0</v>
      </c>
      <c r="M45" s="85">
        <v>2</v>
      </c>
      <c r="N45" s="86">
        <f>K45+L45+M45</f>
        <v>2</v>
      </c>
      <c r="O45" s="87">
        <f>P45-N45</f>
        <v>3</v>
      </c>
      <c r="P45" s="87">
        <f>ROUND(PRODUCT(J45,25)/14,0)</f>
        <v>5</v>
      </c>
      <c r="Q45" s="88"/>
      <c r="R45" s="89"/>
      <c r="S45" s="90" t="s">
        <v>34</v>
      </c>
      <c r="T45" s="89" t="s">
        <v>40</v>
      </c>
    </row>
    <row r="46" spans="1:22" s="73" customFormat="1">
      <c r="A46" s="317" t="s">
        <v>94</v>
      </c>
      <c r="B46" s="259" t="s">
        <v>76</v>
      </c>
      <c r="C46" s="260"/>
      <c r="D46" s="260"/>
      <c r="E46" s="260"/>
      <c r="F46" s="260"/>
      <c r="G46" s="260"/>
      <c r="H46" s="260"/>
      <c r="I46" s="261"/>
      <c r="J46" s="30">
        <v>2</v>
      </c>
      <c r="K46" s="30">
        <v>0</v>
      </c>
      <c r="L46" s="30">
        <v>2</v>
      </c>
      <c r="M46" s="30">
        <v>0</v>
      </c>
      <c r="N46" s="30">
        <f t="shared" ref="N46" si="2">K46+L46+M46</f>
        <v>2</v>
      </c>
      <c r="O46" s="31">
        <f t="shared" ref="O46" si="3">P46-N46</f>
        <v>2</v>
      </c>
      <c r="P46" s="31">
        <f t="shared" ref="P46" si="4">ROUND(PRODUCT(J46,25)/14,0)</f>
        <v>4</v>
      </c>
      <c r="Q46" s="32"/>
      <c r="R46" s="30"/>
      <c r="S46" s="33" t="s">
        <v>34</v>
      </c>
      <c r="T46" s="30" t="s">
        <v>40</v>
      </c>
    </row>
    <row r="47" spans="1:22">
      <c r="A47" s="151" t="s">
        <v>130</v>
      </c>
      <c r="B47" s="152"/>
      <c r="C47" s="152"/>
      <c r="D47" s="152"/>
      <c r="E47" s="152"/>
      <c r="F47" s="152"/>
      <c r="G47" s="152"/>
      <c r="H47" s="152"/>
      <c r="I47" s="152"/>
      <c r="J47" s="152"/>
      <c r="K47" s="152"/>
      <c r="L47" s="152"/>
      <c r="M47" s="152"/>
      <c r="N47" s="152"/>
      <c r="O47" s="152"/>
      <c r="P47" s="152"/>
      <c r="Q47" s="152"/>
      <c r="R47" s="152"/>
      <c r="S47" s="152"/>
      <c r="T47" s="153"/>
    </row>
    <row r="48" spans="1:22" s="80" customFormat="1">
      <c r="A48" s="92" t="s">
        <v>133</v>
      </c>
      <c r="B48" s="242" t="s">
        <v>134</v>
      </c>
      <c r="C48" s="225"/>
      <c r="D48" s="225"/>
      <c r="E48" s="225"/>
      <c r="F48" s="225"/>
      <c r="G48" s="225"/>
      <c r="H48" s="225"/>
      <c r="I48" s="243"/>
      <c r="J48" s="93">
        <v>6</v>
      </c>
      <c r="K48" s="93">
        <v>1</v>
      </c>
      <c r="L48" s="93">
        <v>1</v>
      </c>
      <c r="M48" s="93">
        <v>2</v>
      </c>
      <c r="N48" s="86">
        <f>K48+L48+M48</f>
        <v>4</v>
      </c>
      <c r="O48" s="87">
        <f>P48-N48</f>
        <v>7</v>
      </c>
      <c r="P48" s="87">
        <f>ROUND(PRODUCT(J48,25)/14,0)</f>
        <v>11</v>
      </c>
      <c r="Q48" s="88" t="s">
        <v>33</v>
      </c>
      <c r="R48" s="89"/>
      <c r="S48" s="90"/>
      <c r="T48" s="89" t="s">
        <v>39</v>
      </c>
    </row>
    <row r="49" spans="1:23" s="80" customFormat="1">
      <c r="A49" s="92" t="s">
        <v>135</v>
      </c>
      <c r="B49" s="242" t="s">
        <v>136</v>
      </c>
      <c r="C49" s="225"/>
      <c r="D49" s="225"/>
      <c r="E49" s="225"/>
      <c r="F49" s="225"/>
      <c r="G49" s="225"/>
      <c r="H49" s="225"/>
      <c r="I49" s="243"/>
      <c r="J49" s="89">
        <v>5</v>
      </c>
      <c r="K49" s="89">
        <v>1</v>
      </c>
      <c r="L49" s="89">
        <v>0</v>
      </c>
      <c r="M49" s="89">
        <v>2</v>
      </c>
      <c r="N49" s="86">
        <f>K49+L49+M49</f>
        <v>3</v>
      </c>
      <c r="O49" s="87">
        <f>P49-N49</f>
        <v>6</v>
      </c>
      <c r="P49" s="87">
        <f>ROUND(PRODUCT(J49,25)/14,0)</f>
        <v>9</v>
      </c>
      <c r="Q49" s="88" t="s">
        <v>33</v>
      </c>
      <c r="R49" s="89"/>
      <c r="S49" s="90"/>
      <c r="T49" s="89" t="s">
        <v>39</v>
      </c>
    </row>
    <row r="50" spans="1:23">
      <c r="A50" s="11" t="s">
        <v>26</v>
      </c>
      <c r="B50" s="233"/>
      <c r="C50" s="234"/>
      <c r="D50" s="234"/>
      <c r="E50" s="234"/>
      <c r="F50" s="234"/>
      <c r="G50" s="234"/>
      <c r="H50" s="234"/>
      <c r="I50" s="235"/>
      <c r="J50" s="11">
        <f t="shared" ref="J50:P50" si="5">SUM(J42:J49)</f>
        <v>32</v>
      </c>
      <c r="K50" s="11">
        <f t="shared" si="5"/>
        <v>6</v>
      </c>
      <c r="L50" s="11">
        <f t="shared" si="5"/>
        <v>5</v>
      </c>
      <c r="M50" s="11">
        <f t="shared" si="5"/>
        <v>13</v>
      </c>
      <c r="N50" s="11">
        <f t="shared" si="5"/>
        <v>24</v>
      </c>
      <c r="O50" s="11">
        <f t="shared" si="5"/>
        <v>34</v>
      </c>
      <c r="P50" s="11">
        <f t="shared" si="5"/>
        <v>58</v>
      </c>
      <c r="Q50" s="17">
        <f>COUNTIF(Q42:Q49,"E")</f>
        <v>5</v>
      </c>
      <c r="R50" s="53">
        <f>COUNTIF(R42:R49,"C")</f>
        <v>0</v>
      </c>
      <c r="S50" s="53">
        <f>COUNTIF(S42:S49,"VP")</f>
        <v>2</v>
      </c>
      <c r="T50" s="54">
        <f>COUNTA(T42:T49)</f>
        <v>7</v>
      </c>
      <c r="U50" s="215" t="str">
        <f>IF(Q50&gt;=SUM(R50:S50),"Corect","E trebuie să fie cel puțin egal cu C+VP")</f>
        <v>Corect</v>
      </c>
      <c r="V50" s="216"/>
      <c r="W50" s="216"/>
    </row>
    <row r="51" spans="1:23" s="127" customFormat="1">
      <c r="A51" s="37"/>
      <c r="B51" s="37"/>
      <c r="C51" s="37"/>
      <c r="D51" s="37"/>
      <c r="E51" s="37"/>
      <c r="F51" s="37"/>
      <c r="G51" s="37"/>
      <c r="H51" s="37"/>
      <c r="I51" s="37"/>
      <c r="J51" s="37"/>
      <c r="K51" s="37"/>
      <c r="L51" s="37"/>
      <c r="M51" s="37"/>
      <c r="N51" s="37"/>
      <c r="O51" s="37"/>
      <c r="P51" s="37"/>
      <c r="Q51" s="37"/>
      <c r="R51" s="37"/>
      <c r="S51" s="37"/>
      <c r="T51" s="38"/>
      <c r="U51" s="126"/>
    </row>
    <row r="52" spans="1:23" s="127" customFormat="1">
      <c r="A52" s="37"/>
      <c r="B52" s="37"/>
      <c r="C52" s="37"/>
      <c r="D52" s="37"/>
      <c r="E52" s="37"/>
      <c r="F52" s="37"/>
      <c r="G52" s="37"/>
      <c r="H52" s="37"/>
      <c r="I52" s="37"/>
      <c r="J52" s="37"/>
      <c r="K52" s="37"/>
      <c r="L52" s="37"/>
      <c r="M52" s="37"/>
      <c r="N52" s="37"/>
      <c r="O52" s="37"/>
      <c r="P52" s="37"/>
      <c r="Q52" s="37"/>
      <c r="R52" s="37"/>
      <c r="S52" s="37"/>
      <c r="T52" s="38"/>
      <c r="U52" s="126"/>
    </row>
    <row r="53" spans="1:23" s="127" customFormat="1">
      <c r="A53" s="37"/>
      <c r="B53" s="37"/>
      <c r="C53" s="37"/>
      <c r="D53" s="37"/>
      <c r="E53" s="37"/>
      <c r="F53" s="37"/>
      <c r="G53" s="37"/>
      <c r="H53" s="37"/>
      <c r="I53" s="37"/>
      <c r="J53" s="37"/>
      <c r="K53" s="37"/>
      <c r="L53" s="37"/>
      <c r="M53" s="37"/>
      <c r="N53" s="37"/>
      <c r="O53" s="37"/>
      <c r="P53" s="37"/>
      <c r="Q53" s="37"/>
      <c r="R53" s="37"/>
      <c r="S53" s="37"/>
      <c r="T53" s="38"/>
      <c r="U53" s="126"/>
    </row>
    <row r="54" spans="1:23" s="36" customFormat="1">
      <c r="A54" s="37"/>
      <c r="B54" s="37"/>
      <c r="C54" s="37"/>
      <c r="D54" s="37"/>
      <c r="E54" s="37"/>
      <c r="F54" s="37"/>
      <c r="G54" s="37"/>
      <c r="H54" s="37"/>
      <c r="I54" s="37"/>
      <c r="J54" s="37"/>
      <c r="K54" s="37"/>
      <c r="L54" s="37"/>
      <c r="M54" s="37"/>
      <c r="N54" s="37"/>
      <c r="O54" s="37"/>
      <c r="P54" s="37"/>
      <c r="Q54" s="37"/>
      <c r="R54" s="37"/>
      <c r="S54" s="37"/>
      <c r="T54" s="38"/>
      <c r="U54" s="34"/>
    </row>
    <row r="55" spans="1:23" ht="16.5" customHeight="1">
      <c r="A55" s="220" t="s">
        <v>44</v>
      </c>
      <c r="B55" s="220"/>
      <c r="C55" s="220"/>
      <c r="D55" s="220"/>
      <c r="E55" s="220"/>
      <c r="F55" s="220"/>
      <c r="G55" s="220"/>
      <c r="H55" s="220"/>
      <c r="I55" s="220"/>
      <c r="J55" s="220"/>
      <c r="K55" s="220"/>
      <c r="L55" s="220"/>
      <c r="M55" s="220"/>
      <c r="N55" s="220"/>
      <c r="O55" s="220"/>
      <c r="P55" s="220"/>
      <c r="Q55" s="220"/>
      <c r="R55" s="220"/>
      <c r="S55" s="220"/>
      <c r="T55" s="220"/>
    </row>
    <row r="56" spans="1:23" ht="26.25" customHeight="1">
      <c r="A56" s="231" t="s">
        <v>28</v>
      </c>
      <c r="B56" s="236" t="s">
        <v>27</v>
      </c>
      <c r="C56" s="237"/>
      <c r="D56" s="237"/>
      <c r="E56" s="237"/>
      <c r="F56" s="237"/>
      <c r="G56" s="237"/>
      <c r="H56" s="237"/>
      <c r="I56" s="238"/>
      <c r="J56" s="258" t="s">
        <v>41</v>
      </c>
      <c r="K56" s="228" t="s">
        <v>25</v>
      </c>
      <c r="L56" s="229"/>
      <c r="M56" s="230"/>
      <c r="N56" s="228" t="s">
        <v>42</v>
      </c>
      <c r="O56" s="255"/>
      <c r="P56" s="256"/>
      <c r="Q56" s="228" t="s">
        <v>24</v>
      </c>
      <c r="R56" s="229"/>
      <c r="S56" s="230"/>
      <c r="T56" s="213" t="s">
        <v>23</v>
      </c>
    </row>
    <row r="57" spans="1:23">
      <c r="A57" s="232"/>
      <c r="B57" s="239"/>
      <c r="C57" s="240"/>
      <c r="D57" s="240"/>
      <c r="E57" s="240"/>
      <c r="F57" s="240"/>
      <c r="G57" s="240"/>
      <c r="H57" s="240"/>
      <c r="I57" s="241"/>
      <c r="J57" s="214"/>
      <c r="K57" s="5" t="s">
        <v>29</v>
      </c>
      <c r="L57" s="5" t="s">
        <v>30</v>
      </c>
      <c r="M57" s="5" t="s">
        <v>31</v>
      </c>
      <c r="N57" s="39" t="s">
        <v>35</v>
      </c>
      <c r="O57" s="39" t="s">
        <v>7</v>
      </c>
      <c r="P57" s="39" t="s">
        <v>32</v>
      </c>
      <c r="Q57" s="39" t="s">
        <v>33</v>
      </c>
      <c r="R57" s="39" t="s">
        <v>29</v>
      </c>
      <c r="S57" s="39" t="s">
        <v>34</v>
      </c>
      <c r="T57" s="214"/>
    </row>
    <row r="58" spans="1:23" s="73" customFormat="1" ht="12.75" customHeight="1">
      <c r="A58" s="148" t="s">
        <v>131</v>
      </c>
      <c r="B58" s="149"/>
      <c r="C58" s="149"/>
      <c r="D58" s="149"/>
      <c r="E58" s="149"/>
      <c r="F58" s="149"/>
      <c r="G58" s="149"/>
      <c r="H58" s="149"/>
      <c r="I58" s="149"/>
      <c r="J58" s="149"/>
      <c r="K58" s="149"/>
      <c r="L58" s="149"/>
      <c r="M58" s="149"/>
      <c r="N58" s="149"/>
      <c r="O58" s="149"/>
      <c r="P58" s="149"/>
      <c r="Q58" s="149"/>
      <c r="R58" s="149"/>
      <c r="S58" s="149"/>
      <c r="T58" s="150"/>
    </row>
    <row r="59" spans="1:23" s="80" customFormat="1">
      <c r="A59" s="84" t="s">
        <v>137</v>
      </c>
      <c r="B59" s="225" t="s">
        <v>138</v>
      </c>
      <c r="C59" s="225"/>
      <c r="D59" s="225"/>
      <c r="E59" s="225"/>
      <c r="F59" s="225"/>
      <c r="G59" s="225"/>
      <c r="H59" s="225"/>
      <c r="I59" s="225"/>
      <c r="J59" s="94">
        <v>5</v>
      </c>
      <c r="K59" s="85">
        <v>1</v>
      </c>
      <c r="L59" s="85">
        <v>2</v>
      </c>
      <c r="M59" s="85">
        <v>2</v>
      </c>
      <c r="N59" s="86">
        <f t="shared" ref="N59:N61" si="6">K59+L59+M59</f>
        <v>5</v>
      </c>
      <c r="O59" s="87">
        <f t="shared" ref="O59:O61" si="7">P59-N59</f>
        <v>4</v>
      </c>
      <c r="P59" s="87">
        <f t="shared" ref="P59:P61" si="8">ROUND(PRODUCT(J59,25)/14,0)</f>
        <v>9</v>
      </c>
      <c r="Q59" s="88" t="s">
        <v>33</v>
      </c>
      <c r="R59" s="89"/>
      <c r="S59" s="90"/>
      <c r="T59" s="89" t="s">
        <v>39</v>
      </c>
    </row>
    <row r="60" spans="1:23" s="80" customFormat="1" ht="14.25" customHeight="1">
      <c r="A60" s="84" t="s">
        <v>139</v>
      </c>
      <c r="B60" s="225" t="s">
        <v>140</v>
      </c>
      <c r="C60" s="225"/>
      <c r="D60" s="225"/>
      <c r="E60" s="225"/>
      <c r="F60" s="225"/>
      <c r="G60" s="225"/>
      <c r="H60" s="225"/>
      <c r="I60" s="225"/>
      <c r="J60" s="94">
        <v>7</v>
      </c>
      <c r="K60" s="85">
        <v>1</v>
      </c>
      <c r="L60" s="85">
        <v>2</v>
      </c>
      <c r="M60" s="85">
        <v>2</v>
      </c>
      <c r="N60" s="86">
        <f t="shared" si="6"/>
        <v>5</v>
      </c>
      <c r="O60" s="87">
        <f t="shared" si="7"/>
        <v>8</v>
      </c>
      <c r="P60" s="87">
        <f t="shared" si="8"/>
        <v>13</v>
      </c>
      <c r="Q60" s="88" t="s">
        <v>33</v>
      </c>
      <c r="R60" s="89"/>
      <c r="S60" s="90"/>
      <c r="T60" s="89" t="s">
        <v>39</v>
      </c>
    </row>
    <row r="61" spans="1:23" s="80" customFormat="1">
      <c r="A61" s="95" t="s">
        <v>141</v>
      </c>
      <c r="B61" s="225" t="s">
        <v>142</v>
      </c>
      <c r="C61" s="225"/>
      <c r="D61" s="225"/>
      <c r="E61" s="225"/>
      <c r="F61" s="225"/>
      <c r="G61" s="225"/>
      <c r="H61" s="225"/>
      <c r="I61" s="225"/>
      <c r="J61" s="94">
        <v>4</v>
      </c>
      <c r="K61" s="85">
        <v>2</v>
      </c>
      <c r="L61" s="85">
        <v>1</v>
      </c>
      <c r="M61" s="85">
        <v>0</v>
      </c>
      <c r="N61" s="86">
        <f t="shared" si="6"/>
        <v>3</v>
      </c>
      <c r="O61" s="87">
        <f t="shared" si="7"/>
        <v>4</v>
      </c>
      <c r="P61" s="87">
        <f t="shared" si="8"/>
        <v>7</v>
      </c>
      <c r="Q61" s="88" t="s">
        <v>33</v>
      </c>
      <c r="R61" s="89"/>
      <c r="S61" s="90"/>
      <c r="T61" s="89" t="s">
        <v>38</v>
      </c>
    </row>
    <row r="62" spans="1:23" s="80" customFormat="1">
      <c r="A62" s="95" t="s">
        <v>143</v>
      </c>
      <c r="B62" s="225" t="s">
        <v>144</v>
      </c>
      <c r="C62" s="225"/>
      <c r="D62" s="225"/>
      <c r="E62" s="225"/>
      <c r="F62" s="225"/>
      <c r="G62" s="225"/>
      <c r="H62" s="225"/>
      <c r="I62" s="225"/>
      <c r="J62" s="94">
        <v>3</v>
      </c>
      <c r="K62" s="85">
        <v>1</v>
      </c>
      <c r="L62" s="85">
        <v>0</v>
      </c>
      <c r="M62" s="85">
        <v>0</v>
      </c>
      <c r="N62" s="86">
        <f t="shared" ref="N62" si="9">K62+L62+M62</f>
        <v>1</v>
      </c>
      <c r="O62" s="87">
        <f t="shared" ref="O62" si="10">P62-N62</f>
        <v>4</v>
      </c>
      <c r="P62" s="87">
        <f t="shared" ref="P62" si="11">ROUND(PRODUCT(J62,25)/14,0)</f>
        <v>5</v>
      </c>
      <c r="Q62" s="88"/>
      <c r="R62" s="89" t="s">
        <v>29</v>
      </c>
      <c r="S62" s="90"/>
      <c r="T62" s="89" t="s">
        <v>40</v>
      </c>
    </row>
    <row r="63" spans="1:23">
      <c r="A63" s="317" t="s">
        <v>95</v>
      </c>
      <c r="B63" s="259" t="s">
        <v>77</v>
      </c>
      <c r="C63" s="260"/>
      <c r="D63" s="260"/>
      <c r="E63" s="260"/>
      <c r="F63" s="260"/>
      <c r="G63" s="260"/>
      <c r="H63" s="260"/>
      <c r="I63" s="261"/>
      <c r="J63" s="30">
        <v>2</v>
      </c>
      <c r="K63" s="30">
        <v>0</v>
      </c>
      <c r="L63" s="30">
        <v>2</v>
      </c>
      <c r="M63" s="30">
        <v>0</v>
      </c>
      <c r="N63" s="30">
        <f t="shared" ref="N63" si="12">K63+L63+M63</f>
        <v>2</v>
      </c>
      <c r="O63" s="31">
        <f t="shared" ref="O63" si="13">P63-N63</f>
        <v>2</v>
      </c>
      <c r="P63" s="31">
        <f t="shared" ref="P63" si="14">ROUND(PRODUCT(J63,25)/14,0)</f>
        <v>4</v>
      </c>
      <c r="Q63" s="32"/>
      <c r="R63" s="30"/>
      <c r="S63" s="33" t="s">
        <v>34</v>
      </c>
      <c r="T63" s="30" t="s">
        <v>40</v>
      </c>
    </row>
    <row r="64" spans="1:23" s="73" customFormat="1">
      <c r="A64" s="151" t="s">
        <v>130</v>
      </c>
      <c r="B64" s="152"/>
      <c r="C64" s="152"/>
      <c r="D64" s="152"/>
      <c r="E64" s="152"/>
      <c r="F64" s="152"/>
      <c r="G64" s="152"/>
      <c r="H64" s="152"/>
      <c r="I64" s="152"/>
      <c r="J64" s="152"/>
      <c r="K64" s="152"/>
      <c r="L64" s="152"/>
      <c r="M64" s="152"/>
      <c r="N64" s="152"/>
      <c r="O64" s="152"/>
      <c r="P64" s="152"/>
      <c r="Q64" s="152"/>
      <c r="R64" s="152"/>
      <c r="S64" s="152"/>
      <c r="T64" s="153"/>
    </row>
    <row r="65" spans="1:23" s="80" customFormat="1">
      <c r="A65" s="84" t="s">
        <v>145</v>
      </c>
      <c r="B65" s="225" t="s">
        <v>146</v>
      </c>
      <c r="C65" s="225"/>
      <c r="D65" s="225"/>
      <c r="E65" s="225"/>
      <c r="F65" s="225"/>
      <c r="G65" s="225"/>
      <c r="H65" s="225"/>
      <c r="I65" s="225"/>
      <c r="J65" s="94">
        <v>5</v>
      </c>
      <c r="K65" s="85">
        <v>1</v>
      </c>
      <c r="L65" s="85">
        <v>2</v>
      </c>
      <c r="M65" s="85">
        <v>2</v>
      </c>
      <c r="N65" s="86">
        <f t="shared" ref="N65" si="15">K65+L65+M65</f>
        <v>5</v>
      </c>
      <c r="O65" s="87">
        <f t="shared" ref="O65" si="16">P65-N65</f>
        <v>4</v>
      </c>
      <c r="P65" s="87">
        <f t="shared" ref="P65" si="17">ROUND(PRODUCT(J65,25)/14,0)</f>
        <v>9</v>
      </c>
      <c r="Q65" s="88" t="s">
        <v>33</v>
      </c>
      <c r="R65" s="89"/>
      <c r="S65" s="90"/>
      <c r="T65" s="89" t="s">
        <v>39</v>
      </c>
    </row>
    <row r="66" spans="1:23" s="80" customFormat="1" ht="13.35" customHeight="1">
      <c r="A66" s="84" t="s">
        <v>147</v>
      </c>
      <c r="B66" s="225" t="s">
        <v>148</v>
      </c>
      <c r="C66" s="225"/>
      <c r="D66" s="225"/>
      <c r="E66" s="225"/>
      <c r="F66" s="225"/>
      <c r="G66" s="225"/>
      <c r="H66" s="225"/>
      <c r="I66" s="225"/>
      <c r="J66" s="94">
        <v>6</v>
      </c>
      <c r="K66" s="85">
        <v>1</v>
      </c>
      <c r="L66" s="85">
        <v>0</v>
      </c>
      <c r="M66" s="85">
        <v>2</v>
      </c>
      <c r="N66" s="86">
        <f t="shared" ref="N66" si="18">K66+L66+M66</f>
        <v>3</v>
      </c>
      <c r="O66" s="87">
        <f t="shared" ref="O66" si="19">P66-N66</f>
        <v>8</v>
      </c>
      <c r="P66" s="87">
        <f t="shared" ref="P66" si="20">ROUND(PRODUCT(J66,25)/14,0)</f>
        <v>11</v>
      </c>
      <c r="Q66" s="88" t="s">
        <v>33</v>
      </c>
      <c r="R66" s="89"/>
      <c r="S66" s="90"/>
      <c r="T66" s="89" t="s">
        <v>39</v>
      </c>
    </row>
    <row r="67" spans="1:23">
      <c r="A67" s="11" t="s">
        <v>26</v>
      </c>
      <c r="B67" s="233"/>
      <c r="C67" s="234"/>
      <c r="D67" s="234"/>
      <c r="E67" s="234"/>
      <c r="F67" s="234"/>
      <c r="G67" s="234"/>
      <c r="H67" s="234"/>
      <c r="I67" s="235"/>
      <c r="J67" s="11">
        <f t="shared" ref="J67:P67" si="21">SUM(J59:J66)</f>
        <v>32</v>
      </c>
      <c r="K67" s="11">
        <f t="shared" si="21"/>
        <v>7</v>
      </c>
      <c r="L67" s="11">
        <f t="shared" si="21"/>
        <v>9</v>
      </c>
      <c r="M67" s="11">
        <f t="shared" si="21"/>
        <v>8</v>
      </c>
      <c r="N67" s="11">
        <f t="shared" si="21"/>
        <v>24</v>
      </c>
      <c r="O67" s="11">
        <f t="shared" si="21"/>
        <v>34</v>
      </c>
      <c r="P67" s="11">
        <f t="shared" si="21"/>
        <v>58</v>
      </c>
      <c r="Q67" s="17">
        <f>COUNTIF(Q59:Q66,"E")</f>
        <v>5</v>
      </c>
      <c r="R67" s="17">
        <f>COUNTIF(R59:R66,"C")</f>
        <v>1</v>
      </c>
      <c r="S67" s="17">
        <f>COUNTIF(S59:S66,"VP")</f>
        <v>1</v>
      </c>
      <c r="T67" s="23">
        <f>COUNTA(T59:T66)</f>
        <v>7</v>
      </c>
      <c r="U67" s="217" t="str">
        <f>IF(Q67&gt;=SUM(R67:S67),"Corect","E trebuie să fie cel puțin egal cu C+VP")</f>
        <v>Corect</v>
      </c>
      <c r="V67" s="216"/>
      <c r="W67" s="216"/>
    </row>
    <row r="68" spans="1:23" s="127" customFormat="1">
      <c r="A68" s="37"/>
      <c r="B68" s="37"/>
      <c r="C68" s="37"/>
      <c r="D68" s="37"/>
      <c r="E68" s="37"/>
      <c r="F68" s="37"/>
      <c r="G68" s="37"/>
      <c r="H68" s="37"/>
      <c r="I68" s="37"/>
      <c r="J68" s="37"/>
      <c r="K68" s="37"/>
      <c r="L68" s="37"/>
      <c r="M68" s="37"/>
      <c r="N68" s="37"/>
      <c r="O68" s="37"/>
      <c r="P68" s="37"/>
      <c r="Q68" s="37"/>
      <c r="R68" s="37"/>
      <c r="S68" s="37"/>
      <c r="T68" s="38"/>
      <c r="U68" s="126"/>
    </row>
    <row r="69" spans="1:23" s="127" customFormat="1">
      <c r="A69" s="37"/>
      <c r="B69" s="37"/>
      <c r="C69" s="37"/>
      <c r="D69" s="37"/>
      <c r="E69" s="37"/>
      <c r="F69" s="37"/>
      <c r="G69" s="37"/>
      <c r="H69" s="37"/>
      <c r="I69" s="37"/>
      <c r="J69" s="37"/>
      <c r="K69" s="37"/>
      <c r="L69" s="37"/>
      <c r="M69" s="37"/>
      <c r="N69" s="37"/>
      <c r="O69" s="37"/>
      <c r="P69" s="37"/>
      <c r="Q69" s="37"/>
      <c r="R69" s="37"/>
      <c r="S69" s="37"/>
      <c r="T69" s="38"/>
      <c r="U69" s="126"/>
    </row>
    <row r="70" spans="1:23" s="127" customFormat="1">
      <c r="A70" s="37"/>
      <c r="B70" s="37"/>
      <c r="C70" s="37"/>
      <c r="D70" s="37"/>
      <c r="E70" s="37"/>
      <c r="F70" s="37"/>
      <c r="G70" s="37"/>
      <c r="H70" s="37"/>
      <c r="I70" s="37"/>
      <c r="J70" s="37"/>
      <c r="K70" s="37"/>
      <c r="L70" s="37"/>
      <c r="M70" s="37"/>
      <c r="N70" s="37"/>
      <c r="O70" s="37"/>
      <c r="P70" s="37"/>
      <c r="Q70" s="37"/>
      <c r="R70" s="37"/>
      <c r="S70" s="37"/>
      <c r="T70" s="38"/>
      <c r="U70" s="126"/>
    </row>
    <row r="71" spans="1:23" s="127" customFormat="1">
      <c r="A71" s="37"/>
      <c r="B71" s="37"/>
      <c r="C71" s="37"/>
      <c r="D71" s="37"/>
      <c r="E71" s="37"/>
      <c r="F71" s="37"/>
      <c r="G71" s="37"/>
      <c r="H71" s="37"/>
      <c r="I71" s="37"/>
      <c r="J71" s="37"/>
      <c r="K71" s="37"/>
      <c r="L71" s="37"/>
      <c r="M71" s="37"/>
      <c r="N71" s="37"/>
      <c r="O71" s="37"/>
      <c r="P71" s="37"/>
      <c r="Q71" s="37"/>
      <c r="R71" s="37"/>
      <c r="S71" s="37"/>
      <c r="T71" s="38"/>
      <c r="U71" s="126"/>
    </row>
    <row r="72" spans="1:23" s="127" customFormat="1">
      <c r="A72" s="37"/>
      <c r="B72" s="37"/>
      <c r="C72" s="37"/>
      <c r="D72" s="37"/>
      <c r="E72" s="37"/>
      <c r="F72" s="37"/>
      <c r="G72" s="37"/>
      <c r="H72" s="37"/>
      <c r="I72" s="37"/>
      <c r="J72" s="37"/>
      <c r="K72" s="37"/>
      <c r="L72" s="37"/>
      <c r="M72" s="37"/>
      <c r="N72" s="37"/>
      <c r="O72" s="37"/>
      <c r="P72" s="37"/>
      <c r="Q72" s="37"/>
      <c r="R72" s="37"/>
      <c r="S72" s="37"/>
      <c r="T72" s="38"/>
      <c r="U72" s="126"/>
    </row>
    <row r="73" spans="1:23" ht="18" customHeight="1">
      <c r="A73" s="220" t="s">
        <v>45</v>
      </c>
      <c r="B73" s="220"/>
      <c r="C73" s="220"/>
      <c r="D73" s="220"/>
      <c r="E73" s="220"/>
      <c r="F73" s="220"/>
      <c r="G73" s="220"/>
      <c r="H73" s="220"/>
      <c r="I73" s="220"/>
      <c r="J73" s="220"/>
      <c r="K73" s="220"/>
      <c r="L73" s="220"/>
      <c r="M73" s="220"/>
      <c r="N73" s="220"/>
      <c r="O73" s="220"/>
      <c r="P73" s="220"/>
      <c r="Q73" s="220"/>
      <c r="R73" s="220"/>
      <c r="S73" s="220"/>
      <c r="T73" s="220"/>
    </row>
    <row r="74" spans="1:23" ht="25.5" customHeight="1">
      <c r="A74" s="231" t="s">
        <v>28</v>
      </c>
      <c r="B74" s="236" t="s">
        <v>27</v>
      </c>
      <c r="C74" s="237"/>
      <c r="D74" s="237"/>
      <c r="E74" s="237"/>
      <c r="F74" s="237"/>
      <c r="G74" s="237"/>
      <c r="H74" s="237"/>
      <c r="I74" s="238"/>
      <c r="J74" s="258" t="s">
        <v>41</v>
      </c>
      <c r="K74" s="228" t="s">
        <v>25</v>
      </c>
      <c r="L74" s="229"/>
      <c r="M74" s="230"/>
      <c r="N74" s="228" t="s">
        <v>42</v>
      </c>
      <c r="O74" s="255"/>
      <c r="P74" s="256"/>
      <c r="Q74" s="228" t="s">
        <v>24</v>
      </c>
      <c r="R74" s="229"/>
      <c r="S74" s="230"/>
      <c r="T74" s="213" t="s">
        <v>23</v>
      </c>
    </row>
    <row r="75" spans="1:23" ht="16.5" customHeight="1">
      <c r="A75" s="232"/>
      <c r="B75" s="239"/>
      <c r="C75" s="240"/>
      <c r="D75" s="240"/>
      <c r="E75" s="240"/>
      <c r="F75" s="240"/>
      <c r="G75" s="240"/>
      <c r="H75" s="240"/>
      <c r="I75" s="241"/>
      <c r="J75" s="214"/>
      <c r="K75" s="5" t="s">
        <v>29</v>
      </c>
      <c r="L75" s="5" t="s">
        <v>30</v>
      </c>
      <c r="M75" s="5" t="s">
        <v>31</v>
      </c>
      <c r="N75" s="39" t="s">
        <v>35</v>
      </c>
      <c r="O75" s="39" t="s">
        <v>7</v>
      </c>
      <c r="P75" s="39" t="s">
        <v>32</v>
      </c>
      <c r="Q75" s="39" t="s">
        <v>33</v>
      </c>
      <c r="R75" s="39" t="s">
        <v>29</v>
      </c>
      <c r="S75" s="39" t="s">
        <v>34</v>
      </c>
      <c r="T75" s="214"/>
    </row>
    <row r="76" spans="1:23" s="73" customFormat="1">
      <c r="A76" s="148" t="s">
        <v>122</v>
      </c>
      <c r="B76" s="149"/>
      <c r="C76" s="149"/>
      <c r="D76" s="149"/>
      <c r="E76" s="149"/>
      <c r="F76" s="149"/>
      <c r="G76" s="149"/>
      <c r="H76" s="149"/>
      <c r="I76" s="149"/>
      <c r="J76" s="149"/>
      <c r="K76" s="149"/>
      <c r="L76" s="149"/>
      <c r="M76" s="149"/>
      <c r="N76" s="149"/>
      <c r="O76" s="149"/>
      <c r="P76" s="149"/>
      <c r="Q76" s="149"/>
      <c r="R76" s="149"/>
      <c r="S76" s="149"/>
      <c r="T76" s="150"/>
    </row>
    <row r="77" spans="1:23" s="80" customFormat="1">
      <c r="A77" s="84" t="s">
        <v>149</v>
      </c>
      <c r="B77" s="225" t="s">
        <v>150</v>
      </c>
      <c r="C77" s="225"/>
      <c r="D77" s="225"/>
      <c r="E77" s="225"/>
      <c r="F77" s="225"/>
      <c r="G77" s="225"/>
      <c r="H77" s="225"/>
      <c r="I77" s="225"/>
      <c r="J77" s="85">
        <v>7</v>
      </c>
      <c r="K77" s="85">
        <v>1</v>
      </c>
      <c r="L77" s="85">
        <v>2</v>
      </c>
      <c r="M77" s="85">
        <v>2</v>
      </c>
      <c r="N77" s="86">
        <f>K77+L77+M77</f>
        <v>5</v>
      </c>
      <c r="O77" s="87">
        <f>P77-N77</f>
        <v>8</v>
      </c>
      <c r="P77" s="87">
        <f>ROUND(PRODUCT(J77,25)/14,0)</f>
        <v>13</v>
      </c>
      <c r="Q77" s="88" t="s">
        <v>33</v>
      </c>
      <c r="R77" s="89"/>
      <c r="S77" s="90"/>
      <c r="T77" s="89" t="s">
        <v>39</v>
      </c>
    </row>
    <row r="78" spans="1:23" s="80" customFormat="1">
      <c r="A78" s="84" t="s">
        <v>151</v>
      </c>
      <c r="B78" s="225" t="s">
        <v>152</v>
      </c>
      <c r="C78" s="225"/>
      <c r="D78" s="225"/>
      <c r="E78" s="225"/>
      <c r="F78" s="225"/>
      <c r="G78" s="225"/>
      <c r="H78" s="225"/>
      <c r="I78" s="225"/>
      <c r="J78" s="85">
        <v>8</v>
      </c>
      <c r="K78" s="85">
        <v>1</v>
      </c>
      <c r="L78" s="85">
        <v>2</v>
      </c>
      <c r="M78" s="85">
        <v>2</v>
      </c>
      <c r="N78" s="86">
        <f>K78+L78+M78</f>
        <v>5</v>
      </c>
      <c r="O78" s="87">
        <f>P78-N78</f>
        <v>9</v>
      </c>
      <c r="P78" s="87">
        <f>ROUND(PRODUCT(J78,25)/14,0)</f>
        <v>14</v>
      </c>
      <c r="Q78" s="88" t="s">
        <v>33</v>
      </c>
      <c r="R78" s="89"/>
      <c r="S78" s="90"/>
      <c r="T78" s="89" t="s">
        <v>39</v>
      </c>
    </row>
    <row r="79" spans="1:23" s="80" customFormat="1">
      <c r="A79" s="84" t="s">
        <v>153</v>
      </c>
      <c r="B79" s="242" t="s">
        <v>154</v>
      </c>
      <c r="C79" s="225"/>
      <c r="D79" s="225"/>
      <c r="E79" s="225"/>
      <c r="F79" s="225"/>
      <c r="G79" s="225"/>
      <c r="H79" s="225"/>
      <c r="I79" s="243"/>
      <c r="J79" s="85">
        <v>3</v>
      </c>
      <c r="K79" s="85">
        <v>0</v>
      </c>
      <c r="L79" s="85">
        <v>0</v>
      </c>
      <c r="M79" s="85">
        <v>2</v>
      </c>
      <c r="N79" s="86">
        <f>K79+L79+M79</f>
        <v>2</v>
      </c>
      <c r="O79" s="87">
        <f>P79-N79</f>
        <v>3</v>
      </c>
      <c r="P79" s="87">
        <f>ROUND(PRODUCT(J79,25)/14,0)</f>
        <v>5</v>
      </c>
      <c r="Q79" s="88"/>
      <c r="R79" s="89" t="s">
        <v>29</v>
      </c>
      <c r="S79" s="90"/>
      <c r="T79" s="89" t="s">
        <v>39</v>
      </c>
    </row>
    <row r="80" spans="1:23" s="80" customFormat="1">
      <c r="A80" s="84" t="s">
        <v>155</v>
      </c>
      <c r="B80" s="225" t="s">
        <v>156</v>
      </c>
      <c r="C80" s="225"/>
      <c r="D80" s="225"/>
      <c r="E80" s="225"/>
      <c r="F80" s="225"/>
      <c r="G80" s="225"/>
      <c r="H80" s="225"/>
      <c r="I80" s="225"/>
      <c r="J80" s="85">
        <v>4</v>
      </c>
      <c r="K80" s="85">
        <v>2</v>
      </c>
      <c r="L80" s="85">
        <v>2</v>
      </c>
      <c r="M80" s="85">
        <v>0</v>
      </c>
      <c r="N80" s="86">
        <f>K80+L80+M80</f>
        <v>4</v>
      </c>
      <c r="O80" s="87">
        <f>P80-N80</f>
        <v>3</v>
      </c>
      <c r="P80" s="87">
        <f>ROUND(PRODUCT(J80,25)/14,0)</f>
        <v>7</v>
      </c>
      <c r="Q80" s="88" t="s">
        <v>33</v>
      </c>
      <c r="R80" s="89"/>
      <c r="S80" s="90"/>
      <c r="T80" s="89" t="s">
        <v>38</v>
      </c>
    </row>
    <row r="81" spans="1:23">
      <c r="A81" s="151" t="s">
        <v>132</v>
      </c>
      <c r="B81" s="152"/>
      <c r="C81" s="152"/>
      <c r="D81" s="152"/>
      <c r="E81" s="152"/>
      <c r="F81" s="152"/>
      <c r="G81" s="152"/>
      <c r="H81" s="152"/>
      <c r="I81" s="152"/>
      <c r="J81" s="152"/>
      <c r="K81" s="152"/>
      <c r="L81" s="152"/>
      <c r="M81" s="152"/>
      <c r="N81" s="152"/>
      <c r="O81" s="152"/>
      <c r="P81" s="152"/>
      <c r="Q81" s="152"/>
      <c r="R81" s="152"/>
      <c r="S81" s="152"/>
      <c r="T81" s="153"/>
    </row>
    <row r="82" spans="1:23" s="80" customFormat="1">
      <c r="A82" s="84" t="s">
        <v>157</v>
      </c>
      <c r="B82" s="225" t="s">
        <v>158</v>
      </c>
      <c r="C82" s="225"/>
      <c r="D82" s="225"/>
      <c r="E82" s="225"/>
      <c r="F82" s="225"/>
      <c r="G82" s="225"/>
      <c r="H82" s="225"/>
      <c r="I82" s="225"/>
      <c r="J82" s="85">
        <v>6</v>
      </c>
      <c r="K82" s="85">
        <v>1</v>
      </c>
      <c r="L82" s="85">
        <v>2</v>
      </c>
      <c r="M82" s="85">
        <v>2</v>
      </c>
      <c r="N82" s="86">
        <f>K82+L82+M82</f>
        <v>5</v>
      </c>
      <c r="O82" s="87">
        <f>P82-N82</f>
        <v>6</v>
      </c>
      <c r="P82" s="87">
        <f>ROUND(PRODUCT(J82,25)/14,0)</f>
        <v>11</v>
      </c>
      <c r="Q82" s="88" t="s">
        <v>33</v>
      </c>
      <c r="R82" s="89"/>
      <c r="S82" s="90"/>
      <c r="T82" s="89" t="s">
        <v>39</v>
      </c>
    </row>
    <row r="83" spans="1:23" s="80" customFormat="1">
      <c r="A83" s="84" t="s">
        <v>159</v>
      </c>
      <c r="B83" s="225" t="s">
        <v>160</v>
      </c>
      <c r="C83" s="225"/>
      <c r="D83" s="225"/>
      <c r="E83" s="225"/>
      <c r="F83" s="225"/>
      <c r="G83" s="225"/>
      <c r="H83" s="225"/>
      <c r="I83" s="225"/>
      <c r="J83" s="85">
        <v>5</v>
      </c>
      <c r="K83" s="85">
        <v>1</v>
      </c>
      <c r="L83" s="85">
        <v>0</v>
      </c>
      <c r="M83" s="85">
        <v>2</v>
      </c>
      <c r="N83" s="86">
        <f>K83+L83+M83</f>
        <v>3</v>
      </c>
      <c r="O83" s="87">
        <f>P83-N83</f>
        <v>6</v>
      </c>
      <c r="P83" s="87">
        <f>ROUND(PRODUCT(J83,25)/14,0)</f>
        <v>9</v>
      </c>
      <c r="Q83" s="88" t="s">
        <v>33</v>
      </c>
      <c r="R83" s="89"/>
      <c r="S83" s="90"/>
      <c r="T83" s="89" t="s">
        <v>39</v>
      </c>
    </row>
    <row r="84" spans="1:23">
      <c r="A84" s="11" t="s">
        <v>26</v>
      </c>
      <c r="B84" s="233"/>
      <c r="C84" s="234"/>
      <c r="D84" s="234"/>
      <c r="E84" s="234"/>
      <c r="F84" s="234"/>
      <c r="G84" s="234"/>
      <c r="H84" s="234"/>
      <c r="I84" s="235"/>
      <c r="J84" s="11">
        <f t="shared" ref="J84:P84" si="22">SUM(J77:J83)</f>
        <v>33</v>
      </c>
      <c r="K84" s="11">
        <f t="shared" si="22"/>
        <v>6</v>
      </c>
      <c r="L84" s="11">
        <f t="shared" si="22"/>
        <v>8</v>
      </c>
      <c r="M84" s="11">
        <f t="shared" si="22"/>
        <v>10</v>
      </c>
      <c r="N84" s="11">
        <f t="shared" si="22"/>
        <v>24</v>
      </c>
      <c r="O84" s="11">
        <f t="shared" si="22"/>
        <v>35</v>
      </c>
      <c r="P84" s="11">
        <f t="shared" si="22"/>
        <v>59</v>
      </c>
      <c r="Q84" s="11">
        <f>COUNTIF(Q77:Q83,"E")</f>
        <v>5</v>
      </c>
      <c r="R84" s="11">
        <f>COUNTIF(R77:R83,"C")</f>
        <v>1</v>
      </c>
      <c r="S84" s="11">
        <f>COUNTIF(S77:S83,"VP")</f>
        <v>0</v>
      </c>
      <c r="T84" s="23">
        <f>COUNTA(T77:T83)</f>
        <v>6</v>
      </c>
      <c r="U84" s="217" t="str">
        <f>IF(Q84&gt;=SUM(R84:S84),"Corect","E trebuie să fie cel puțin egal cu C+VP")</f>
        <v>Corect</v>
      </c>
      <c r="V84" s="216"/>
      <c r="W84" s="216"/>
    </row>
    <row r="85" spans="1:23" s="127" customFormat="1">
      <c r="A85" s="37"/>
      <c r="B85" s="37"/>
      <c r="C85" s="37"/>
      <c r="D85" s="37"/>
      <c r="E85" s="37"/>
      <c r="F85" s="37"/>
      <c r="G85" s="37"/>
      <c r="H85" s="37"/>
      <c r="I85" s="37"/>
      <c r="J85" s="37"/>
      <c r="K85" s="37"/>
      <c r="L85" s="37"/>
      <c r="M85" s="37"/>
      <c r="N85" s="37"/>
      <c r="O85" s="37"/>
      <c r="P85" s="37"/>
      <c r="Q85" s="37"/>
      <c r="R85" s="37"/>
      <c r="S85" s="37"/>
      <c r="T85" s="38"/>
      <c r="U85" s="126"/>
    </row>
    <row r="86" spans="1:23" s="127" customFormat="1">
      <c r="A86" s="37"/>
      <c r="B86" s="37"/>
      <c r="C86" s="37"/>
      <c r="D86" s="37"/>
      <c r="E86" s="37"/>
      <c r="F86" s="37"/>
      <c r="G86" s="37"/>
      <c r="H86" s="37"/>
      <c r="I86" s="37"/>
      <c r="J86" s="37"/>
      <c r="K86" s="37"/>
      <c r="L86" s="37"/>
      <c r="M86" s="37"/>
      <c r="N86" s="37"/>
      <c r="O86" s="37"/>
      <c r="P86" s="37"/>
      <c r="Q86" s="37"/>
      <c r="R86" s="37"/>
      <c r="S86" s="37"/>
      <c r="T86" s="38"/>
      <c r="U86" s="126"/>
    </row>
    <row r="88" spans="1:23" ht="18.75" customHeight="1">
      <c r="A88" s="220" t="s">
        <v>46</v>
      </c>
      <c r="B88" s="220"/>
      <c r="C88" s="220"/>
      <c r="D88" s="220"/>
      <c r="E88" s="220"/>
      <c r="F88" s="220"/>
      <c r="G88" s="220"/>
      <c r="H88" s="220"/>
      <c r="I88" s="220"/>
      <c r="J88" s="220"/>
      <c r="K88" s="220"/>
      <c r="L88" s="220"/>
      <c r="M88" s="220"/>
      <c r="N88" s="220"/>
      <c r="O88" s="220"/>
      <c r="P88" s="220"/>
      <c r="Q88" s="220"/>
      <c r="R88" s="220"/>
      <c r="S88" s="220"/>
      <c r="T88" s="220"/>
    </row>
    <row r="89" spans="1:23" ht="24.75" customHeight="1">
      <c r="A89" s="231" t="s">
        <v>28</v>
      </c>
      <c r="B89" s="236" t="s">
        <v>27</v>
      </c>
      <c r="C89" s="237"/>
      <c r="D89" s="237"/>
      <c r="E89" s="237"/>
      <c r="F89" s="237"/>
      <c r="G89" s="237"/>
      <c r="H89" s="237"/>
      <c r="I89" s="238"/>
      <c r="J89" s="258" t="s">
        <v>41</v>
      </c>
      <c r="K89" s="228" t="s">
        <v>25</v>
      </c>
      <c r="L89" s="229"/>
      <c r="M89" s="230"/>
      <c r="N89" s="228" t="s">
        <v>42</v>
      </c>
      <c r="O89" s="255"/>
      <c r="P89" s="256"/>
      <c r="Q89" s="228" t="s">
        <v>24</v>
      </c>
      <c r="R89" s="229"/>
      <c r="S89" s="230"/>
      <c r="T89" s="213" t="s">
        <v>23</v>
      </c>
    </row>
    <row r="90" spans="1:23">
      <c r="A90" s="232"/>
      <c r="B90" s="239"/>
      <c r="C90" s="240"/>
      <c r="D90" s="240"/>
      <c r="E90" s="240"/>
      <c r="F90" s="240"/>
      <c r="G90" s="240"/>
      <c r="H90" s="240"/>
      <c r="I90" s="241"/>
      <c r="J90" s="214"/>
      <c r="K90" s="5" t="s">
        <v>29</v>
      </c>
      <c r="L90" s="5" t="s">
        <v>30</v>
      </c>
      <c r="M90" s="5" t="s">
        <v>31</v>
      </c>
      <c r="N90" s="39" t="s">
        <v>35</v>
      </c>
      <c r="O90" s="39" t="s">
        <v>7</v>
      </c>
      <c r="P90" s="39" t="s">
        <v>32</v>
      </c>
      <c r="Q90" s="39" t="s">
        <v>33</v>
      </c>
      <c r="R90" s="39" t="s">
        <v>29</v>
      </c>
      <c r="S90" s="39" t="s">
        <v>34</v>
      </c>
      <c r="T90" s="214"/>
    </row>
    <row r="91" spans="1:23" s="73" customFormat="1">
      <c r="A91" s="148" t="s">
        <v>122</v>
      </c>
      <c r="B91" s="149"/>
      <c r="C91" s="149"/>
      <c r="D91" s="149"/>
      <c r="E91" s="149"/>
      <c r="F91" s="149"/>
      <c r="G91" s="149"/>
      <c r="H91" s="149"/>
      <c r="I91" s="149"/>
      <c r="J91" s="149"/>
      <c r="K91" s="149"/>
      <c r="L91" s="149"/>
      <c r="M91" s="149"/>
      <c r="N91" s="149"/>
      <c r="O91" s="149"/>
      <c r="P91" s="149"/>
      <c r="Q91" s="149"/>
      <c r="R91" s="149"/>
      <c r="S91" s="149"/>
      <c r="T91" s="150"/>
    </row>
    <row r="92" spans="1:23" s="80" customFormat="1">
      <c r="A92" s="84" t="s">
        <v>161</v>
      </c>
      <c r="B92" s="225" t="s">
        <v>162</v>
      </c>
      <c r="C92" s="225"/>
      <c r="D92" s="225"/>
      <c r="E92" s="225"/>
      <c r="F92" s="225"/>
      <c r="G92" s="225"/>
      <c r="H92" s="225"/>
      <c r="I92" s="225"/>
      <c r="J92" s="85">
        <v>6</v>
      </c>
      <c r="K92" s="85">
        <v>1</v>
      </c>
      <c r="L92" s="85">
        <v>2</v>
      </c>
      <c r="M92" s="85">
        <v>2</v>
      </c>
      <c r="N92" s="86">
        <f t="shared" ref="N92:N93" si="23">K92+L92+M92</f>
        <v>5</v>
      </c>
      <c r="O92" s="87">
        <f t="shared" ref="O92:O93" si="24">P92-N92</f>
        <v>6</v>
      </c>
      <c r="P92" s="87">
        <f t="shared" ref="P92:P93" si="25">ROUND(PRODUCT(J92,25)/14,0)</f>
        <v>11</v>
      </c>
      <c r="Q92" s="88" t="s">
        <v>33</v>
      </c>
      <c r="R92" s="89"/>
      <c r="S92" s="90"/>
      <c r="T92" s="89" t="s">
        <v>39</v>
      </c>
    </row>
    <row r="93" spans="1:23" s="80" customFormat="1">
      <c r="A93" s="84" t="s">
        <v>163</v>
      </c>
      <c r="B93" s="225" t="s">
        <v>164</v>
      </c>
      <c r="C93" s="225"/>
      <c r="D93" s="225"/>
      <c r="E93" s="225"/>
      <c r="F93" s="225"/>
      <c r="G93" s="225"/>
      <c r="H93" s="225"/>
      <c r="I93" s="225"/>
      <c r="J93" s="85">
        <v>5</v>
      </c>
      <c r="K93" s="85">
        <v>1</v>
      </c>
      <c r="L93" s="85">
        <v>0</v>
      </c>
      <c r="M93" s="85">
        <v>2</v>
      </c>
      <c r="N93" s="86">
        <f t="shared" si="23"/>
        <v>3</v>
      </c>
      <c r="O93" s="87">
        <f t="shared" si="24"/>
        <v>6</v>
      </c>
      <c r="P93" s="87">
        <f t="shared" si="25"/>
        <v>9</v>
      </c>
      <c r="Q93" s="88" t="s">
        <v>33</v>
      </c>
      <c r="R93" s="89"/>
      <c r="S93" s="90"/>
      <c r="T93" s="89" t="s">
        <v>39</v>
      </c>
    </row>
    <row r="94" spans="1:23" s="80" customFormat="1">
      <c r="A94" s="84" t="s">
        <v>167</v>
      </c>
      <c r="B94" s="242" t="s">
        <v>168</v>
      </c>
      <c r="C94" s="225"/>
      <c r="D94" s="225"/>
      <c r="E94" s="225"/>
      <c r="F94" s="225"/>
      <c r="G94" s="225"/>
      <c r="H94" s="225"/>
      <c r="I94" s="243"/>
      <c r="J94" s="85">
        <v>3</v>
      </c>
      <c r="K94" s="85">
        <v>0</v>
      </c>
      <c r="L94" s="85">
        <v>0</v>
      </c>
      <c r="M94" s="85">
        <v>2</v>
      </c>
      <c r="N94" s="86">
        <f t="shared" ref="N94" si="26">K94+L94+M94</f>
        <v>2</v>
      </c>
      <c r="O94" s="87">
        <f t="shared" ref="O94" si="27">P94-N94</f>
        <v>3</v>
      </c>
      <c r="P94" s="87">
        <f t="shared" ref="P94" si="28">ROUND(PRODUCT(J94,25)/14,0)</f>
        <v>5</v>
      </c>
      <c r="Q94" s="88"/>
      <c r="R94" s="89" t="s">
        <v>29</v>
      </c>
      <c r="S94" s="90"/>
      <c r="T94" s="89" t="s">
        <v>39</v>
      </c>
    </row>
    <row r="95" spans="1:23" s="81" customFormat="1">
      <c r="A95" s="84" t="s">
        <v>165</v>
      </c>
      <c r="B95" s="225" t="s">
        <v>166</v>
      </c>
      <c r="C95" s="225"/>
      <c r="D95" s="225"/>
      <c r="E95" s="225"/>
      <c r="F95" s="225"/>
      <c r="G95" s="225"/>
      <c r="H95" s="225"/>
      <c r="I95" s="225"/>
      <c r="J95" s="85">
        <v>4</v>
      </c>
      <c r="K95" s="85">
        <v>2</v>
      </c>
      <c r="L95" s="85">
        <v>2</v>
      </c>
      <c r="M95" s="85">
        <v>0</v>
      </c>
      <c r="N95" s="86">
        <f t="shared" ref="N95" si="29">K95+L95+M95</f>
        <v>4</v>
      </c>
      <c r="O95" s="87">
        <f t="shared" ref="O95" si="30">P95-N95</f>
        <v>3</v>
      </c>
      <c r="P95" s="87">
        <f t="shared" ref="P95" si="31">ROUND(PRODUCT(J95,25)/14,0)</f>
        <v>7</v>
      </c>
      <c r="Q95" s="88" t="s">
        <v>33</v>
      </c>
      <c r="R95" s="89"/>
      <c r="S95" s="90"/>
      <c r="T95" s="89" t="s">
        <v>38</v>
      </c>
    </row>
    <row r="96" spans="1:23" s="81" customFormat="1">
      <c r="A96" s="84" t="s">
        <v>259</v>
      </c>
      <c r="B96" s="225" t="s">
        <v>252</v>
      </c>
      <c r="C96" s="225"/>
      <c r="D96" s="225"/>
      <c r="E96" s="225"/>
      <c r="F96" s="225"/>
      <c r="G96" s="225"/>
      <c r="H96" s="225"/>
      <c r="I96" s="225"/>
      <c r="J96" s="85">
        <v>4</v>
      </c>
      <c r="K96" s="85">
        <v>1</v>
      </c>
      <c r="L96" s="85">
        <v>1</v>
      </c>
      <c r="M96" s="85">
        <v>0</v>
      </c>
      <c r="N96" s="86">
        <f>K96+L96+M96</f>
        <v>2</v>
      </c>
      <c r="O96" s="87">
        <f>P96-N96</f>
        <v>5</v>
      </c>
      <c r="P96" s="87">
        <f>ROUND(PRODUCT(J96,25)/14,0)</f>
        <v>7</v>
      </c>
      <c r="Q96" s="88"/>
      <c r="R96" s="89" t="s">
        <v>29</v>
      </c>
      <c r="S96" s="90"/>
      <c r="T96" s="89" t="s">
        <v>39</v>
      </c>
    </row>
    <row r="97" spans="1:23">
      <c r="A97" s="151" t="s">
        <v>130</v>
      </c>
      <c r="B97" s="152"/>
      <c r="C97" s="152"/>
      <c r="D97" s="152"/>
      <c r="E97" s="152"/>
      <c r="F97" s="152"/>
      <c r="G97" s="152"/>
      <c r="H97" s="152"/>
      <c r="I97" s="152"/>
      <c r="J97" s="152"/>
      <c r="K97" s="152"/>
      <c r="L97" s="152"/>
      <c r="M97" s="152"/>
      <c r="N97" s="152"/>
      <c r="O97" s="152"/>
      <c r="P97" s="152"/>
      <c r="Q97" s="152"/>
      <c r="R97" s="152"/>
      <c r="S97" s="152"/>
      <c r="T97" s="153"/>
    </row>
    <row r="98" spans="1:23" s="80" customFormat="1">
      <c r="A98" s="84" t="s">
        <v>169</v>
      </c>
      <c r="B98" s="225" t="s">
        <v>170</v>
      </c>
      <c r="C98" s="225"/>
      <c r="D98" s="225"/>
      <c r="E98" s="225"/>
      <c r="F98" s="225"/>
      <c r="G98" s="225"/>
      <c r="H98" s="225"/>
      <c r="I98" s="225"/>
      <c r="J98" s="85">
        <v>6</v>
      </c>
      <c r="K98" s="85">
        <v>1</v>
      </c>
      <c r="L98" s="85">
        <v>2</v>
      </c>
      <c r="M98" s="85">
        <v>2</v>
      </c>
      <c r="N98" s="86">
        <f t="shared" ref="N98" si="32">K98+L98+M98</f>
        <v>5</v>
      </c>
      <c r="O98" s="87">
        <f t="shared" ref="O98" si="33">P98-N98</f>
        <v>6</v>
      </c>
      <c r="P98" s="87">
        <f t="shared" ref="P98" si="34">ROUND(PRODUCT(J98,25)/14,0)</f>
        <v>11</v>
      </c>
      <c r="Q98" s="88" t="s">
        <v>33</v>
      </c>
      <c r="R98" s="89"/>
      <c r="S98" s="90"/>
      <c r="T98" s="89" t="s">
        <v>39</v>
      </c>
    </row>
    <row r="99" spans="1:23" s="80" customFormat="1">
      <c r="A99" s="84" t="s">
        <v>171</v>
      </c>
      <c r="B99" s="225" t="s">
        <v>172</v>
      </c>
      <c r="C99" s="225"/>
      <c r="D99" s="225"/>
      <c r="E99" s="225"/>
      <c r="F99" s="225"/>
      <c r="G99" s="225"/>
      <c r="H99" s="225"/>
      <c r="I99" s="225"/>
      <c r="J99" s="85">
        <v>5</v>
      </c>
      <c r="K99" s="85">
        <v>1</v>
      </c>
      <c r="L99" s="85">
        <v>0</v>
      </c>
      <c r="M99" s="85">
        <v>2</v>
      </c>
      <c r="N99" s="86">
        <f t="shared" ref="N99" si="35">K99+L99+M99</f>
        <v>3</v>
      </c>
      <c r="O99" s="87">
        <f t="shared" ref="O99" si="36">P99-N99</f>
        <v>6</v>
      </c>
      <c r="P99" s="87">
        <f t="shared" ref="P99" si="37">ROUND(PRODUCT(J99,25)/14,0)</f>
        <v>9</v>
      </c>
      <c r="Q99" s="88" t="s">
        <v>33</v>
      </c>
      <c r="R99" s="89"/>
      <c r="S99" s="90"/>
      <c r="T99" s="89" t="s">
        <v>39</v>
      </c>
    </row>
    <row r="100" spans="1:23">
      <c r="A100" s="11" t="s">
        <v>26</v>
      </c>
      <c r="B100" s="233"/>
      <c r="C100" s="234"/>
      <c r="D100" s="234"/>
      <c r="E100" s="234"/>
      <c r="F100" s="234"/>
      <c r="G100" s="234"/>
      <c r="H100" s="234"/>
      <c r="I100" s="235"/>
      <c r="J100" s="11">
        <f t="shared" ref="J100:P100" si="38">SUM(J92:J99)</f>
        <v>33</v>
      </c>
      <c r="K100" s="11">
        <f t="shared" si="38"/>
        <v>7</v>
      </c>
      <c r="L100" s="11">
        <f t="shared" si="38"/>
        <v>7</v>
      </c>
      <c r="M100" s="11">
        <f t="shared" si="38"/>
        <v>10</v>
      </c>
      <c r="N100" s="11">
        <f t="shared" si="38"/>
        <v>24</v>
      </c>
      <c r="O100" s="11">
        <f t="shared" si="38"/>
        <v>35</v>
      </c>
      <c r="P100" s="11">
        <f t="shared" si="38"/>
        <v>59</v>
      </c>
      <c r="Q100" s="11">
        <f>COUNTIF(Q92:Q99,"E")</f>
        <v>5</v>
      </c>
      <c r="R100" s="11">
        <f>COUNTIF(R92:R99,"C")</f>
        <v>2</v>
      </c>
      <c r="S100" s="11">
        <f>COUNTIF(S92:S99,"VP")</f>
        <v>0</v>
      </c>
      <c r="T100" s="23">
        <f>COUNTA(T92:T99)</f>
        <v>7</v>
      </c>
      <c r="U100" s="217" t="str">
        <f>IF(Q100&gt;=SUM(R100:S100),"Corect","E trebuie să fie cel puțin egal cu C+VP")</f>
        <v>Corect</v>
      </c>
      <c r="V100" s="216"/>
      <c r="W100" s="216"/>
    </row>
    <row r="101" spans="1:23" s="127" customFormat="1">
      <c r="A101" s="37"/>
      <c r="B101" s="37"/>
      <c r="C101" s="37"/>
      <c r="D101" s="37"/>
      <c r="E101" s="37"/>
      <c r="F101" s="37"/>
      <c r="G101" s="37"/>
      <c r="H101" s="37"/>
      <c r="I101" s="37"/>
      <c r="J101" s="37"/>
      <c r="K101" s="37"/>
      <c r="L101" s="37"/>
      <c r="M101" s="37"/>
      <c r="N101" s="37"/>
      <c r="O101" s="37"/>
      <c r="P101" s="37"/>
      <c r="Q101" s="37"/>
      <c r="R101" s="37"/>
      <c r="S101" s="37"/>
      <c r="T101" s="38"/>
      <c r="U101" s="126"/>
    </row>
    <row r="102" spans="1:23" s="127" customFormat="1">
      <c r="A102" s="37"/>
      <c r="B102" s="37"/>
      <c r="C102" s="37"/>
      <c r="D102" s="37"/>
      <c r="E102" s="37"/>
      <c r="F102" s="37"/>
      <c r="G102" s="37"/>
      <c r="H102" s="37"/>
      <c r="I102" s="37"/>
      <c r="J102" s="37"/>
      <c r="K102" s="37"/>
      <c r="L102" s="37"/>
      <c r="M102" s="37"/>
      <c r="N102" s="37"/>
      <c r="O102" s="37"/>
      <c r="P102" s="37"/>
      <c r="Q102" s="37"/>
      <c r="R102" s="37"/>
      <c r="S102" s="37"/>
      <c r="T102" s="38"/>
      <c r="U102" s="126"/>
    </row>
    <row r="103" spans="1:23" s="127" customFormat="1">
      <c r="A103" s="37"/>
      <c r="B103" s="37"/>
      <c r="C103" s="37"/>
      <c r="D103" s="37"/>
      <c r="E103" s="37"/>
      <c r="F103" s="37"/>
      <c r="G103" s="37"/>
      <c r="H103" s="37"/>
      <c r="I103" s="37"/>
      <c r="J103" s="37"/>
      <c r="K103" s="37"/>
      <c r="L103" s="37"/>
      <c r="M103" s="37"/>
      <c r="N103" s="37"/>
      <c r="O103" s="37"/>
      <c r="P103" s="37"/>
      <c r="Q103" s="37"/>
      <c r="R103" s="37"/>
      <c r="S103" s="37"/>
      <c r="T103" s="38"/>
      <c r="U103" s="126"/>
    </row>
    <row r="104" spans="1:23" s="127" customFormat="1">
      <c r="A104" s="37"/>
      <c r="B104" s="37"/>
      <c r="C104" s="37"/>
      <c r="D104" s="37"/>
      <c r="E104" s="37"/>
      <c r="F104" s="37"/>
      <c r="G104" s="37"/>
      <c r="H104" s="37"/>
      <c r="I104" s="37"/>
      <c r="J104" s="37"/>
      <c r="K104" s="37"/>
      <c r="L104" s="37"/>
      <c r="M104" s="37"/>
      <c r="N104" s="37"/>
      <c r="O104" s="37"/>
      <c r="P104" s="37"/>
      <c r="Q104" s="37"/>
      <c r="R104" s="37"/>
      <c r="S104" s="37"/>
      <c r="T104" s="38"/>
      <c r="U104" s="126"/>
    </row>
    <row r="105" spans="1:23" s="127" customFormat="1">
      <c r="A105" s="37"/>
      <c r="B105" s="37"/>
      <c r="C105" s="37"/>
      <c r="D105" s="37"/>
      <c r="E105" s="37"/>
      <c r="F105" s="37"/>
      <c r="G105" s="37"/>
      <c r="H105" s="37"/>
      <c r="I105" s="37"/>
      <c r="J105" s="37"/>
      <c r="K105" s="37"/>
      <c r="L105" s="37"/>
      <c r="M105" s="37"/>
      <c r="N105" s="37"/>
      <c r="O105" s="37"/>
      <c r="P105" s="37"/>
      <c r="Q105" s="37"/>
      <c r="R105" s="37"/>
      <c r="S105" s="37"/>
      <c r="T105" s="38"/>
      <c r="U105" s="126"/>
    </row>
    <row r="106" spans="1:23" s="127" customFormat="1">
      <c r="A106" s="37"/>
      <c r="B106" s="37"/>
      <c r="C106" s="37"/>
      <c r="D106" s="37"/>
      <c r="E106" s="37"/>
      <c r="F106" s="37"/>
      <c r="G106" s="37"/>
      <c r="H106" s="37"/>
      <c r="I106" s="37"/>
      <c r="J106" s="37"/>
      <c r="K106" s="37"/>
      <c r="L106" s="37"/>
      <c r="M106" s="37"/>
      <c r="N106" s="37"/>
      <c r="O106" s="37"/>
      <c r="P106" s="37"/>
      <c r="Q106" s="37"/>
      <c r="R106" s="37"/>
      <c r="S106" s="37"/>
      <c r="T106" s="38"/>
      <c r="U106" s="126"/>
    </row>
    <row r="107" spans="1:23" s="127" customFormat="1">
      <c r="A107" s="37"/>
      <c r="B107" s="37"/>
      <c r="C107" s="37"/>
      <c r="D107" s="37"/>
      <c r="E107" s="37"/>
      <c r="F107" s="37"/>
      <c r="G107" s="37"/>
      <c r="H107" s="37"/>
      <c r="I107" s="37"/>
      <c r="J107" s="37"/>
      <c r="K107" s="37"/>
      <c r="L107" s="37"/>
      <c r="M107" s="37"/>
      <c r="N107" s="37"/>
      <c r="O107" s="37"/>
      <c r="P107" s="37"/>
      <c r="Q107" s="37"/>
      <c r="R107" s="37"/>
      <c r="S107" s="37"/>
      <c r="T107" s="38"/>
      <c r="U107" s="126"/>
    </row>
    <row r="109" spans="1:23" ht="18" customHeight="1">
      <c r="A109" s="148" t="s">
        <v>47</v>
      </c>
      <c r="B109" s="149"/>
      <c r="C109" s="149"/>
      <c r="D109" s="149"/>
      <c r="E109" s="149"/>
      <c r="F109" s="149"/>
      <c r="G109" s="149"/>
      <c r="H109" s="149"/>
      <c r="I109" s="149"/>
      <c r="J109" s="149"/>
      <c r="K109" s="149"/>
      <c r="L109" s="149"/>
      <c r="M109" s="149"/>
      <c r="N109" s="149"/>
      <c r="O109" s="149"/>
      <c r="P109" s="149"/>
      <c r="Q109" s="149"/>
      <c r="R109" s="149"/>
      <c r="S109" s="149"/>
      <c r="T109" s="150"/>
    </row>
    <row r="110" spans="1:23" ht="25.5" customHeight="1">
      <c r="A110" s="231" t="s">
        <v>28</v>
      </c>
      <c r="B110" s="236" t="s">
        <v>27</v>
      </c>
      <c r="C110" s="237"/>
      <c r="D110" s="237"/>
      <c r="E110" s="237"/>
      <c r="F110" s="237"/>
      <c r="G110" s="237"/>
      <c r="H110" s="237"/>
      <c r="I110" s="238"/>
      <c r="J110" s="258" t="s">
        <v>41</v>
      </c>
      <c r="K110" s="252" t="s">
        <v>25</v>
      </c>
      <c r="L110" s="253"/>
      <c r="M110" s="254"/>
      <c r="N110" s="228" t="s">
        <v>42</v>
      </c>
      <c r="O110" s="255"/>
      <c r="P110" s="256"/>
      <c r="Q110" s="228" t="s">
        <v>24</v>
      </c>
      <c r="R110" s="229"/>
      <c r="S110" s="230"/>
      <c r="T110" s="213" t="s">
        <v>23</v>
      </c>
    </row>
    <row r="111" spans="1:23">
      <c r="A111" s="232"/>
      <c r="B111" s="239"/>
      <c r="C111" s="240"/>
      <c r="D111" s="240"/>
      <c r="E111" s="240"/>
      <c r="F111" s="240"/>
      <c r="G111" s="240"/>
      <c r="H111" s="240"/>
      <c r="I111" s="241"/>
      <c r="J111" s="214"/>
      <c r="K111" s="5" t="s">
        <v>29</v>
      </c>
      <c r="L111" s="5" t="s">
        <v>30</v>
      </c>
      <c r="M111" s="5" t="s">
        <v>31</v>
      </c>
      <c r="N111" s="39" t="s">
        <v>35</v>
      </c>
      <c r="O111" s="39" t="s">
        <v>7</v>
      </c>
      <c r="P111" s="39" t="s">
        <v>32</v>
      </c>
      <c r="Q111" s="39" t="s">
        <v>33</v>
      </c>
      <c r="R111" s="39" t="s">
        <v>29</v>
      </c>
      <c r="S111" s="39" t="s">
        <v>34</v>
      </c>
      <c r="T111" s="214"/>
    </row>
    <row r="112" spans="1:23" s="73" customFormat="1">
      <c r="A112" s="148" t="s">
        <v>122</v>
      </c>
      <c r="B112" s="149"/>
      <c r="C112" s="149"/>
      <c r="D112" s="149"/>
      <c r="E112" s="149"/>
      <c r="F112" s="149"/>
      <c r="G112" s="149"/>
      <c r="H112" s="149"/>
      <c r="I112" s="149"/>
      <c r="J112" s="149"/>
      <c r="K112" s="149"/>
      <c r="L112" s="149"/>
      <c r="M112" s="149"/>
      <c r="N112" s="149"/>
      <c r="O112" s="149"/>
      <c r="P112" s="149"/>
      <c r="Q112" s="149"/>
      <c r="R112" s="149"/>
      <c r="S112" s="149"/>
      <c r="T112" s="150"/>
    </row>
    <row r="113" spans="1:23" s="80" customFormat="1">
      <c r="A113" s="84" t="s">
        <v>173</v>
      </c>
      <c r="B113" s="225" t="s">
        <v>174</v>
      </c>
      <c r="C113" s="225"/>
      <c r="D113" s="225"/>
      <c r="E113" s="225"/>
      <c r="F113" s="225"/>
      <c r="G113" s="225"/>
      <c r="H113" s="225"/>
      <c r="I113" s="225"/>
      <c r="J113" s="85">
        <v>4</v>
      </c>
      <c r="K113" s="85">
        <v>1</v>
      </c>
      <c r="L113" s="85">
        <v>1</v>
      </c>
      <c r="M113" s="85">
        <v>2</v>
      </c>
      <c r="N113" s="86">
        <f t="shared" ref="N113:N114" si="39">K113+L113+M113</f>
        <v>4</v>
      </c>
      <c r="O113" s="87">
        <f t="shared" ref="O113:O114" si="40">P113-N113</f>
        <v>3</v>
      </c>
      <c r="P113" s="87">
        <f t="shared" ref="P113:P114" si="41">ROUND(PRODUCT(J113,25)/14,0)</f>
        <v>7</v>
      </c>
      <c r="Q113" s="88" t="s">
        <v>33</v>
      </c>
      <c r="R113" s="89"/>
      <c r="S113" s="90"/>
      <c r="T113" s="89" t="s">
        <v>39</v>
      </c>
    </row>
    <row r="114" spans="1:23" s="80" customFormat="1">
      <c r="A114" s="84" t="s">
        <v>175</v>
      </c>
      <c r="B114" s="225" t="s">
        <v>176</v>
      </c>
      <c r="C114" s="225"/>
      <c r="D114" s="225"/>
      <c r="E114" s="225"/>
      <c r="F114" s="225"/>
      <c r="G114" s="225"/>
      <c r="H114" s="225"/>
      <c r="I114" s="225"/>
      <c r="J114" s="85">
        <v>5</v>
      </c>
      <c r="K114" s="85">
        <v>1</v>
      </c>
      <c r="L114" s="85">
        <v>1</v>
      </c>
      <c r="M114" s="85">
        <v>0</v>
      </c>
      <c r="N114" s="86">
        <f t="shared" si="39"/>
        <v>2</v>
      </c>
      <c r="O114" s="87">
        <f t="shared" si="40"/>
        <v>7</v>
      </c>
      <c r="P114" s="87">
        <f t="shared" si="41"/>
        <v>9</v>
      </c>
      <c r="Q114" s="88" t="s">
        <v>33</v>
      </c>
      <c r="R114" s="89"/>
      <c r="S114" s="90"/>
      <c r="T114" s="89" t="s">
        <v>39</v>
      </c>
    </row>
    <row r="115" spans="1:23" s="80" customFormat="1">
      <c r="A115" s="84" t="s">
        <v>177</v>
      </c>
      <c r="B115" s="242" t="s">
        <v>178</v>
      </c>
      <c r="C115" s="225"/>
      <c r="D115" s="225"/>
      <c r="E115" s="225"/>
      <c r="F115" s="225"/>
      <c r="G115" s="225"/>
      <c r="H115" s="225"/>
      <c r="I115" s="243"/>
      <c r="J115" s="85">
        <v>3</v>
      </c>
      <c r="K115" s="85">
        <v>0</v>
      </c>
      <c r="L115" s="85">
        <v>0</v>
      </c>
      <c r="M115" s="85">
        <v>2</v>
      </c>
      <c r="N115" s="86">
        <f t="shared" ref="N115" si="42">K115+L115+M115</f>
        <v>2</v>
      </c>
      <c r="O115" s="87">
        <f t="shared" ref="O115" si="43">P115-N115</f>
        <v>3</v>
      </c>
      <c r="P115" s="87">
        <f t="shared" ref="P115" si="44">ROUND(PRODUCT(J115,25)/14,0)</f>
        <v>5</v>
      </c>
      <c r="Q115" s="88"/>
      <c r="R115" s="89" t="s">
        <v>29</v>
      </c>
      <c r="S115" s="90"/>
      <c r="T115" s="89" t="s">
        <v>38</v>
      </c>
    </row>
    <row r="116" spans="1:23" s="81" customFormat="1">
      <c r="A116" s="84" t="s">
        <v>260</v>
      </c>
      <c r="B116" s="225" t="s">
        <v>179</v>
      </c>
      <c r="C116" s="225"/>
      <c r="D116" s="225"/>
      <c r="E116" s="225"/>
      <c r="F116" s="225"/>
      <c r="G116" s="225"/>
      <c r="H116" s="225"/>
      <c r="I116" s="225"/>
      <c r="J116" s="85">
        <v>6</v>
      </c>
      <c r="K116" s="85">
        <v>2</v>
      </c>
      <c r="L116" s="85">
        <v>2</v>
      </c>
      <c r="M116" s="85">
        <v>0</v>
      </c>
      <c r="N116" s="86">
        <f>K116+L116+M116</f>
        <v>4</v>
      </c>
      <c r="O116" s="87">
        <f>P116-N116</f>
        <v>7</v>
      </c>
      <c r="P116" s="87">
        <f>ROUND(PRODUCT(J116,25)/14,0)</f>
        <v>11</v>
      </c>
      <c r="Q116" s="88"/>
      <c r="R116" s="96" t="s">
        <v>29</v>
      </c>
      <c r="S116" s="90"/>
      <c r="T116" s="89" t="s">
        <v>39</v>
      </c>
    </row>
    <row r="117" spans="1:23" s="81" customFormat="1" ht="16.5" customHeight="1">
      <c r="A117" s="84" t="s">
        <v>261</v>
      </c>
      <c r="B117" s="274" t="s">
        <v>249</v>
      </c>
      <c r="C117" s="275"/>
      <c r="D117" s="275"/>
      <c r="E117" s="275"/>
      <c r="F117" s="275"/>
      <c r="G117" s="275"/>
      <c r="H117" s="275"/>
      <c r="I117" s="276"/>
      <c r="J117" s="85">
        <v>4</v>
      </c>
      <c r="K117" s="85">
        <v>2</v>
      </c>
      <c r="L117" s="85">
        <v>1</v>
      </c>
      <c r="M117" s="85">
        <v>1</v>
      </c>
      <c r="N117" s="86">
        <f>K117+L117+M117</f>
        <v>4</v>
      </c>
      <c r="O117" s="87">
        <f>P117-N117</f>
        <v>3</v>
      </c>
      <c r="P117" s="87">
        <f>ROUND(PRODUCT(J117,25)/14,0)</f>
        <v>7</v>
      </c>
      <c r="Q117" s="96" t="s">
        <v>33</v>
      </c>
      <c r="R117" s="89"/>
      <c r="S117" s="90"/>
      <c r="T117" s="89" t="s">
        <v>39</v>
      </c>
    </row>
    <row r="118" spans="1:23">
      <c r="A118" s="151" t="s">
        <v>182</v>
      </c>
      <c r="B118" s="152"/>
      <c r="C118" s="152"/>
      <c r="D118" s="152"/>
      <c r="E118" s="152"/>
      <c r="F118" s="152"/>
      <c r="G118" s="152"/>
      <c r="H118" s="152"/>
      <c r="I118" s="152"/>
      <c r="J118" s="152"/>
      <c r="K118" s="152"/>
      <c r="L118" s="152"/>
      <c r="M118" s="152"/>
      <c r="N118" s="152"/>
      <c r="O118" s="152"/>
      <c r="P118" s="152"/>
      <c r="Q118" s="152"/>
      <c r="R118" s="152"/>
      <c r="S118" s="152"/>
      <c r="T118" s="153"/>
    </row>
    <row r="119" spans="1:23" s="80" customFormat="1" ht="17.25" customHeight="1">
      <c r="A119" s="97" t="s">
        <v>180</v>
      </c>
      <c r="B119" s="225" t="s">
        <v>181</v>
      </c>
      <c r="C119" s="225"/>
      <c r="D119" s="225"/>
      <c r="E119" s="225"/>
      <c r="F119" s="225"/>
      <c r="G119" s="225"/>
      <c r="H119" s="225"/>
      <c r="I119" s="225"/>
      <c r="J119" s="85">
        <v>4</v>
      </c>
      <c r="K119" s="85">
        <v>1</v>
      </c>
      <c r="L119" s="85">
        <v>1</v>
      </c>
      <c r="M119" s="85">
        <v>2</v>
      </c>
      <c r="N119" s="86">
        <f t="shared" ref="N119" si="45">K119+L119+M119</f>
        <v>4</v>
      </c>
      <c r="O119" s="87">
        <f t="shared" ref="O119" si="46">P119-N119</f>
        <v>3</v>
      </c>
      <c r="P119" s="87">
        <f t="shared" ref="P119" si="47">ROUND(PRODUCT(J119,25)/14,0)</f>
        <v>7</v>
      </c>
      <c r="Q119" s="88" t="s">
        <v>33</v>
      </c>
      <c r="R119" s="89"/>
      <c r="S119" s="90"/>
      <c r="T119" s="89" t="s">
        <v>39</v>
      </c>
    </row>
    <row r="120" spans="1:23" s="80" customFormat="1" ht="20.25" customHeight="1">
      <c r="A120" s="98" t="s">
        <v>183</v>
      </c>
      <c r="B120" s="274" t="s">
        <v>184</v>
      </c>
      <c r="C120" s="275"/>
      <c r="D120" s="275"/>
      <c r="E120" s="275"/>
      <c r="F120" s="275"/>
      <c r="G120" s="275"/>
      <c r="H120" s="275"/>
      <c r="I120" s="276"/>
      <c r="J120" s="85">
        <v>4</v>
      </c>
      <c r="K120" s="85">
        <v>1</v>
      </c>
      <c r="L120" s="85">
        <v>1</v>
      </c>
      <c r="M120" s="85">
        <v>0</v>
      </c>
      <c r="N120" s="86">
        <f>K120+L120+M120</f>
        <v>2</v>
      </c>
      <c r="O120" s="87">
        <f>P120-N120</f>
        <v>5</v>
      </c>
      <c r="P120" s="87">
        <f>ROUND(PRODUCT(J120,25)/14,0)</f>
        <v>7</v>
      </c>
      <c r="Q120" s="88" t="s">
        <v>33</v>
      </c>
      <c r="R120" s="89"/>
      <c r="S120" s="90"/>
      <c r="T120" s="89" t="s">
        <v>39</v>
      </c>
    </row>
    <row r="121" spans="1:23" s="81" customFormat="1" ht="15.75" customHeight="1">
      <c r="A121" s="115" t="s">
        <v>273</v>
      </c>
      <c r="B121" s="274" t="s">
        <v>274</v>
      </c>
      <c r="C121" s="275"/>
      <c r="D121" s="275"/>
      <c r="E121" s="275"/>
      <c r="F121" s="275"/>
      <c r="G121" s="275"/>
      <c r="H121" s="275"/>
      <c r="I121" s="276"/>
      <c r="J121" s="85">
        <v>3</v>
      </c>
      <c r="K121" s="85">
        <v>1</v>
      </c>
      <c r="L121" s="85">
        <v>1</v>
      </c>
      <c r="M121" s="85">
        <v>0</v>
      </c>
      <c r="N121" s="86">
        <f>K121+L121+M121</f>
        <v>2</v>
      </c>
      <c r="O121" s="87">
        <f>P121-N121</f>
        <v>3</v>
      </c>
      <c r="P121" s="87">
        <f>ROUND(PRODUCT(J121,25)/14,0)</f>
        <v>5</v>
      </c>
      <c r="Q121" s="88"/>
      <c r="R121" s="89" t="s">
        <v>29</v>
      </c>
      <c r="S121" s="90"/>
      <c r="T121" s="89" t="s">
        <v>39</v>
      </c>
    </row>
    <row r="122" spans="1:23">
      <c r="A122" s="11" t="s">
        <v>26</v>
      </c>
      <c r="B122" s="233"/>
      <c r="C122" s="234"/>
      <c r="D122" s="234"/>
      <c r="E122" s="234"/>
      <c r="F122" s="234"/>
      <c r="G122" s="234"/>
      <c r="H122" s="234"/>
      <c r="I122" s="235"/>
      <c r="J122" s="11">
        <f>SUM(J113:J120:J121)</f>
        <v>33</v>
      </c>
      <c r="K122" s="11">
        <f>SUM(K113:K120:K121)</f>
        <v>9</v>
      </c>
      <c r="L122" s="11">
        <f>SUM(L113:L120:L121)</f>
        <v>8</v>
      </c>
      <c r="M122" s="11">
        <f>SUM(M113:M120:M121)</f>
        <v>7</v>
      </c>
      <c r="N122" s="11">
        <f>SUM(N113:N120:N121)</f>
        <v>24</v>
      </c>
      <c r="O122" s="82">
        <f>SUM(O113:O120:O121)</f>
        <v>34</v>
      </c>
      <c r="P122" s="82">
        <f>SUM(P113:P120:P121)</f>
        <v>58</v>
      </c>
      <c r="Q122" s="11">
        <f>COUNTIF(Q113:Q120,"E")</f>
        <v>5</v>
      </c>
      <c r="R122" s="11">
        <f>COUNTIF(R115:R116:R121,"C")</f>
        <v>3</v>
      </c>
      <c r="S122" s="11">
        <f>COUNTIF(S113:S120,"VP")</f>
        <v>0</v>
      </c>
      <c r="T122" s="23">
        <f>COUNTA(T113:T121)</f>
        <v>8</v>
      </c>
      <c r="U122" s="217" t="str">
        <f>IF(Q122&gt;=SUM(R122:S122),"Corect","E trebuie să fie cel puțin egal cu C+VP")</f>
        <v>Corect</v>
      </c>
      <c r="V122" s="216"/>
      <c r="W122" s="216"/>
    </row>
    <row r="123" spans="1:23" s="127" customFormat="1">
      <c r="A123" s="37"/>
      <c r="B123" s="37"/>
      <c r="C123" s="37"/>
      <c r="D123" s="37"/>
      <c r="E123" s="37"/>
      <c r="F123" s="37"/>
      <c r="G123" s="37"/>
      <c r="H123" s="37"/>
      <c r="I123" s="37"/>
      <c r="J123" s="37"/>
      <c r="K123" s="37"/>
      <c r="L123" s="37"/>
      <c r="M123" s="37"/>
      <c r="N123" s="37"/>
      <c r="O123" s="130"/>
      <c r="P123" s="130"/>
      <c r="Q123" s="37"/>
      <c r="R123" s="37"/>
      <c r="S123" s="37"/>
      <c r="T123" s="38"/>
      <c r="U123" s="126"/>
    </row>
    <row r="124" spans="1:23" s="127" customFormat="1">
      <c r="A124" s="37"/>
      <c r="B124" s="37"/>
      <c r="C124" s="37"/>
      <c r="D124" s="37"/>
      <c r="E124" s="37"/>
      <c r="F124" s="37"/>
      <c r="G124" s="37"/>
      <c r="H124" s="37"/>
      <c r="I124" s="37"/>
      <c r="J124" s="37"/>
      <c r="K124" s="37"/>
      <c r="L124" s="37"/>
      <c r="M124" s="37"/>
      <c r="N124" s="37"/>
      <c r="O124" s="130"/>
      <c r="P124" s="130"/>
      <c r="Q124" s="37"/>
      <c r="R124" s="37"/>
      <c r="S124" s="37"/>
      <c r="T124" s="38"/>
      <c r="U124" s="126"/>
    </row>
    <row r="125" spans="1:23" ht="19.5" customHeight="1">
      <c r="A125" s="148" t="s">
        <v>48</v>
      </c>
      <c r="B125" s="149"/>
      <c r="C125" s="149"/>
      <c r="D125" s="149"/>
      <c r="E125" s="149"/>
      <c r="F125" s="149"/>
      <c r="G125" s="149"/>
      <c r="H125" s="149"/>
      <c r="I125" s="149"/>
      <c r="J125" s="149"/>
      <c r="K125" s="149"/>
      <c r="L125" s="149"/>
      <c r="M125" s="149"/>
      <c r="N125" s="149"/>
      <c r="O125" s="149"/>
      <c r="P125" s="149"/>
      <c r="Q125" s="149"/>
      <c r="R125" s="149"/>
      <c r="S125" s="149"/>
      <c r="T125" s="150"/>
    </row>
    <row r="126" spans="1:23" ht="25.5" customHeight="1">
      <c r="A126" s="231" t="s">
        <v>28</v>
      </c>
      <c r="B126" s="236" t="s">
        <v>27</v>
      </c>
      <c r="C126" s="237"/>
      <c r="D126" s="237"/>
      <c r="E126" s="237"/>
      <c r="F126" s="237"/>
      <c r="G126" s="237"/>
      <c r="H126" s="237"/>
      <c r="I126" s="238"/>
      <c r="J126" s="258" t="s">
        <v>41</v>
      </c>
      <c r="K126" s="252" t="s">
        <v>25</v>
      </c>
      <c r="L126" s="253"/>
      <c r="M126" s="254"/>
      <c r="N126" s="228" t="s">
        <v>42</v>
      </c>
      <c r="O126" s="255"/>
      <c r="P126" s="256"/>
      <c r="Q126" s="228" t="s">
        <v>24</v>
      </c>
      <c r="R126" s="229"/>
      <c r="S126" s="230"/>
      <c r="T126" s="213" t="s">
        <v>23</v>
      </c>
    </row>
    <row r="127" spans="1:23">
      <c r="A127" s="232"/>
      <c r="B127" s="239"/>
      <c r="C127" s="240"/>
      <c r="D127" s="240"/>
      <c r="E127" s="240"/>
      <c r="F127" s="240"/>
      <c r="G127" s="240"/>
      <c r="H127" s="240"/>
      <c r="I127" s="241"/>
      <c r="J127" s="214"/>
      <c r="K127" s="5" t="s">
        <v>29</v>
      </c>
      <c r="L127" s="5" t="s">
        <v>30</v>
      </c>
      <c r="M127" s="5" t="s">
        <v>31</v>
      </c>
      <c r="N127" s="39" t="s">
        <v>35</v>
      </c>
      <c r="O127" s="39" t="s">
        <v>7</v>
      </c>
      <c r="P127" s="39" t="s">
        <v>32</v>
      </c>
      <c r="Q127" s="39" t="s">
        <v>33</v>
      </c>
      <c r="R127" s="39" t="s">
        <v>29</v>
      </c>
      <c r="S127" s="39" t="s">
        <v>34</v>
      </c>
      <c r="T127" s="214"/>
    </row>
    <row r="128" spans="1:23" s="73" customFormat="1">
      <c r="A128" s="148" t="s">
        <v>129</v>
      </c>
      <c r="B128" s="149"/>
      <c r="C128" s="149"/>
      <c r="D128" s="149"/>
      <c r="E128" s="149"/>
      <c r="F128" s="149"/>
      <c r="G128" s="149"/>
      <c r="H128" s="149"/>
      <c r="I128" s="149"/>
      <c r="J128" s="149"/>
      <c r="K128" s="149"/>
      <c r="L128" s="149"/>
      <c r="M128" s="149"/>
      <c r="N128" s="149"/>
      <c r="O128" s="149"/>
      <c r="P128" s="149"/>
      <c r="Q128" s="149"/>
      <c r="R128" s="149"/>
      <c r="S128" s="149"/>
      <c r="T128" s="150"/>
    </row>
    <row r="129" spans="1:25" s="80" customFormat="1">
      <c r="A129" s="84" t="s">
        <v>185</v>
      </c>
      <c r="B129" s="225" t="s">
        <v>186</v>
      </c>
      <c r="C129" s="225"/>
      <c r="D129" s="225"/>
      <c r="E129" s="225"/>
      <c r="F129" s="225"/>
      <c r="G129" s="225"/>
      <c r="H129" s="225"/>
      <c r="I129" s="225"/>
      <c r="J129" s="85">
        <v>4</v>
      </c>
      <c r="K129" s="85">
        <v>1</v>
      </c>
      <c r="L129" s="85">
        <v>1</v>
      </c>
      <c r="M129" s="85">
        <v>2</v>
      </c>
      <c r="N129" s="86">
        <f t="shared" ref="N129:N131" si="48">K129+L129+M129</f>
        <v>4</v>
      </c>
      <c r="O129" s="87">
        <f t="shared" ref="O129:O131" si="49">P129-N129</f>
        <v>4</v>
      </c>
      <c r="P129" s="87">
        <f>ROUND(PRODUCT(J129,25)/12,0)</f>
        <v>8</v>
      </c>
      <c r="Q129" s="88" t="s">
        <v>33</v>
      </c>
      <c r="R129" s="89"/>
      <c r="S129" s="90"/>
      <c r="T129" s="89" t="s">
        <v>39</v>
      </c>
    </row>
    <row r="130" spans="1:25" s="80" customFormat="1">
      <c r="A130" s="84" t="s">
        <v>187</v>
      </c>
      <c r="B130" s="225" t="s">
        <v>188</v>
      </c>
      <c r="C130" s="225"/>
      <c r="D130" s="225"/>
      <c r="E130" s="225"/>
      <c r="F130" s="225"/>
      <c r="G130" s="225"/>
      <c r="H130" s="225"/>
      <c r="I130" s="225"/>
      <c r="J130" s="85">
        <v>5</v>
      </c>
      <c r="K130" s="85">
        <v>1</v>
      </c>
      <c r="L130" s="85">
        <v>1</v>
      </c>
      <c r="M130" s="85">
        <v>0</v>
      </c>
      <c r="N130" s="86">
        <f t="shared" si="48"/>
        <v>2</v>
      </c>
      <c r="O130" s="87">
        <f t="shared" si="49"/>
        <v>8</v>
      </c>
      <c r="P130" s="87">
        <f>ROUND(PRODUCT(J130,25)/12,0)</f>
        <v>10</v>
      </c>
      <c r="Q130" s="88" t="s">
        <v>33</v>
      </c>
      <c r="R130" s="89"/>
      <c r="S130" s="90"/>
      <c r="T130" s="89" t="s">
        <v>39</v>
      </c>
    </row>
    <row r="131" spans="1:25" s="80" customFormat="1">
      <c r="A131" s="84" t="s">
        <v>189</v>
      </c>
      <c r="B131" s="242" t="s">
        <v>190</v>
      </c>
      <c r="C131" s="225"/>
      <c r="D131" s="225"/>
      <c r="E131" s="225"/>
      <c r="F131" s="225"/>
      <c r="G131" s="225"/>
      <c r="H131" s="225"/>
      <c r="I131" s="243"/>
      <c r="J131" s="85">
        <v>3</v>
      </c>
      <c r="K131" s="85">
        <v>0</v>
      </c>
      <c r="L131" s="85">
        <v>0</v>
      </c>
      <c r="M131" s="85">
        <v>2</v>
      </c>
      <c r="N131" s="86">
        <f t="shared" si="48"/>
        <v>2</v>
      </c>
      <c r="O131" s="87">
        <f t="shared" si="49"/>
        <v>4</v>
      </c>
      <c r="P131" s="87">
        <f>ROUND(PRODUCT(J131,25)/12,0)</f>
        <v>6</v>
      </c>
      <c r="Q131" s="88"/>
      <c r="R131" s="89" t="s">
        <v>29</v>
      </c>
      <c r="S131" s="90"/>
      <c r="T131" s="89" t="s">
        <v>38</v>
      </c>
    </row>
    <row r="132" spans="1:25" s="80" customFormat="1">
      <c r="A132" s="84" t="s">
        <v>191</v>
      </c>
      <c r="B132" s="225" t="s">
        <v>192</v>
      </c>
      <c r="C132" s="225"/>
      <c r="D132" s="225"/>
      <c r="E132" s="225"/>
      <c r="F132" s="225"/>
      <c r="G132" s="225"/>
      <c r="H132" s="225"/>
      <c r="I132" s="225"/>
      <c r="J132" s="85">
        <v>4</v>
      </c>
      <c r="K132" s="85">
        <v>2</v>
      </c>
      <c r="L132" s="85">
        <v>2</v>
      </c>
      <c r="M132" s="85">
        <v>0</v>
      </c>
      <c r="N132" s="86">
        <f t="shared" ref="N132:N133" si="50">K132+L132+M132</f>
        <v>4</v>
      </c>
      <c r="O132" s="87">
        <f t="shared" ref="O132:O133" si="51">P132-N132</f>
        <v>4</v>
      </c>
      <c r="P132" s="87">
        <f>ROUND(PRODUCT(J132,25)/12,0)</f>
        <v>8</v>
      </c>
      <c r="Q132" s="88" t="s">
        <v>33</v>
      </c>
      <c r="R132" s="89"/>
      <c r="S132" s="90"/>
      <c r="T132" s="89" t="s">
        <v>38</v>
      </c>
    </row>
    <row r="133" spans="1:25" s="80" customFormat="1" ht="15">
      <c r="A133" s="95" t="s">
        <v>193</v>
      </c>
      <c r="B133" s="290" t="s">
        <v>194</v>
      </c>
      <c r="C133" s="291"/>
      <c r="D133" s="291"/>
      <c r="E133" s="291"/>
      <c r="F133" s="291"/>
      <c r="G133" s="291"/>
      <c r="H133" s="291"/>
      <c r="I133" s="291"/>
      <c r="J133" s="85">
        <v>6</v>
      </c>
      <c r="K133" s="85">
        <v>2</v>
      </c>
      <c r="L133" s="85">
        <v>2</v>
      </c>
      <c r="M133" s="85">
        <v>0</v>
      </c>
      <c r="N133" s="86">
        <f t="shared" si="50"/>
        <v>4</v>
      </c>
      <c r="O133" s="87">
        <f t="shared" si="51"/>
        <v>9</v>
      </c>
      <c r="P133" s="87">
        <f>ROUND(PRODUCT(J133,25)/12,0)</f>
        <v>13</v>
      </c>
      <c r="Q133" s="88"/>
      <c r="R133" s="89" t="s">
        <v>29</v>
      </c>
      <c r="S133" s="90"/>
      <c r="T133" s="89" t="s">
        <v>39</v>
      </c>
    </row>
    <row r="134" spans="1:25">
      <c r="A134" s="151" t="s">
        <v>132</v>
      </c>
      <c r="B134" s="152"/>
      <c r="C134" s="152"/>
      <c r="D134" s="152"/>
      <c r="E134" s="152"/>
      <c r="F134" s="152"/>
      <c r="G134" s="152"/>
      <c r="H134" s="152"/>
      <c r="I134" s="152"/>
      <c r="J134" s="152"/>
      <c r="K134" s="152"/>
      <c r="L134" s="152"/>
      <c r="M134" s="152"/>
      <c r="N134" s="152"/>
      <c r="O134" s="152"/>
      <c r="P134" s="152"/>
      <c r="Q134" s="152"/>
      <c r="R134" s="152"/>
      <c r="S134" s="152"/>
      <c r="T134" s="153"/>
    </row>
    <row r="135" spans="1:25" s="80" customFormat="1">
      <c r="A135" s="84" t="s">
        <v>195</v>
      </c>
      <c r="B135" s="225" t="s">
        <v>196</v>
      </c>
      <c r="C135" s="225"/>
      <c r="D135" s="225"/>
      <c r="E135" s="225"/>
      <c r="F135" s="225"/>
      <c r="G135" s="225"/>
      <c r="H135" s="225"/>
      <c r="I135" s="225"/>
      <c r="J135" s="85">
        <v>4</v>
      </c>
      <c r="K135" s="85">
        <v>1</v>
      </c>
      <c r="L135" s="85">
        <v>1</v>
      </c>
      <c r="M135" s="85">
        <v>2</v>
      </c>
      <c r="N135" s="86">
        <f t="shared" ref="N135" si="52">K135+L135+M135</f>
        <v>4</v>
      </c>
      <c r="O135" s="87">
        <f t="shared" ref="O135" si="53">P135-N135</f>
        <v>4</v>
      </c>
      <c r="P135" s="87">
        <f>ROUND(PRODUCT(J135,25)/12,0)</f>
        <v>8</v>
      </c>
      <c r="Q135" s="88" t="s">
        <v>33</v>
      </c>
      <c r="R135" s="89"/>
      <c r="S135" s="90"/>
      <c r="T135" s="89" t="s">
        <v>39</v>
      </c>
    </row>
    <row r="136" spans="1:25" s="80" customFormat="1">
      <c r="A136" s="84" t="s">
        <v>197</v>
      </c>
      <c r="B136" s="225" t="s">
        <v>198</v>
      </c>
      <c r="C136" s="225"/>
      <c r="D136" s="225"/>
      <c r="E136" s="225"/>
      <c r="F136" s="225"/>
      <c r="G136" s="225"/>
      <c r="H136" s="225"/>
      <c r="I136" s="225"/>
      <c r="J136" s="85">
        <v>4</v>
      </c>
      <c r="K136" s="85">
        <v>1</v>
      </c>
      <c r="L136" s="85">
        <v>1</v>
      </c>
      <c r="M136" s="85">
        <v>0</v>
      </c>
      <c r="N136" s="86">
        <f t="shared" ref="N136:N137" si="54">K136+L136+M136</f>
        <v>2</v>
      </c>
      <c r="O136" s="87">
        <f t="shared" ref="O136:O137" si="55">P136-N136</f>
        <v>6</v>
      </c>
      <c r="P136" s="87">
        <f>ROUND(PRODUCT(J136,25)/12,0)</f>
        <v>8</v>
      </c>
      <c r="Q136" s="88" t="s">
        <v>33</v>
      </c>
      <c r="R136" s="89"/>
      <c r="S136" s="90"/>
      <c r="T136" s="89" t="s">
        <v>39</v>
      </c>
    </row>
    <row r="137" spans="1:25" s="81" customFormat="1">
      <c r="A137" s="115" t="s">
        <v>275</v>
      </c>
      <c r="B137" s="290" t="s">
        <v>276</v>
      </c>
      <c r="C137" s="290"/>
      <c r="D137" s="290"/>
      <c r="E137" s="290"/>
      <c r="F137" s="290"/>
      <c r="G137" s="290"/>
      <c r="H137" s="290"/>
      <c r="I137" s="290"/>
      <c r="J137" s="85">
        <v>3</v>
      </c>
      <c r="K137" s="85">
        <v>1</v>
      </c>
      <c r="L137" s="85">
        <v>1</v>
      </c>
      <c r="M137" s="85">
        <v>0</v>
      </c>
      <c r="N137" s="86">
        <f t="shared" si="54"/>
        <v>2</v>
      </c>
      <c r="O137" s="87">
        <f t="shared" si="55"/>
        <v>4</v>
      </c>
      <c r="P137" s="87">
        <f>ROUND(PRODUCT(J137,25)/12,0)</f>
        <v>6</v>
      </c>
      <c r="Q137" s="88"/>
      <c r="R137" s="89" t="s">
        <v>29</v>
      </c>
      <c r="S137" s="90"/>
      <c r="T137" s="89" t="s">
        <v>39</v>
      </c>
    </row>
    <row r="138" spans="1:25">
      <c r="A138" s="11" t="s">
        <v>26</v>
      </c>
      <c r="B138" s="233"/>
      <c r="C138" s="234"/>
      <c r="D138" s="234"/>
      <c r="E138" s="234"/>
      <c r="F138" s="234"/>
      <c r="G138" s="234"/>
      <c r="H138" s="234"/>
      <c r="I138" s="235"/>
      <c r="J138" s="11">
        <f t="shared" ref="J138:P138" si="56">SUM(J129:J137)</f>
        <v>33</v>
      </c>
      <c r="K138" s="11">
        <f t="shared" si="56"/>
        <v>9</v>
      </c>
      <c r="L138" s="11">
        <f t="shared" si="56"/>
        <v>9</v>
      </c>
      <c r="M138" s="11">
        <f t="shared" si="56"/>
        <v>6</v>
      </c>
      <c r="N138" s="11">
        <f t="shared" si="56"/>
        <v>24</v>
      </c>
      <c r="O138" s="82">
        <f t="shared" si="56"/>
        <v>43</v>
      </c>
      <c r="P138" s="82">
        <f t="shared" si="56"/>
        <v>67</v>
      </c>
      <c r="Q138" s="11">
        <f>COUNTIF(Q129:Q136,"E")</f>
        <v>5</v>
      </c>
      <c r="R138" s="11">
        <f>COUNTIF(R129:R137,"C")</f>
        <v>3</v>
      </c>
      <c r="S138" s="11">
        <f>COUNTIF(S129:S136,"VP")</f>
        <v>0</v>
      </c>
      <c r="T138" s="23">
        <f>COUNTA(T129:T137)</f>
        <v>8</v>
      </c>
      <c r="U138" s="217" t="str">
        <f>IF(Q138&gt;=SUM(R138:S138),"Corect","E trebuie să fie cel puțin egal cu C+VP")</f>
        <v>Corect</v>
      </c>
      <c r="V138" s="216"/>
      <c r="W138" s="216"/>
    </row>
    <row r="139" spans="1:25" s="127" customFormat="1">
      <c r="A139" s="37"/>
      <c r="B139" s="37"/>
      <c r="C139" s="37"/>
      <c r="D139" s="37"/>
      <c r="E139" s="37"/>
      <c r="F139" s="37"/>
      <c r="G139" s="37"/>
      <c r="H139" s="37"/>
      <c r="I139" s="37"/>
      <c r="J139" s="37"/>
      <c r="K139" s="37"/>
      <c r="L139" s="37"/>
      <c r="M139" s="37"/>
      <c r="N139" s="37"/>
      <c r="O139" s="130"/>
      <c r="P139" s="130"/>
      <c r="Q139" s="37"/>
      <c r="R139" s="37"/>
      <c r="S139" s="37"/>
      <c r="T139" s="38"/>
      <c r="U139" s="126"/>
    </row>
    <row r="140" spans="1:25" s="127" customFormat="1">
      <c r="A140" s="37"/>
      <c r="B140" s="37"/>
      <c r="C140" s="37"/>
      <c r="D140" s="37"/>
      <c r="E140" s="37"/>
      <c r="F140" s="37"/>
      <c r="G140" s="37"/>
      <c r="H140" s="37"/>
      <c r="I140" s="37"/>
      <c r="J140" s="37"/>
      <c r="K140" s="37"/>
      <c r="L140" s="37"/>
      <c r="M140" s="37"/>
      <c r="N140" s="37"/>
      <c r="O140" s="130"/>
      <c r="P140" s="130"/>
      <c r="Q140" s="37"/>
      <c r="R140" s="37"/>
      <c r="S140" s="37"/>
      <c r="T140" s="38"/>
      <c r="U140" s="126"/>
    </row>
    <row r="141" spans="1:25" s="127" customFormat="1">
      <c r="A141" s="37"/>
      <c r="B141" s="37"/>
      <c r="C141" s="37"/>
      <c r="D141" s="37"/>
      <c r="E141" s="37"/>
      <c r="F141" s="37"/>
      <c r="G141" s="37"/>
      <c r="H141" s="37"/>
      <c r="I141" s="37"/>
      <c r="J141" s="37"/>
      <c r="K141" s="37"/>
      <c r="L141" s="37"/>
      <c r="M141" s="37"/>
      <c r="N141" s="37"/>
      <c r="O141" s="130"/>
      <c r="P141" s="130"/>
      <c r="Q141" s="37"/>
      <c r="R141" s="37"/>
      <c r="S141" s="37"/>
      <c r="T141" s="38"/>
      <c r="U141" s="126"/>
    </row>
    <row r="143" spans="1:25" ht="21" customHeight="1">
      <c r="A143" s="220" t="s">
        <v>49</v>
      </c>
      <c r="B143" s="220"/>
      <c r="C143" s="220"/>
      <c r="D143" s="220"/>
      <c r="E143" s="220"/>
      <c r="F143" s="220"/>
      <c r="G143" s="220"/>
      <c r="H143" s="220"/>
      <c r="I143" s="220"/>
      <c r="J143" s="220"/>
      <c r="K143" s="220"/>
      <c r="L143" s="220"/>
      <c r="M143" s="220"/>
      <c r="N143" s="220"/>
      <c r="O143" s="220"/>
      <c r="P143" s="220"/>
      <c r="Q143" s="220"/>
      <c r="R143" s="220"/>
      <c r="S143" s="220"/>
      <c r="T143" s="220"/>
      <c r="U143" s="57"/>
      <c r="V143" s="40"/>
      <c r="W143" s="40"/>
      <c r="X143" s="40"/>
      <c r="Y143" s="40"/>
    </row>
    <row r="144" spans="1:25" ht="27.75" customHeight="1">
      <c r="A144" s="220" t="s">
        <v>28</v>
      </c>
      <c r="B144" s="220" t="s">
        <v>27</v>
      </c>
      <c r="C144" s="220"/>
      <c r="D144" s="220"/>
      <c r="E144" s="220"/>
      <c r="F144" s="220"/>
      <c r="G144" s="220"/>
      <c r="H144" s="220"/>
      <c r="I144" s="220"/>
      <c r="J144" s="204" t="s">
        <v>41</v>
      </c>
      <c r="K144" s="204" t="s">
        <v>25</v>
      </c>
      <c r="L144" s="204"/>
      <c r="M144" s="204"/>
      <c r="N144" s="204" t="s">
        <v>42</v>
      </c>
      <c r="O144" s="205"/>
      <c r="P144" s="205"/>
      <c r="Q144" s="204" t="s">
        <v>24</v>
      </c>
      <c r="R144" s="204"/>
      <c r="S144" s="204"/>
      <c r="T144" s="204" t="s">
        <v>23</v>
      </c>
      <c r="U144" s="57"/>
      <c r="V144" s="40"/>
      <c r="W144" s="40"/>
      <c r="X144" s="40"/>
      <c r="Y144" s="40"/>
    </row>
    <row r="145" spans="1:28" ht="12.75" customHeight="1">
      <c r="A145" s="220"/>
      <c r="B145" s="220"/>
      <c r="C145" s="220"/>
      <c r="D145" s="220"/>
      <c r="E145" s="220"/>
      <c r="F145" s="220"/>
      <c r="G145" s="220"/>
      <c r="H145" s="220"/>
      <c r="I145" s="220"/>
      <c r="J145" s="204"/>
      <c r="K145" s="56" t="s">
        <v>29</v>
      </c>
      <c r="L145" s="56" t="s">
        <v>30</v>
      </c>
      <c r="M145" s="56" t="s">
        <v>31</v>
      </c>
      <c r="N145" s="56" t="s">
        <v>35</v>
      </c>
      <c r="O145" s="56" t="s">
        <v>7</v>
      </c>
      <c r="P145" s="56" t="s">
        <v>32</v>
      </c>
      <c r="Q145" s="56" t="s">
        <v>33</v>
      </c>
      <c r="R145" s="56" t="s">
        <v>29</v>
      </c>
      <c r="S145" s="56" t="s">
        <v>34</v>
      </c>
      <c r="T145" s="204"/>
      <c r="U145" s="128" t="s">
        <v>302</v>
      </c>
      <c r="V145" s="131"/>
      <c r="W145" s="131"/>
      <c r="X145" s="131"/>
      <c r="Y145" s="131"/>
      <c r="Z145" s="132"/>
      <c r="AA145" s="132"/>
      <c r="AB145" s="135"/>
    </row>
    <row r="146" spans="1:28">
      <c r="A146" s="134" t="s">
        <v>127</v>
      </c>
      <c r="B146" s="222" t="s">
        <v>96</v>
      </c>
      <c r="C146" s="222"/>
      <c r="D146" s="222"/>
      <c r="E146" s="222"/>
      <c r="F146" s="222"/>
      <c r="G146" s="222"/>
      <c r="H146" s="222"/>
      <c r="I146" s="222"/>
      <c r="J146" s="222"/>
      <c r="K146" s="222"/>
      <c r="L146" s="222"/>
      <c r="M146" s="222"/>
      <c r="N146" s="222"/>
      <c r="O146" s="222"/>
      <c r="P146" s="222"/>
      <c r="Q146" s="222"/>
      <c r="R146" s="222"/>
      <c r="S146" s="222"/>
      <c r="T146" s="222"/>
      <c r="U146" s="57"/>
      <c r="V146" s="40"/>
      <c r="W146" s="40"/>
      <c r="X146" s="40"/>
      <c r="Y146" s="40"/>
      <c r="AB146" s="135"/>
    </row>
    <row r="147" spans="1:28" s="80" customFormat="1">
      <c r="A147" s="99" t="s">
        <v>199</v>
      </c>
      <c r="B147" s="145" t="s">
        <v>200</v>
      </c>
      <c r="C147" s="146"/>
      <c r="D147" s="146"/>
      <c r="E147" s="146"/>
      <c r="F147" s="146"/>
      <c r="G147" s="146"/>
      <c r="H147" s="146"/>
      <c r="I147" s="147"/>
      <c r="J147" s="100">
        <v>3</v>
      </c>
      <c r="K147" s="100">
        <v>0</v>
      </c>
      <c r="L147" s="100">
        <v>0</v>
      </c>
      <c r="M147" s="100">
        <v>2</v>
      </c>
      <c r="N147" s="87">
        <f>K147+L147+M147</f>
        <v>2</v>
      </c>
      <c r="O147" s="87">
        <f>P147-N147</f>
        <v>3</v>
      </c>
      <c r="P147" s="87">
        <f>ROUND(PRODUCT(J147,25)/14,0)</f>
        <v>5</v>
      </c>
      <c r="Q147" s="100"/>
      <c r="R147" s="100"/>
      <c r="S147" s="101" t="s">
        <v>34</v>
      </c>
      <c r="T147" s="89" t="s">
        <v>40</v>
      </c>
      <c r="AB147" s="135"/>
    </row>
    <row r="148" spans="1:28" s="80" customFormat="1">
      <c r="A148" s="99" t="s">
        <v>201</v>
      </c>
      <c r="B148" s="145" t="s">
        <v>202</v>
      </c>
      <c r="C148" s="146"/>
      <c r="D148" s="146"/>
      <c r="E148" s="146"/>
      <c r="F148" s="146"/>
      <c r="G148" s="146"/>
      <c r="H148" s="146"/>
      <c r="I148" s="147"/>
      <c r="J148" s="100">
        <v>3</v>
      </c>
      <c r="K148" s="100">
        <v>0</v>
      </c>
      <c r="L148" s="100">
        <v>0</v>
      </c>
      <c r="M148" s="100">
        <v>2</v>
      </c>
      <c r="N148" s="87">
        <f>K148+L148+M148</f>
        <v>2</v>
      </c>
      <c r="O148" s="87">
        <f>P148-N148</f>
        <v>3</v>
      </c>
      <c r="P148" s="87">
        <f>ROUND(PRODUCT(J148,25)/14,0)</f>
        <v>5</v>
      </c>
      <c r="Q148" s="100"/>
      <c r="R148" s="100"/>
      <c r="S148" s="101" t="s">
        <v>34</v>
      </c>
      <c r="T148" s="89" t="s">
        <v>40</v>
      </c>
      <c r="AB148" s="135"/>
    </row>
    <row r="149" spans="1:28">
      <c r="A149" s="61" t="s">
        <v>155</v>
      </c>
      <c r="B149" s="223" t="s">
        <v>203</v>
      </c>
      <c r="C149" s="223"/>
      <c r="D149" s="223"/>
      <c r="E149" s="223"/>
      <c r="F149" s="223"/>
      <c r="G149" s="223"/>
      <c r="H149" s="223"/>
      <c r="I149" s="223"/>
      <c r="J149" s="223"/>
      <c r="K149" s="223"/>
      <c r="L149" s="223"/>
      <c r="M149" s="223"/>
      <c r="N149" s="223"/>
      <c r="O149" s="223"/>
      <c r="P149" s="223"/>
      <c r="Q149" s="223"/>
      <c r="R149" s="223"/>
      <c r="S149" s="223"/>
      <c r="T149" s="223"/>
      <c r="U149" s="44"/>
      <c r="V149" s="44"/>
      <c r="W149" s="44"/>
      <c r="X149" s="44"/>
      <c r="Y149" s="44"/>
      <c r="Z149" s="34"/>
      <c r="AB149" s="135"/>
    </row>
    <row r="150" spans="1:28" s="80" customFormat="1">
      <c r="A150" s="99" t="s">
        <v>204</v>
      </c>
      <c r="B150" s="145" t="s">
        <v>205</v>
      </c>
      <c r="C150" s="146"/>
      <c r="D150" s="146"/>
      <c r="E150" s="146"/>
      <c r="F150" s="146"/>
      <c r="G150" s="146"/>
      <c r="H150" s="146"/>
      <c r="I150" s="147"/>
      <c r="J150" s="100">
        <v>4</v>
      </c>
      <c r="K150" s="100">
        <v>2</v>
      </c>
      <c r="L150" s="100">
        <v>2</v>
      </c>
      <c r="M150" s="100">
        <v>0</v>
      </c>
      <c r="N150" s="87">
        <f>K150+L150+M150</f>
        <v>4</v>
      </c>
      <c r="O150" s="87">
        <f>P150-N150</f>
        <v>3</v>
      </c>
      <c r="P150" s="87">
        <f>ROUND(PRODUCT(J150,25)/14,0)</f>
        <v>7</v>
      </c>
      <c r="Q150" s="100" t="s">
        <v>33</v>
      </c>
      <c r="R150" s="100"/>
      <c r="S150" s="101"/>
      <c r="T150" s="89" t="s">
        <v>38</v>
      </c>
      <c r="AB150" s="135"/>
    </row>
    <row r="151" spans="1:28" s="80" customFormat="1">
      <c r="A151" s="99" t="s">
        <v>206</v>
      </c>
      <c r="B151" s="145" t="s">
        <v>207</v>
      </c>
      <c r="C151" s="146"/>
      <c r="D151" s="146"/>
      <c r="E151" s="146"/>
      <c r="F151" s="146"/>
      <c r="G151" s="146"/>
      <c r="H151" s="146"/>
      <c r="I151" s="147"/>
      <c r="J151" s="100">
        <v>4</v>
      </c>
      <c r="K151" s="100">
        <v>2</v>
      </c>
      <c r="L151" s="100">
        <v>2</v>
      </c>
      <c r="M151" s="100">
        <v>0</v>
      </c>
      <c r="N151" s="87">
        <f>K151+L151+M151</f>
        <v>4</v>
      </c>
      <c r="O151" s="87">
        <f>P151-N151</f>
        <v>3</v>
      </c>
      <c r="P151" s="87">
        <f>ROUND(PRODUCT(J151,25)/14,0)</f>
        <v>7</v>
      </c>
      <c r="Q151" s="100" t="s">
        <v>33</v>
      </c>
      <c r="R151" s="100"/>
      <c r="S151" s="101"/>
      <c r="T151" s="89" t="s">
        <v>38</v>
      </c>
      <c r="AB151" s="135"/>
    </row>
    <row r="152" spans="1:28" s="80" customFormat="1">
      <c r="A152" s="99" t="s">
        <v>208</v>
      </c>
      <c r="B152" s="145" t="s">
        <v>209</v>
      </c>
      <c r="C152" s="146"/>
      <c r="D152" s="146"/>
      <c r="E152" s="146"/>
      <c r="F152" s="146"/>
      <c r="G152" s="146"/>
      <c r="H152" s="146"/>
      <c r="I152" s="147"/>
      <c r="J152" s="100">
        <v>4</v>
      </c>
      <c r="K152" s="100">
        <v>2</v>
      </c>
      <c r="L152" s="100">
        <v>2</v>
      </c>
      <c r="M152" s="100">
        <v>0</v>
      </c>
      <c r="N152" s="87">
        <f>K152+L152+M152</f>
        <v>4</v>
      </c>
      <c r="O152" s="87">
        <f>P152-N152</f>
        <v>3</v>
      </c>
      <c r="P152" s="87">
        <f>ROUND(PRODUCT(J152,25)/14,0)</f>
        <v>7</v>
      </c>
      <c r="Q152" s="100" t="s">
        <v>33</v>
      </c>
      <c r="R152" s="100"/>
      <c r="S152" s="101"/>
      <c r="T152" s="89" t="s">
        <v>38</v>
      </c>
      <c r="AB152" s="135"/>
    </row>
    <row r="153" spans="1:28" s="80" customFormat="1">
      <c r="A153" s="99" t="s">
        <v>210</v>
      </c>
      <c r="B153" s="145" t="s">
        <v>211</v>
      </c>
      <c r="C153" s="146"/>
      <c r="D153" s="146"/>
      <c r="E153" s="146"/>
      <c r="F153" s="146"/>
      <c r="G153" s="146"/>
      <c r="H153" s="146"/>
      <c r="I153" s="147"/>
      <c r="J153" s="100">
        <v>4</v>
      </c>
      <c r="K153" s="100">
        <v>2</v>
      </c>
      <c r="L153" s="100">
        <v>2</v>
      </c>
      <c r="M153" s="100">
        <v>0</v>
      </c>
      <c r="N153" s="87">
        <f>K153+L153+M153</f>
        <v>4</v>
      </c>
      <c r="O153" s="87">
        <f>P153-N153</f>
        <v>3</v>
      </c>
      <c r="P153" s="87">
        <f>ROUND(PRODUCT(J153,25)/14,0)</f>
        <v>7</v>
      </c>
      <c r="Q153" s="100" t="s">
        <v>33</v>
      </c>
      <c r="R153" s="100"/>
      <c r="S153" s="101"/>
      <c r="T153" s="89" t="s">
        <v>38</v>
      </c>
      <c r="AB153" s="135"/>
    </row>
    <row r="154" spans="1:28">
      <c r="A154" s="61" t="s">
        <v>165</v>
      </c>
      <c r="B154" s="223" t="s">
        <v>224</v>
      </c>
      <c r="C154" s="223"/>
      <c r="D154" s="223"/>
      <c r="E154" s="223"/>
      <c r="F154" s="223"/>
      <c r="G154" s="223"/>
      <c r="H154" s="223"/>
      <c r="I154" s="223"/>
      <c r="J154" s="223"/>
      <c r="K154" s="223"/>
      <c r="L154" s="223"/>
      <c r="M154" s="223"/>
      <c r="N154" s="223"/>
      <c r="O154" s="223"/>
      <c r="P154" s="223"/>
      <c r="Q154" s="223"/>
      <c r="R154" s="223"/>
      <c r="S154" s="223"/>
      <c r="T154" s="223"/>
      <c r="U154" s="44"/>
      <c r="V154" s="44"/>
      <c r="W154" s="44"/>
      <c r="X154" s="44"/>
      <c r="Y154" s="44"/>
      <c r="Z154" s="34"/>
      <c r="AB154" s="135"/>
    </row>
    <row r="155" spans="1:28" s="80" customFormat="1">
      <c r="A155" s="99" t="s">
        <v>212</v>
      </c>
      <c r="B155" s="224" t="s">
        <v>213</v>
      </c>
      <c r="C155" s="224"/>
      <c r="D155" s="224"/>
      <c r="E155" s="224"/>
      <c r="F155" s="224"/>
      <c r="G155" s="224"/>
      <c r="H155" s="224"/>
      <c r="I155" s="224"/>
      <c r="J155" s="100">
        <v>4</v>
      </c>
      <c r="K155" s="100">
        <v>2</v>
      </c>
      <c r="L155" s="100">
        <v>2</v>
      </c>
      <c r="M155" s="100">
        <v>0</v>
      </c>
      <c r="N155" s="87">
        <f>K155+L155+M155</f>
        <v>4</v>
      </c>
      <c r="O155" s="87">
        <f>P155-N155</f>
        <v>3</v>
      </c>
      <c r="P155" s="87">
        <f>ROUND(PRODUCT(J155,25)/14,0)</f>
        <v>7</v>
      </c>
      <c r="Q155" s="100" t="s">
        <v>33</v>
      </c>
      <c r="R155" s="100"/>
      <c r="S155" s="101"/>
      <c r="T155" s="89" t="s">
        <v>38</v>
      </c>
      <c r="AB155" s="135"/>
    </row>
    <row r="156" spans="1:28" s="80" customFormat="1">
      <c r="A156" s="99" t="s">
        <v>216</v>
      </c>
      <c r="B156" s="145" t="s">
        <v>217</v>
      </c>
      <c r="C156" s="146"/>
      <c r="D156" s="146"/>
      <c r="E156" s="146"/>
      <c r="F156" s="146"/>
      <c r="G156" s="146"/>
      <c r="H156" s="146"/>
      <c r="I156" s="147"/>
      <c r="J156" s="100">
        <v>4</v>
      </c>
      <c r="K156" s="100">
        <v>2</v>
      </c>
      <c r="L156" s="100">
        <v>2</v>
      </c>
      <c r="M156" s="100">
        <v>0</v>
      </c>
      <c r="N156" s="87">
        <f>K156+L156+M156</f>
        <v>4</v>
      </c>
      <c r="O156" s="87">
        <f>P156-N156</f>
        <v>3</v>
      </c>
      <c r="P156" s="87">
        <f>ROUND(PRODUCT(J156,25)/14,0)</f>
        <v>7</v>
      </c>
      <c r="Q156" s="100" t="s">
        <v>33</v>
      </c>
      <c r="R156" s="100"/>
      <c r="S156" s="101"/>
      <c r="T156" s="89" t="s">
        <v>38</v>
      </c>
      <c r="AB156" s="135"/>
    </row>
    <row r="157" spans="1:28" s="80" customFormat="1">
      <c r="A157" s="99" t="s">
        <v>214</v>
      </c>
      <c r="B157" s="145" t="s">
        <v>215</v>
      </c>
      <c r="C157" s="146"/>
      <c r="D157" s="146"/>
      <c r="E157" s="146"/>
      <c r="F157" s="146"/>
      <c r="G157" s="146"/>
      <c r="H157" s="146"/>
      <c r="I157" s="147"/>
      <c r="J157" s="100">
        <v>4</v>
      </c>
      <c r="K157" s="100">
        <v>2</v>
      </c>
      <c r="L157" s="100">
        <v>2</v>
      </c>
      <c r="M157" s="100">
        <v>0</v>
      </c>
      <c r="N157" s="87">
        <f>K157+L157+M157</f>
        <v>4</v>
      </c>
      <c r="O157" s="87">
        <f>P157-N157</f>
        <v>3</v>
      </c>
      <c r="P157" s="87">
        <f>ROUND(PRODUCT(J157,25)/14,0)</f>
        <v>7</v>
      </c>
      <c r="Q157" s="100" t="s">
        <v>33</v>
      </c>
      <c r="R157" s="100"/>
      <c r="S157" s="101"/>
      <c r="T157" s="89" t="s">
        <v>38</v>
      </c>
      <c r="AB157" s="135"/>
    </row>
    <row r="158" spans="1:28" s="80" customFormat="1" ht="15" customHeight="1">
      <c r="A158" s="99" t="s">
        <v>218</v>
      </c>
      <c r="B158" s="145" t="s">
        <v>219</v>
      </c>
      <c r="C158" s="146"/>
      <c r="D158" s="146"/>
      <c r="E158" s="146"/>
      <c r="F158" s="146"/>
      <c r="G158" s="146"/>
      <c r="H158" s="146"/>
      <c r="I158" s="147"/>
      <c r="J158" s="100">
        <v>4</v>
      </c>
      <c r="K158" s="100">
        <v>2</v>
      </c>
      <c r="L158" s="100">
        <v>2</v>
      </c>
      <c r="M158" s="100">
        <v>0</v>
      </c>
      <c r="N158" s="87">
        <f>K158+L158+M158</f>
        <v>4</v>
      </c>
      <c r="O158" s="87">
        <f>P158-N158</f>
        <v>3</v>
      </c>
      <c r="P158" s="87">
        <f>ROUND(PRODUCT(J158,25)/14,0)</f>
        <v>7</v>
      </c>
      <c r="Q158" s="100" t="s">
        <v>33</v>
      </c>
      <c r="R158" s="100"/>
      <c r="S158" s="101"/>
      <c r="T158" s="89" t="s">
        <v>38</v>
      </c>
      <c r="AB158" s="135"/>
    </row>
    <row r="159" spans="1:28">
      <c r="A159" s="61" t="s">
        <v>259</v>
      </c>
      <c r="B159" s="223" t="s">
        <v>97</v>
      </c>
      <c r="C159" s="223"/>
      <c r="D159" s="223"/>
      <c r="E159" s="223"/>
      <c r="F159" s="223"/>
      <c r="G159" s="223"/>
      <c r="H159" s="223"/>
      <c r="I159" s="223"/>
      <c r="J159" s="223"/>
      <c r="K159" s="223"/>
      <c r="L159" s="223"/>
      <c r="M159" s="223"/>
      <c r="N159" s="223"/>
      <c r="O159" s="223"/>
      <c r="P159" s="223"/>
      <c r="Q159" s="223"/>
      <c r="R159" s="223"/>
      <c r="S159" s="223"/>
      <c r="T159" s="223"/>
      <c r="U159" s="44"/>
      <c r="V159" s="45"/>
      <c r="W159" s="45"/>
      <c r="X159" s="45"/>
      <c r="Y159" s="47"/>
      <c r="Z159" s="34"/>
      <c r="AB159" s="135"/>
    </row>
    <row r="160" spans="1:28" s="80" customFormat="1">
      <c r="A160" s="84" t="s">
        <v>220</v>
      </c>
      <c r="B160" s="147" t="s">
        <v>221</v>
      </c>
      <c r="C160" s="224"/>
      <c r="D160" s="224"/>
      <c r="E160" s="224"/>
      <c r="F160" s="224"/>
      <c r="G160" s="224"/>
      <c r="H160" s="224"/>
      <c r="I160" s="145"/>
      <c r="J160" s="85">
        <v>4</v>
      </c>
      <c r="K160" s="85">
        <v>1</v>
      </c>
      <c r="L160" s="85">
        <v>1</v>
      </c>
      <c r="M160" s="85">
        <v>0</v>
      </c>
      <c r="N160" s="103">
        <f>K160+L160+M160</f>
        <v>2</v>
      </c>
      <c r="O160" s="87">
        <f>P160-N160</f>
        <v>5</v>
      </c>
      <c r="P160" s="87">
        <f>ROUND(PRODUCT(J160,25)/14,0)</f>
        <v>7</v>
      </c>
      <c r="Q160" s="100"/>
      <c r="R160" s="100" t="s">
        <v>29</v>
      </c>
      <c r="S160" s="101"/>
      <c r="T160" s="89" t="s">
        <v>39</v>
      </c>
      <c r="AB160" s="135"/>
    </row>
    <row r="161" spans="1:28" s="80" customFormat="1">
      <c r="A161" s="104" t="s">
        <v>222</v>
      </c>
      <c r="B161" s="280" t="s">
        <v>223</v>
      </c>
      <c r="C161" s="280"/>
      <c r="D161" s="280"/>
      <c r="E161" s="280"/>
      <c r="F161" s="280"/>
      <c r="G161" s="280"/>
      <c r="H161" s="280"/>
      <c r="I161" s="280"/>
      <c r="J161" s="85">
        <v>4</v>
      </c>
      <c r="K161" s="85">
        <v>1</v>
      </c>
      <c r="L161" s="85">
        <v>1</v>
      </c>
      <c r="M161" s="85">
        <v>0</v>
      </c>
      <c r="N161" s="87">
        <f>K161+L161+M161</f>
        <v>2</v>
      </c>
      <c r="O161" s="87">
        <f>P161-N161</f>
        <v>5</v>
      </c>
      <c r="P161" s="87">
        <f>ROUND(PRODUCT(J161,25)/14,0)</f>
        <v>7</v>
      </c>
      <c r="Q161" s="100"/>
      <c r="R161" s="100" t="s">
        <v>29</v>
      </c>
      <c r="S161" s="101"/>
      <c r="T161" s="89" t="s">
        <v>39</v>
      </c>
      <c r="AB161" s="135"/>
    </row>
    <row r="162" spans="1:28">
      <c r="A162" s="61" t="s">
        <v>306</v>
      </c>
      <c r="B162" s="223" t="s">
        <v>98</v>
      </c>
      <c r="C162" s="223"/>
      <c r="D162" s="223"/>
      <c r="E162" s="223"/>
      <c r="F162" s="223"/>
      <c r="G162" s="223"/>
      <c r="H162" s="223"/>
      <c r="I162" s="223"/>
      <c r="J162" s="223"/>
      <c r="K162" s="223"/>
      <c r="L162" s="223"/>
      <c r="M162" s="223"/>
      <c r="N162" s="223"/>
      <c r="O162" s="223"/>
      <c r="P162" s="223"/>
      <c r="Q162" s="223"/>
      <c r="R162" s="223"/>
      <c r="S162" s="223"/>
      <c r="T162" s="223"/>
      <c r="U162" s="46"/>
      <c r="V162" s="46"/>
      <c r="W162" s="46"/>
      <c r="X162" s="46"/>
      <c r="Y162" s="46"/>
      <c r="Z162" s="34"/>
      <c r="AB162" s="135"/>
    </row>
    <row r="163" spans="1:28" s="80" customFormat="1" ht="14.45" customHeight="1">
      <c r="A163" s="84" t="s">
        <v>225</v>
      </c>
      <c r="B163" s="146" t="s">
        <v>226</v>
      </c>
      <c r="C163" s="146"/>
      <c r="D163" s="146"/>
      <c r="E163" s="146"/>
      <c r="F163" s="146"/>
      <c r="G163" s="146"/>
      <c r="H163" s="146"/>
      <c r="I163" s="146"/>
      <c r="J163" s="105">
        <v>6</v>
      </c>
      <c r="K163" s="105">
        <v>2</v>
      </c>
      <c r="L163" s="105">
        <v>2</v>
      </c>
      <c r="M163" s="105">
        <v>0</v>
      </c>
      <c r="N163" s="103">
        <f>K163+L163+M163</f>
        <v>4</v>
      </c>
      <c r="O163" s="87">
        <f>P163-N163</f>
        <v>7</v>
      </c>
      <c r="P163" s="87">
        <f>ROUND(PRODUCT(J163,25)/14,0)</f>
        <v>11</v>
      </c>
      <c r="Q163" s="100"/>
      <c r="R163" s="100" t="s">
        <v>29</v>
      </c>
      <c r="S163" s="101"/>
      <c r="T163" s="89" t="s">
        <v>39</v>
      </c>
      <c r="AB163" s="135"/>
    </row>
    <row r="164" spans="1:28" s="80" customFormat="1">
      <c r="A164" s="84" t="s">
        <v>227</v>
      </c>
      <c r="B164" s="146" t="s">
        <v>228</v>
      </c>
      <c r="C164" s="146"/>
      <c r="D164" s="146"/>
      <c r="E164" s="146"/>
      <c r="F164" s="146"/>
      <c r="G164" s="146"/>
      <c r="H164" s="146"/>
      <c r="I164" s="146"/>
      <c r="J164" s="105">
        <v>6</v>
      </c>
      <c r="K164" s="105">
        <v>2</v>
      </c>
      <c r="L164" s="105">
        <v>2</v>
      </c>
      <c r="M164" s="105">
        <v>0</v>
      </c>
      <c r="N164" s="103">
        <f>K164+L164+M164</f>
        <v>4</v>
      </c>
      <c r="O164" s="87">
        <f>P164-N164</f>
        <v>7</v>
      </c>
      <c r="P164" s="87">
        <f>ROUND(PRODUCT(J164,25)/14,0)</f>
        <v>11</v>
      </c>
      <c r="Q164" s="100"/>
      <c r="R164" s="100" t="s">
        <v>29</v>
      </c>
      <c r="S164" s="101"/>
      <c r="T164" s="89" t="s">
        <v>39</v>
      </c>
      <c r="AB164" s="135"/>
    </row>
    <row r="165" spans="1:28" s="81" customFormat="1">
      <c r="A165" s="61" t="s">
        <v>261</v>
      </c>
      <c r="B165" s="223" t="s">
        <v>229</v>
      </c>
      <c r="C165" s="223"/>
      <c r="D165" s="223"/>
      <c r="E165" s="223"/>
      <c r="F165" s="223"/>
      <c r="G165" s="223"/>
      <c r="H165" s="223"/>
      <c r="I165" s="223"/>
      <c r="J165" s="223"/>
      <c r="K165" s="223"/>
      <c r="L165" s="223"/>
      <c r="M165" s="223"/>
      <c r="N165" s="223"/>
      <c r="O165" s="223"/>
      <c r="P165" s="223"/>
      <c r="Q165" s="223"/>
      <c r="R165" s="223"/>
      <c r="S165" s="223"/>
      <c r="T165" s="223"/>
      <c r="U165" s="46"/>
      <c r="V165" s="46"/>
      <c r="W165" s="46"/>
      <c r="X165" s="46"/>
      <c r="Y165" s="46"/>
      <c r="Z165" s="83"/>
      <c r="AB165" s="135"/>
    </row>
    <row r="166" spans="1:28" s="81" customFormat="1">
      <c r="A166" s="102" t="s">
        <v>230</v>
      </c>
      <c r="B166" s="145" t="s">
        <v>231</v>
      </c>
      <c r="C166" s="146"/>
      <c r="D166" s="146"/>
      <c r="E166" s="146"/>
      <c r="F166" s="146"/>
      <c r="G166" s="146"/>
      <c r="H166" s="146"/>
      <c r="I166" s="147"/>
      <c r="J166" s="100">
        <v>4</v>
      </c>
      <c r="K166" s="100">
        <v>2</v>
      </c>
      <c r="L166" s="100">
        <v>1</v>
      </c>
      <c r="M166" s="100">
        <v>1</v>
      </c>
      <c r="N166" s="87">
        <f>K166+L166+M166</f>
        <v>4</v>
      </c>
      <c r="O166" s="87">
        <f>P166-N166</f>
        <v>3</v>
      </c>
      <c r="P166" s="87">
        <f>ROUND(PRODUCT(J166,25)/14,0)</f>
        <v>7</v>
      </c>
      <c r="Q166" s="100" t="s">
        <v>33</v>
      </c>
      <c r="R166" s="100"/>
      <c r="S166" s="101"/>
      <c r="T166" s="89" t="s">
        <v>38</v>
      </c>
      <c r="AB166" s="135"/>
    </row>
    <row r="167" spans="1:28" s="81" customFormat="1">
      <c r="A167" s="102" t="s">
        <v>232</v>
      </c>
      <c r="B167" s="145" t="s">
        <v>233</v>
      </c>
      <c r="C167" s="146"/>
      <c r="D167" s="146"/>
      <c r="E167" s="146"/>
      <c r="F167" s="146"/>
      <c r="G167" s="146"/>
      <c r="H167" s="146"/>
      <c r="I167" s="147"/>
      <c r="J167" s="100">
        <v>4</v>
      </c>
      <c r="K167" s="100">
        <v>2</v>
      </c>
      <c r="L167" s="100">
        <v>1</v>
      </c>
      <c r="M167" s="100">
        <v>1</v>
      </c>
      <c r="N167" s="87">
        <f>K167+L167+M167</f>
        <v>4</v>
      </c>
      <c r="O167" s="87">
        <f>P167-N167</f>
        <v>3</v>
      </c>
      <c r="P167" s="87">
        <f>ROUND(PRODUCT(J167,25)/14,0)</f>
        <v>7</v>
      </c>
      <c r="Q167" s="100" t="s">
        <v>33</v>
      </c>
      <c r="R167" s="100"/>
      <c r="S167" s="101"/>
      <c r="T167" s="89" t="s">
        <v>38</v>
      </c>
      <c r="AB167" s="135"/>
    </row>
    <row r="168" spans="1:28" s="81" customFormat="1">
      <c r="A168" s="61" t="s">
        <v>273</v>
      </c>
      <c r="B168" s="223" t="s">
        <v>262</v>
      </c>
      <c r="C168" s="223"/>
      <c r="D168" s="223"/>
      <c r="E168" s="223"/>
      <c r="F168" s="223"/>
      <c r="G168" s="223"/>
      <c r="H168" s="223"/>
      <c r="I168" s="223"/>
      <c r="J168" s="223"/>
      <c r="K168" s="223"/>
      <c r="L168" s="223"/>
      <c r="M168" s="223"/>
      <c r="N168" s="223"/>
      <c r="O168" s="223"/>
      <c r="P168" s="223"/>
      <c r="Q168" s="223"/>
      <c r="R168" s="223"/>
      <c r="S168" s="223"/>
      <c r="T168" s="223"/>
      <c r="U168" s="46"/>
      <c r="V168" s="46"/>
      <c r="W168" s="46"/>
      <c r="X168" s="46"/>
      <c r="Y168" s="46"/>
      <c r="Z168" s="83"/>
      <c r="AB168" s="135"/>
    </row>
    <row r="169" spans="1:28" s="81" customFormat="1">
      <c r="A169" s="84" t="s">
        <v>265</v>
      </c>
      <c r="B169" s="146" t="s">
        <v>266</v>
      </c>
      <c r="C169" s="146"/>
      <c r="D169" s="146"/>
      <c r="E169" s="146"/>
      <c r="F169" s="146"/>
      <c r="G169" s="146"/>
      <c r="H169" s="146"/>
      <c r="I169" s="146"/>
      <c r="J169" s="105">
        <v>3</v>
      </c>
      <c r="K169" s="105">
        <v>1</v>
      </c>
      <c r="L169" s="105">
        <v>1</v>
      </c>
      <c r="M169" s="105">
        <v>0</v>
      </c>
      <c r="N169" s="103">
        <f>K169+L169+M169</f>
        <v>2</v>
      </c>
      <c r="O169" s="87">
        <f t="shared" ref="O169" si="57">P169-N169</f>
        <v>3</v>
      </c>
      <c r="P169" s="87">
        <f>ROUND(PRODUCT(J169,25)/14,0)</f>
        <v>5</v>
      </c>
      <c r="Q169" s="100"/>
      <c r="R169" s="100" t="s">
        <v>29</v>
      </c>
      <c r="S169" s="101"/>
      <c r="T169" s="89" t="s">
        <v>39</v>
      </c>
      <c r="AB169" s="135"/>
    </row>
    <row r="170" spans="1:28" s="81" customFormat="1">
      <c r="A170" s="84" t="s">
        <v>267</v>
      </c>
      <c r="B170" s="146" t="s">
        <v>268</v>
      </c>
      <c r="C170" s="146"/>
      <c r="D170" s="146"/>
      <c r="E170" s="146"/>
      <c r="F170" s="146"/>
      <c r="G170" s="146"/>
      <c r="H170" s="146"/>
      <c r="I170" s="146"/>
      <c r="J170" s="105">
        <v>3</v>
      </c>
      <c r="K170" s="105">
        <v>1</v>
      </c>
      <c r="L170" s="105">
        <v>1</v>
      </c>
      <c r="M170" s="105">
        <v>0</v>
      </c>
      <c r="N170" s="103">
        <f>K170+L170+M170</f>
        <v>2</v>
      </c>
      <c r="O170" s="87">
        <f t="shared" ref="O170" si="58">P170-N170</f>
        <v>3</v>
      </c>
      <c r="P170" s="87">
        <f>ROUND(PRODUCT(J170,25)/14,0)</f>
        <v>5</v>
      </c>
      <c r="Q170" s="100"/>
      <c r="R170" s="100" t="s">
        <v>29</v>
      </c>
      <c r="S170" s="101"/>
      <c r="T170" s="89" t="s">
        <v>39</v>
      </c>
      <c r="AB170" s="135"/>
    </row>
    <row r="171" spans="1:28" s="81" customFormat="1">
      <c r="A171" s="61" t="s">
        <v>193</v>
      </c>
      <c r="B171" s="223" t="s">
        <v>263</v>
      </c>
      <c r="C171" s="223"/>
      <c r="D171" s="223"/>
      <c r="E171" s="223"/>
      <c r="F171" s="223"/>
      <c r="G171" s="223"/>
      <c r="H171" s="223"/>
      <c r="I171" s="223"/>
      <c r="J171" s="223"/>
      <c r="K171" s="223"/>
      <c r="L171" s="223"/>
      <c r="M171" s="223"/>
      <c r="N171" s="223"/>
      <c r="O171" s="223"/>
      <c r="P171" s="223"/>
      <c r="Q171" s="223"/>
      <c r="R171" s="223"/>
      <c r="S171" s="223"/>
      <c r="T171" s="223"/>
      <c r="U171" s="46"/>
      <c r="V171" s="46"/>
      <c r="W171" s="46"/>
      <c r="X171" s="46"/>
      <c r="Y171" s="46"/>
      <c r="Z171" s="83"/>
      <c r="AB171" s="135"/>
    </row>
    <row r="172" spans="1:28" s="81" customFormat="1">
      <c r="A172" s="84" t="s">
        <v>269</v>
      </c>
      <c r="B172" s="154" t="s">
        <v>226</v>
      </c>
      <c r="C172" s="154"/>
      <c r="D172" s="154"/>
      <c r="E172" s="154"/>
      <c r="F172" s="154"/>
      <c r="G172" s="154"/>
      <c r="H172" s="154"/>
      <c r="I172" s="155"/>
      <c r="J172" s="113">
        <v>6</v>
      </c>
      <c r="K172" s="113">
        <v>2</v>
      </c>
      <c r="L172" s="113">
        <v>2</v>
      </c>
      <c r="M172" s="113">
        <v>0</v>
      </c>
      <c r="N172" s="114">
        <f>K172+L172+M172</f>
        <v>4</v>
      </c>
      <c r="O172" s="87">
        <f t="shared" ref="O172" si="59">P172-N172</f>
        <v>9</v>
      </c>
      <c r="P172" s="87">
        <f>ROUND(PRODUCT(J172,25)/12,0)</f>
        <v>13</v>
      </c>
      <c r="Q172" s="100"/>
      <c r="R172" s="100" t="s">
        <v>29</v>
      </c>
      <c r="S172" s="101"/>
      <c r="T172" s="89" t="s">
        <v>39</v>
      </c>
      <c r="AB172" s="135"/>
    </row>
    <row r="173" spans="1:28" s="81" customFormat="1">
      <c r="A173" s="84" t="s">
        <v>270</v>
      </c>
      <c r="B173" s="154" t="s">
        <v>228</v>
      </c>
      <c r="C173" s="154"/>
      <c r="D173" s="154"/>
      <c r="E173" s="154"/>
      <c r="F173" s="154"/>
      <c r="G173" s="154"/>
      <c r="H173" s="154"/>
      <c r="I173" s="155"/>
      <c r="J173" s="113">
        <v>6</v>
      </c>
      <c r="K173" s="113">
        <v>2</v>
      </c>
      <c r="L173" s="113">
        <v>2</v>
      </c>
      <c r="M173" s="113">
        <v>0</v>
      </c>
      <c r="N173" s="114">
        <f>K173+L173+M173</f>
        <v>4</v>
      </c>
      <c r="O173" s="87">
        <f t="shared" ref="O173" si="60">P173-N173</f>
        <v>9</v>
      </c>
      <c r="P173" s="87">
        <f>ROUND(PRODUCT(J173,25)/12,0)</f>
        <v>13</v>
      </c>
      <c r="Q173" s="100"/>
      <c r="R173" s="100" t="s">
        <v>29</v>
      </c>
      <c r="S173" s="101"/>
      <c r="T173" s="89" t="s">
        <v>39</v>
      </c>
      <c r="AB173" s="135"/>
    </row>
    <row r="174" spans="1:28">
      <c r="A174" s="61" t="s">
        <v>275</v>
      </c>
      <c r="B174" s="223" t="s">
        <v>264</v>
      </c>
      <c r="C174" s="223"/>
      <c r="D174" s="223"/>
      <c r="E174" s="223"/>
      <c r="F174" s="223"/>
      <c r="G174" s="223"/>
      <c r="H174" s="223"/>
      <c r="I174" s="223"/>
      <c r="J174" s="223"/>
      <c r="K174" s="223"/>
      <c r="L174" s="223"/>
      <c r="M174" s="223"/>
      <c r="N174" s="223"/>
      <c r="O174" s="223"/>
      <c r="P174" s="223"/>
      <c r="Q174" s="223"/>
      <c r="R174" s="223"/>
      <c r="S174" s="223"/>
      <c r="T174" s="223"/>
      <c r="U174" s="46"/>
      <c r="V174" s="46"/>
      <c r="W174" s="46"/>
      <c r="X174" s="46"/>
      <c r="Y174" s="46"/>
      <c r="Z174" s="34"/>
      <c r="AB174" s="135"/>
    </row>
    <row r="175" spans="1:28" s="81" customFormat="1">
      <c r="A175" s="84" t="s">
        <v>271</v>
      </c>
      <c r="B175" s="154" t="s">
        <v>266</v>
      </c>
      <c r="C175" s="154"/>
      <c r="D175" s="154"/>
      <c r="E175" s="154"/>
      <c r="F175" s="154"/>
      <c r="G175" s="154"/>
      <c r="H175" s="154"/>
      <c r="I175" s="155"/>
      <c r="J175" s="85">
        <v>3</v>
      </c>
      <c r="K175" s="85">
        <v>1</v>
      </c>
      <c r="L175" s="85">
        <v>1</v>
      </c>
      <c r="M175" s="85">
        <v>0</v>
      </c>
      <c r="N175" s="103">
        <f>K175+L175+M175</f>
        <v>2</v>
      </c>
      <c r="O175" s="87">
        <f t="shared" ref="O175" si="61">P175-N175</f>
        <v>4</v>
      </c>
      <c r="P175" s="87">
        <f>ROUND(PRODUCT(J175,25)/12,0)</f>
        <v>6</v>
      </c>
      <c r="Q175" s="100"/>
      <c r="R175" s="100" t="s">
        <v>29</v>
      </c>
      <c r="S175" s="101"/>
      <c r="T175" s="89" t="s">
        <v>39</v>
      </c>
      <c r="AB175" s="135"/>
    </row>
    <row r="176" spans="1:28" s="81" customFormat="1">
      <c r="A176" s="84" t="s">
        <v>272</v>
      </c>
      <c r="B176" s="154" t="s">
        <v>268</v>
      </c>
      <c r="C176" s="154"/>
      <c r="D176" s="154"/>
      <c r="E176" s="154"/>
      <c r="F176" s="154"/>
      <c r="G176" s="154"/>
      <c r="H176" s="154"/>
      <c r="I176" s="155"/>
      <c r="J176" s="85">
        <v>3</v>
      </c>
      <c r="K176" s="85">
        <v>1</v>
      </c>
      <c r="L176" s="85">
        <v>1</v>
      </c>
      <c r="M176" s="85">
        <v>0</v>
      </c>
      <c r="N176" s="103">
        <f>K176+L176+M176</f>
        <v>2</v>
      </c>
      <c r="O176" s="87">
        <f t="shared" ref="O176" si="62">P176-N176</f>
        <v>4</v>
      </c>
      <c r="P176" s="87">
        <f>ROUND(PRODUCT(J176,25)/12,0)</f>
        <v>6</v>
      </c>
      <c r="Q176" s="100"/>
      <c r="R176" s="100" t="s">
        <v>29</v>
      </c>
      <c r="S176" s="101"/>
      <c r="T176" s="89" t="s">
        <v>39</v>
      </c>
      <c r="AB176" s="135"/>
    </row>
    <row r="177" spans="1:26" ht="31.5" customHeight="1">
      <c r="A177" s="193" t="s">
        <v>101</v>
      </c>
      <c r="B177" s="193"/>
      <c r="C177" s="193"/>
      <c r="D177" s="193"/>
      <c r="E177" s="193"/>
      <c r="F177" s="193"/>
      <c r="G177" s="193"/>
      <c r="H177" s="193"/>
      <c r="I177" s="193"/>
      <c r="J177" s="318">
        <f t="shared" ref="J177:P177" si="63">SUM(J147,J150,J155,J158,J163,J166,J169,J172,J175)</f>
        <v>37</v>
      </c>
      <c r="K177" s="318">
        <f t="shared" si="63"/>
        <v>14</v>
      </c>
      <c r="L177" s="318">
        <f t="shared" si="63"/>
        <v>13</v>
      </c>
      <c r="M177" s="318">
        <f t="shared" si="63"/>
        <v>3</v>
      </c>
      <c r="N177" s="318">
        <f t="shared" si="63"/>
        <v>30</v>
      </c>
      <c r="O177" s="318">
        <f t="shared" si="63"/>
        <v>38</v>
      </c>
      <c r="P177" s="318">
        <f t="shared" si="63"/>
        <v>68</v>
      </c>
      <c r="Q177" s="318">
        <f>COUNTIF(Q147,"E")+COUNTIF(Q150,"E")+COUNTIF(Q155,"E")+COUNTIF(Q160,"E")+COUNTIF(Q163,"E")+COUNTIF(Q166,"E")+COUNTIF(Q169,"E")+COUNTIF(Q172,"E")+COUNTIF(Q175,"E")</f>
        <v>3</v>
      </c>
      <c r="R177" s="318">
        <f>COUNTIF(R147,"C")+COUNTIF(R150,"C")+COUNTIF(R155,"C")+COUNTIF(R160,"C")+COUNTIF(R163,"C")+COUNTIF(R166,"C")+COUNTIF(R169,"C")+COUNTIF(R172,"C")+COUNTIF(R175,"C")</f>
        <v>5</v>
      </c>
      <c r="S177" s="318">
        <f>COUNTIF(S147,"VP")+COUNTIF(S150,"VP")+COUNTIF(S155,"VP")+COUNTIF(S160,"VP")+COUNTIF(S163,"VP")+COUNTIF(S166,"VP")+COUNTIF(S169,"VP")+COUNTIF(S172,"VP")+COUNTIF(S175,"VP")</f>
        <v>1</v>
      </c>
      <c r="T177" s="319">
        <f>COUNTA(T147,T150,T155,T160,T163,T166,T169,T172,T175)</f>
        <v>9</v>
      </c>
      <c r="U177" s="46"/>
      <c r="V177" s="46"/>
      <c r="W177" s="46"/>
      <c r="X177" s="46"/>
      <c r="Y177" s="46"/>
      <c r="Z177" s="34"/>
    </row>
    <row r="178" spans="1:26" ht="19.5" customHeight="1">
      <c r="A178" s="193" t="s">
        <v>51</v>
      </c>
      <c r="B178" s="193"/>
      <c r="C178" s="193"/>
      <c r="D178" s="193"/>
      <c r="E178" s="193"/>
      <c r="F178" s="193"/>
      <c r="G178" s="193"/>
      <c r="H178" s="193"/>
      <c r="I178" s="193"/>
      <c r="J178" s="193"/>
      <c r="K178" s="12">
        <f t="shared" ref="K178:P178" si="64">SUM(K147,K150,K155,K160,K163,K166,K169)*14+SUM(K172,K175)*12</f>
        <v>176</v>
      </c>
      <c r="L178" s="12">
        <f t="shared" si="64"/>
        <v>162</v>
      </c>
      <c r="M178" s="12">
        <f t="shared" si="64"/>
        <v>42</v>
      </c>
      <c r="N178" s="12">
        <f t="shared" si="64"/>
        <v>380</v>
      </c>
      <c r="O178" s="12">
        <f t="shared" si="64"/>
        <v>534</v>
      </c>
      <c r="P178" s="12">
        <f t="shared" si="64"/>
        <v>914</v>
      </c>
      <c r="Q178" s="219"/>
      <c r="R178" s="219"/>
      <c r="S178" s="219"/>
      <c r="T178" s="219"/>
      <c r="Y178" s="34"/>
      <c r="Z178" s="34"/>
    </row>
    <row r="179" spans="1:26" ht="19.5" customHeight="1">
      <c r="A179" s="193"/>
      <c r="B179" s="193"/>
      <c r="C179" s="193"/>
      <c r="D179" s="193"/>
      <c r="E179" s="193"/>
      <c r="F179" s="193"/>
      <c r="G179" s="193"/>
      <c r="H179" s="193"/>
      <c r="I179" s="193"/>
      <c r="J179" s="193"/>
      <c r="K179" s="288">
        <f>SUM(K178:M178)</f>
        <v>380</v>
      </c>
      <c r="L179" s="288"/>
      <c r="M179" s="288"/>
      <c r="N179" s="288">
        <f>SUM(N178,O178)</f>
        <v>914</v>
      </c>
      <c r="O179" s="288"/>
      <c r="P179" s="288"/>
      <c r="Q179" s="219"/>
      <c r="R179" s="219"/>
      <c r="S179" s="219"/>
      <c r="T179" s="219"/>
    </row>
    <row r="180" spans="1:26" ht="20.25" customHeight="1">
      <c r="A180" s="226" t="s">
        <v>100</v>
      </c>
      <c r="B180" s="226"/>
      <c r="C180" s="226"/>
      <c r="D180" s="226"/>
      <c r="E180" s="226"/>
      <c r="F180" s="226"/>
      <c r="G180" s="226"/>
      <c r="H180" s="226"/>
      <c r="I180" s="226"/>
      <c r="J180" s="226"/>
      <c r="K180" s="218">
        <f>T177/SUM(T50,T67,T84,T100,T122,T138)</f>
        <v>0.20930232558139536</v>
      </c>
      <c r="L180" s="218"/>
      <c r="M180" s="218"/>
      <c r="N180" s="218"/>
      <c r="O180" s="218"/>
      <c r="P180" s="218"/>
      <c r="Q180" s="218"/>
      <c r="R180" s="218"/>
      <c r="S180" s="218"/>
      <c r="T180" s="218"/>
    </row>
    <row r="181" spans="1:26" ht="19.5" customHeight="1">
      <c r="A181" s="221" t="s">
        <v>103</v>
      </c>
      <c r="B181" s="221"/>
      <c r="C181" s="221"/>
      <c r="D181" s="221"/>
      <c r="E181" s="221"/>
      <c r="F181" s="221"/>
      <c r="G181" s="221"/>
      <c r="H181" s="221"/>
      <c r="I181" s="221"/>
      <c r="J181" s="221"/>
      <c r="K181" s="218">
        <f>K179/(SUM(N50,N67,N84,N100,N122)*14+N138*12)</f>
        <v>0.19308943089430894</v>
      </c>
      <c r="L181" s="218"/>
      <c r="M181" s="218"/>
      <c r="N181" s="218"/>
      <c r="O181" s="218"/>
      <c r="P181" s="218"/>
      <c r="Q181" s="218"/>
      <c r="R181" s="218"/>
      <c r="S181" s="218"/>
      <c r="T181" s="218"/>
    </row>
    <row r="182" spans="1:26">
      <c r="B182" s="6"/>
      <c r="C182" s="6"/>
      <c r="D182" s="6"/>
      <c r="E182" s="6"/>
      <c r="F182" s="6"/>
      <c r="G182" s="6"/>
      <c r="M182" s="6"/>
      <c r="N182" s="6"/>
      <c r="O182" s="6"/>
      <c r="P182" s="6"/>
      <c r="Q182" s="6"/>
      <c r="R182" s="6"/>
      <c r="S182" s="6"/>
    </row>
    <row r="183" spans="1:26" ht="19.5" customHeight="1">
      <c r="A183" s="220" t="s">
        <v>52</v>
      </c>
      <c r="B183" s="220"/>
      <c r="C183" s="220"/>
      <c r="D183" s="220"/>
      <c r="E183" s="220"/>
      <c r="F183" s="220"/>
      <c r="G183" s="220"/>
      <c r="H183" s="220"/>
      <c r="I183" s="220"/>
      <c r="J183" s="220"/>
      <c r="K183" s="220"/>
      <c r="L183" s="220"/>
      <c r="M183" s="220"/>
      <c r="N183" s="220"/>
      <c r="O183" s="220"/>
      <c r="P183" s="220"/>
      <c r="Q183" s="220"/>
      <c r="R183" s="220"/>
      <c r="S183" s="220"/>
      <c r="T183" s="220"/>
    </row>
    <row r="184" spans="1:26" ht="28.5" customHeight="1">
      <c r="A184" s="220" t="s">
        <v>28</v>
      </c>
      <c r="B184" s="220" t="s">
        <v>27</v>
      </c>
      <c r="C184" s="220"/>
      <c r="D184" s="220"/>
      <c r="E184" s="220"/>
      <c r="F184" s="220"/>
      <c r="G184" s="220"/>
      <c r="H184" s="220"/>
      <c r="I184" s="220"/>
      <c r="J184" s="204" t="s">
        <v>41</v>
      </c>
      <c r="K184" s="204" t="s">
        <v>25</v>
      </c>
      <c r="L184" s="204"/>
      <c r="M184" s="204"/>
      <c r="N184" s="204" t="s">
        <v>42</v>
      </c>
      <c r="O184" s="205"/>
      <c r="P184" s="205"/>
      <c r="Q184" s="204" t="s">
        <v>24</v>
      </c>
      <c r="R184" s="204"/>
      <c r="S184" s="204"/>
      <c r="T184" s="204" t="s">
        <v>23</v>
      </c>
    </row>
    <row r="185" spans="1:26" ht="16.5" customHeight="1">
      <c r="A185" s="220"/>
      <c r="B185" s="220"/>
      <c r="C185" s="220"/>
      <c r="D185" s="220"/>
      <c r="E185" s="220"/>
      <c r="F185" s="220"/>
      <c r="G185" s="220"/>
      <c r="H185" s="220"/>
      <c r="I185" s="220"/>
      <c r="J185" s="204"/>
      <c r="K185" s="56" t="s">
        <v>29</v>
      </c>
      <c r="L185" s="56" t="s">
        <v>30</v>
      </c>
      <c r="M185" s="56" t="s">
        <v>31</v>
      </c>
      <c r="N185" s="56" t="s">
        <v>35</v>
      </c>
      <c r="O185" s="56" t="s">
        <v>7</v>
      </c>
      <c r="P185" s="56" t="s">
        <v>32</v>
      </c>
      <c r="Q185" s="56" t="s">
        <v>33</v>
      </c>
      <c r="R185" s="56" t="s">
        <v>29</v>
      </c>
      <c r="S185" s="56" t="s">
        <v>34</v>
      </c>
      <c r="T185" s="204"/>
    </row>
    <row r="186" spans="1:26">
      <c r="A186" s="222" t="s">
        <v>53</v>
      </c>
      <c r="B186" s="222"/>
      <c r="C186" s="222"/>
      <c r="D186" s="222"/>
      <c r="E186" s="222"/>
      <c r="F186" s="222"/>
      <c r="G186" s="222"/>
      <c r="H186" s="222"/>
      <c r="I186" s="222"/>
      <c r="J186" s="222"/>
      <c r="K186" s="222"/>
      <c r="L186" s="222"/>
      <c r="M186" s="222"/>
      <c r="N186" s="222"/>
      <c r="O186" s="222"/>
      <c r="P186" s="222"/>
      <c r="Q186" s="222"/>
      <c r="R186" s="222"/>
      <c r="S186" s="222"/>
      <c r="T186" s="222"/>
      <c r="U186" s="34"/>
    </row>
    <row r="187" spans="1:26" s="80" customFormat="1">
      <c r="A187" s="106" t="s">
        <v>234</v>
      </c>
      <c r="B187" s="147" t="s">
        <v>235</v>
      </c>
      <c r="C187" s="224"/>
      <c r="D187" s="224"/>
      <c r="E187" s="224"/>
      <c r="F187" s="224"/>
      <c r="G187" s="224"/>
      <c r="H187" s="224"/>
      <c r="I187" s="145"/>
      <c r="J187" s="107">
        <v>3</v>
      </c>
      <c r="K187" s="108">
        <v>0</v>
      </c>
      <c r="L187" s="108">
        <v>0</v>
      </c>
      <c r="M187" s="108">
        <v>2</v>
      </c>
      <c r="N187" s="103">
        <f>K187+L187+M187</f>
        <v>2</v>
      </c>
      <c r="O187" s="87">
        <f>P187-N187</f>
        <v>3</v>
      </c>
      <c r="P187" s="87">
        <f>ROUND(PRODUCT(J187,25)/14,0)</f>
        <v>5</v>
      </c>
      <c r="Q187" s="100"/>
      <c r="R187" s="100"/>
      <c r="S187" s="101" t="s">
        <v>34</v>
      </c>
      <c r="T187" s="89" t="s">
        <v>40</v>
      </c>
    </row>
    <row r="188" spans="1:26" s="80" customFormat="1">
      <c r="A188" s="106" t="s">
        <v>236</v>
      </c>
      <c r="B188" s="147" t="s">
        <v>237</v>
      </c>
      <c r="C188" s="224"/>
      <c r="D188" s="224"/>
      <c r="E188" s="224"/>
      <c r="F188" s="224"/>
      <c r="G188" s="224"/>
      <c r="H188" s="224"/>
      <c r="I188" s="145"/>
      <c r="J188" s="108">
        <v>3</v>
      </c>
      <c r="K188" s="108">
        <v>0</v>
      </c>
      <c r="L188" s="108">
        <v>0</v>
      </c>
      <c r="M188" s="108">
        <v>2</v>
      </c>
      <c r="N188" s="103">
        <f>K188+L188+M188</f>
        <v>2</v>
      </c>
      <c r="O188" s="87">
        <f t="shared" ref="O188:O189" si="65">P188-N188</f>
        <v>3</v>
      </c>
      <c r="P188" s="87">
        <f>ROUND(PRODUCT(J188,25)/14,0)</f>
        <v>5</v>
      </c>
      <c r="Q188" s="100"/>
      <c r="R188" s="100"/>
      <c r="S188" s="101" t="s">
        <v>34</v>
      </c>
      <c r="T188" s="89" t="s">
        <v>40</v>
      </c>
    </row>
    <row r="189" spans="1:26" s="80" customFormat="1" ht="13.35" customHeight="1">
      <c r="A189" s="106" t="s">
        <v>238</v>
      </c>
      <c r="B189" s="279" t="s">
        <v>239</v>
      </c>
      <c r="C189" s="280"/>
      <c r="D189" s="280"/>
      <c r="E189" s="280"/>
      <c r="F189" s="280"/>
      <c r="G189" s="280"/>
      <c r="H189" s="280"/>
      <c r="I189" s="281"/>
      <c r="J189" s="108">
        <v>3</v>
      </c>
      <c r="K189" s="108">
        <v>0</v>
      </c>
      <c r="L189" s="108">
        <v>0</v>
      </c>
      <c r="M189" s="108">
        <v>2</v>
      </c>
      <c r="N189" s="103">
        <f>K189+L189+M189</f>
        <v>2</v>
      </c>
      <c r="O189" s="87">
        <f t="shared" si="65"/>
        <v>3</v>
      </c>
      <c r="P189" s="87">
        <f>ROUND(PRODUCT(J189,25)/14,0)</f>
        <v>5</v>
      </c>
      <c r="Q189" s="100"/>
      <c r="R189" s="100"/>
      <c r="S189" s="101" t="s">
        <v>34</v>
      </c>
      <c r="T189" s="89" t="s">
        <v>40</v>
      </c>
    </row>
    <row r="190" spans="1:26">
      <c r="A190" s="223" t="s">
        <v>54</v>
      </c>
      <c r="B190" s="223"/>
      <c r="C190" s="223"/>
      <c r="D190" s="223"/>
      <c r="E190" s="223"/>
      <c r="F190" s="223"/>
      <c r="G190" s="223"/>
      <c r="H190" s="223"/>
      <c r="I190" s="223"/>
      <c r="J190" s="223"/>
      <c r="K190" s="223"/>
      <c r="L190" s="223"/>
      <c r="M190" s="223"/>
      <c r="N190" s="223"/>
      <c r="O190" s="223"/>
      <c r="P190" s="223"/>
      <c r="Q190" s="223"/>
      <c r="R190" s="223"/>
      <c r="S190" s="223"/>
      <c r="T190" s="223"/>
      <c r="U190" s="44"/>
      <c r="V190" s="48"/>
      <c r="W190" s="48"/>
      <c r="X190" s="48"/>
      <c r="Y190" s="48"/>
      <c r="Z190" s="48"/>
    </row>
    <row r="191" spans="1:26" s="80" customFormat="1">
      <c r="A191" s="106" t="s">
        <v>240</v>
      </c>
      <c r="B191" s="147" t="s">
        <v>235</v>
      </c>
      <c r="C191" s="224"/>
      <c r="D191" s="224"/>
      <c r="E191" s="224"/>
      <c r="F191" s="224"/>
      <c r="G191" s="224"/>
      <c r="H191" s="224"/>
      <c r="I191" s="145"/>
      <c r="J191" s="108">
        <v>3</v>
      </c>
      <c r="K191" s="108">
        <v>0</v>
      </c>
      <c r="L191" s="108">
        <v>0</v>
      </c>
      <c r="M191" s="108">
        <v>2</v>
      </c>
      <c r="N191" s="103">
        <f>K191+L191+M191</f>
        <v>2</v>
      </c>
      <c r="O191" s="87">
        <f t="shared" ref="O191:O193" si="66">P191-N191</f>
        <v>3</v>
      </c>
      <c r="P191" s="87">
        <f>ROUND(PRODUCT(J191,25)/14,0)</f>
        <v>5</v>
      </c>
      <c r="Q191" s="100"/>
      <c r="R191" s="100"/>
      <c r="S191" s="101" t="s">
        <v>34</v>
      </c>
      <c r="T191" s="89" t="s">
        <v>40</v>
      </c>
    </row>
    <row r="192" spans="1:26" s="80" customFormat="1">
      <c r="A192" s="106" t="s">
        <v>241</v>
      </c>
      <c r="B192" s="147" t="s">
        <v>237</v>
      </c>
      <c r="C192" s="224"/>
      <c r="D192" s="224"/>
      <c r="E192" s="224"/>
      <c r="F192" s="224"/>
      <c r="G192" s="224"/>
      <c r="H192" s="224"/>
      <c r="I192" s="145"/>
      <c r="J192" s="107">
        <v>3</v>
      </c>
      <c r="K192" s="108">
        <v>0</v>
      </c>
      <c r="L192" s="108">
        <v>0</v>
      </c>
      <c r="M192" s="108">
        <v>2</v>
      </c>
      <c r="N192" s="103">
        <f>K192+L192+M192</f>
        <v>2</v>
      </c>
      <c r="O192" s="87">
        <f t="shared" si="66"/>
        <v>3</v>
      </c>
      <c r="P192" s="87">
        <f>ROUND(PRODUCT(J192,25)/14,0)</f>
        <v>5</v>
      </c>
      <c r="Q192" s="100"/>
      <c r="R192" s="100"/>
      <c r="S192" s="101" t="s">
        <v>34</v>
      </c>
      <c r="T192" s="89" t="s">
        <v>40</v>
      </c>
    </row>
    <row r="193" spans="1:26" s="80" customFormat="1" ht="12.75" customHeight="1">
      <c r="A193" s="106" t="s">
        <v>242</v>
      </c>
      <c r="B193" s="279" t="s">
        <v>239</v>
      </c>
      <c r="C193" s="280"/>
      <c r="D193" s="280"/>
      <c r="E193" s="280"/>
      <c r="F193" s="280"/>
      <c r="G193" s="280"/>
      <c r="H193" s="280"/>
      <c r="I193" s="281"/>
      <c r="J193" s="107">
        <v>3</v>
      </c>
      <c r="K193" s="108">
        <v>0</v>
      </c>
      <c r="L193" s="108">
        <v>0</v>
      </c>
      <c r="M193" s="108">
        <v>2</v>
      </c>
      <c r="N193" s="103">
        <f>K193+L193+M193</f>
        <v>2</v>
      </c>
      <c r="O193" s="87">
        <f t="shared" si="66"/>
        <v>3</v>
      </c>
      <c r="P193" s="87">
        <f>ROUND(PRODUCT(J193,25)/14,0)</f>
        <v>5</v>
      </c>
      <c r="Q193" s="100"/>
      <c r="R193" s="100"/>
      <c r="S193" s="101" t="s">
        <v>34</v>
      </c>
      <c r="T193" s="89" t="s">
        <v>40</v>
      </c>
    </row>
    <row r="194" spans="1:26">
      <c r="A194" s="223" t="s">
        <v>55</v>
      </c>
      <c r="B194" s="223"/>
      <c r="C194" s="223"/>
      <c r="D194" s="223"/>
      <c r="E194" s="223"/>
      <c r="F194" s="223"/>
      <c r="G194" s="223"/>
      <c r="H194" s="223"/>
      <c r="I194" s="223"/>
      <c r="J194" s="223"/>
      <c r="K194" s="223"/>
      <c r="L194" s="223"/>
      <c r="M194" s="223"/>
      <c r="N194" s="223"/>
      <c r="O194" s="223"/>
      <c r="P194" s="223"/>
      <c r="Q194" s="223"/>
      <c r="R194" s="223"/>
      <c r="S194" s="223"/>
      <c r="T194" s="223"/>
      <c r="U194" s="44"/>
      <c r="V194" s="48"/>
      <c r="W194" s="48"/>
      <c r="X194" s="48"/>
      <c r="Y194" s="48"/>
      <c r="Z194" s="48"/>
    </row>
    <row r="195" spans="1:26" s="80" customFormat="1">
      <c r="A195" s="109" t="s">
        <v>243</v>
      </c>
      <c r="B195" s="146" t="s">
        <v>235</v>
      </c>
      <c r="C195" s="146"/>
      <c r="D195" s="146"/>
      <c r="E195" s="146"/>
      <c r="F195" s="146"/>
      <c r="G195" s="146"/>
      <c r="H195" s="146"/>
      <c r="I195" s="146"/>
      <c r="J195" s="107">
        <v>3</v>
      </c>
      <c r="K195" s="108">
        <v>0</v>
      </c>
      <c r="L195" s="108">
        <v>0</v>
      </c>
      <c r="M195" s="108">
        <v>2</v>
      </c>
      <c r="N195" s="103">
        <f>K195+L195+M195</f>
        <v>2</v>
      </c>
      <c r="O195" s="87">
        <f t="shared" ref="O195:O197" si="67">P195-N195</f>
        <v>3</v>
      </c>
      <c r="P195" s="87">
        <f>ROUND(PRODUCT(J195,25)/14,0)</f>
        <v>5</v>
      </c>
      <c r="Q195" s="100"/>
      <c r="R195" s="100"/>
      <c r="S195" s="101" t="s">
        <v>34</v>
      </c>
      <c r="T195" s="89" t="s">
        <v>40</v>
      </c>
    </row>
    <row r="196" spans="1:26" s="80" customFormat="1">
      <c r="A196" s="109" t="s">
        <v>244</v>
      </c>
      <c r="B196" s="279" t="s">
        <v>237</v>
      </c>
      <c r="C196" s="280"/>
      <c r="D196" s="280"/>
      <c r="E196" s="280"/>
      <c r="F196" s="280"/>
      <c r="G196" s="280"/>
      <c r="H196" s="280"/>
      <c r="I196" s="281"/>
      <c r="J196" s="107">
        <v>3</v>
      </c>
      <c r="K196" s="108">
        <v>0</v>
      </c>
      <c r="L196" s="108">
        <v>0</v>
      </c>
      <c r="M196" s="108">
        <v>2</v>
      </c>
      <c r="N196" s="103">
        <f>K196+L196+M196</f>
        <v>2</v>
      </c>
      <c r="O196" s="87">
        <f t="shared" si="67"/>
        <v>3</v>
      </c>
      <c r="P196" s="87">
        <f>ROUND(PRODUCT(J196,25)/14,0)</f>
        <v>5</v>
      </c>
      <c r="Q196" s="100"/>
      <c r="R196" s="100"/>
      <c r="S196" s="101" t="s">
        <v>34</v>
      </c>
      <c r="T196" s="89" t="s">
        <v>40</v>
      </c>
    </row>
    <row r="197" spans="1:26" s="80" customFormat="1">
      <c r="A197" s="109" t="s">
        <v>245</v>
      </c>
      <c r="B197" s="279" t="s">
        <v>239</v>
      </c>
      <c r="C197" s="280"/>
      <c r="D197" s="280"/>
      <c r="E197" s="280"/>
      <c r="F197" s="280"/>
      <c r="G197" s="280"/>
      <c r="H197" s="280"/>
      <c r="I197" s="281"/>
      <c r="J197" s="107">
        <v>3</v>
      </c>
      <c r="K197" s="108">
        <v>0</v>
      </c>
      <c r="L197" s="108">
        <v>0</v>
      </c>
      <c r="M197" s="108">
        <v>2</v>
      </c>
      <c r="N197" s="103">
        <f>K197+L197+M197</f>
        <v>2</v>
      </c>
      <c r="O197" s="87">
        <f t="shared" si="67"/>
        <v>3</v>
      </c>
      <c r="P197" s="87">
        <f>ROUND(PRODUCT(J197,25)/14,0)</f>
        <v>5</v>
      </c>
      <c r="Q197" s="100"/>
      <c r="R197" s="100"/>
      <c r="S197" s="101" t="s">
        <v>34</v>
      </c>
      <c r="T197" s="89" t="s">
        <v>40</v>
      </c>
    </row>
    <row r="198" spans="1:26">
      <c r="A198" s="282" t="s">
        <v>56</v>
      </c>
      <c r="B198" s="283"/>
      <c r="C198" s="283"/>
      <c r="D198" s="283"/>
      <c r="E198" s="283"/>
      <c r="F198" s="283"/>
      <c r="G198" s="283"/>
      <c r="H198" s="283"/>
      <c r="I198" s="283"/>
      <c r="J198" s="283"/>
      <c r="K198" s="283"/>
      <c r="L198" s="283"/>
      <c r="M198" s="283"/>
      <c r="N198" s="283"/>
      <c r="O198" s="283"/>
      <c r="P198" s="283"/>
      <c r="Q198" s="283"/>
      <c r="R198" s="283"/>
      <c r="S198" s="283"/>
      <c r="T198" s="284"/>
      <c r="U198" s="34"/>
    </row>
    <row r="199" spans="1:26" s="80" customFormat="1">
      <c r="A199" s="109" t="s">
        <v>246</v>
      </c>
      <c r="B199" s="145" t="s">
        <v>235</v>
      </c>
      <c r="C199" s="146"/>
      <c r="D199" s="146"/>
      <c r="E199" s="146"/>
      <c r="F199" s="146"/>
      <c r="G199" s="146"/>
      <c r="H199" s="146"/>
      <c r="I199" s="147"/>
      <c r="J199" s="107">
        <v>3</v>
      </c>
      <c r="K199" s="108">
        <v>0</v>
      </c>
      <c r="L199" s="108">
        <v>0</v>
      </c>
      <c r="M199" s="108">
        <v>2</v>
      </c>
      <c r="N199" s="103">
        <f>K199+L199+M199</f>
        <v>2</v>
      </c>
      <c r="O199" s="87">
        <f>P199-N199</f>
        <v>3</v>
      </c>
      <c r="P199" s="87">
        <f>ROUND(PRODUCT(J199,25)/14,0)</f>
        <v>5</v>
      </c>
      <c r="Q199" s="100"/>
      <c r="R199" s="100"/>
      <c r="S199" s="101" t="s">
        <v>34</v>
      </c>
      <c r="T199" s="89" t="s">
        <v>40</v>
      </c>
    </row>
    <row r="200" spans="1:26" s="80" customFormat="1" ht="12.75" customHeight="1">
      <c r="A200" s="109" t="s">
        <v>247</v>
      </c>
      <c r="B200" s="279" t="s">
        <v>237</v>
      </c>
      <c r="C200" s="280"/>
      <c r="D200" s="280"/>
      <c r="E200" s="280"/>
      <c r="F200" s="280"/>
      <c r="G200" s="280"/>
      <c r="H200" s="280"/>
      <c r="I200" s="281"/>
      <c r="J200" s="107">
        <v>3</v>
      </c>
      <c r="K200" s="108">
        <v>0</v>
      </c>
      <c r="L200" s="108">
        <v>0</v>
      </c>
      <c r="M200" s="108">
        <v>2</v>
      </c>
      <c r="N200" s="103">
        <f>K200+L200+M200</f>
        <v>2</v>
      </c>
      <c r="O200" s="87">
        <f>P200-N200</f>
        <v>3</v>
      </c>
      <c r="P200" s="87">
        <f>ROUND(PRODUCT(J200,25)/14,0)</f>
        <v>5</v>
      </c>
      <c r="Q200" s="100"/>
      <c r="R200" s="100"/>
      <c r="S200" s="101" t="s">
        <v>34</v>
      </c>
      <c r="T200" s="110" t="s">
        <v>40</v>
      </c>
    </row>
    <row r="201" spans="1:26" s="80" customFormat="1" ht="12.75" customHeight="1">
      <c r="A201" s="109" t="s">
        <v>248</v>
      </c>
      <c r="B201" s="279" t="s">
        <v>239</v>
      </c>
      <c r="C201" s="280"/>
      <c r="D201" s="280"/>
      <c r="E201" s="280"/>
      <c r="F201" s="280"/>
      <c r="G201" s="280"/>
      <c r="H201" s="280"/>
      <c r="I201" s="281"/>
      <c r="J201" s="107">
        <v>3</v>
      </c>
      <c r="K201" s="108">
        <v>0</v>
      </c>
      <c r="L201" s="108">
        <v>0</v>
      </c>
      <c r="M201" s="108">
        <v>2</v>
      </c>
      <c r="N201" s="103">
        <f>K201+L201+M201</f>
        <v>2</v>
      </c>
      <c r="O201" s="87">
        <f>P201-N201</f>
        <v>3</v>
      </c>
      <c r="P201" s="87">
        <f>ROUND(PRODUCT(J201,25)/14,0)</f>
        <v>5</v>
      </c>
      <c r="Q201" s="100"/>
      <c r="R201" s="100"/>
      <c r="S201" s="101" t="s">
        <v>34</v>
      </c>
      <c r="T201" s="110" t="s">
        <v>40</v>
      </c>
    </row>
    <row r="202" spans="1:26" ht="29.25" customHeight="1">
      <c r="A202" s="193" t="s">
        <v>102</v>
      </c>
      <c r="B202" s="193"/>
      <c r="C202" s="193"/>
      <c r="D202" s="193"/>
      <c r="E202" s="193"/>
      <c r="F202" s="193"/>
      <c r="G202" s="193"/>
      <c r="H202" s="193"/>
      <c r="I202" s="193"/>
      <c r="J202" s="12">
        <f t="shared" ref="J202:K202" si="68">SUM(J187:J189,J191:J193,J195:J197,J199:J201)</f>
        <v>36</v>
      </c>
      <c r="K202" s="12">
        <f t="shared" si="68"/>
        <v>0</v>
      </c>
      <c r="L202" s="12">
        <f>SUM(L187:L189,L191:L193,L195:L197,L199:L201)</f>
        <v>0</v>
      </c>
      <c r="M202" s="12">
        <f>SUM(M187:M189,M191:M193,M195:M197,M199:M201)</f>
        <v>24</v>
      </c>
      <c r="N202" s="12">
        <f>SUM(N187:N189,N191:N193,N195:N197,N199:N201)</f>
        <v>24</v>
      </c>
      <c r="O202" s="12">
        <f>SUM(O187:O189,O191:O193,O195:O197,O199:O201)</f>
        <v>36</v>
      </c>
      <c r="P202" s="12">
        <f>SUM(P187:P189,P191:P193,P195:P197,P199:P201)</f>
        <v>60</v>
      </c>
      <c r="Q202" s="12">
        <f>COUNTIF(Q187:Q189,"E")+COUNTIF(Q191:Q193,"E")+COUNTIF(Q195:Q197,"E")+COUNTIF(Q199:Q201,"E")</f>
        <v>0</v>
      </c>
      <c r="R202" s="12">
        <f>COUNTIF(R187:R189,"C")+COUNTIF(R191:R193,"C")+COUNTIF(R195:R197,"C")+COUNTIF(R199:R201,"C")</f>
        <v>0</v>
      </c>
      <c r="S202" s="12">
        <f>COUNTIF(S187:S189,"VP")+COUNTIF(S191:S193,"VP")+COUNTIF(S195:S197,"VP")+COUNTIF(S199:S201,"VP")</f>
        <v>12</v>
      </c>
      <c r="T202" s="59">
        <f>COUNTA(T187:T189,T191:T193,T195:T197,T199:T201)</f>
        <v>12</v>
      </c>
    </row>
    <row r="203" spans="1:26">
      <c r="A203" s="193" t="s">
        <v>51</v>
      </c>
      <c r="B203" s="193"/>
      <c r="C203" s="193"/>
      <c r="D203" s="193"/>
      <c r="E203" s="193"/>
      <c r="F203" s="193"/>
      <c r="G203" s="193"/>
      <c r="H203" s="193"/>
      <c r="I203" s="193"/>
      <c r="J203" s="193"/>
      <c r="K203" s="21">
        <f t="shared" ref="K203:P203" si="69">SUM(K187:K189,K191:K193,K195:K197,K199:K201)*14</f>
        <v>0</v>
      </c>
      <c r="L203" s="21">
        <f t="shared" si="69"/>
        <v>0</v>
      </c>
      <c r="M203" s="21">
        <f t="shared" si="69"/>
        <v>336</v>
      </c>
      <c r="N203" s="21">
        <f t="shared" si="69"/>
        <v>336</v>
      </c>
      <c r="O203" s="21">
        <f t="shared" si="69"/>
        <v>504</v>
      </c>
      <c r="P203" s="21">
        <f t="shared" si="69"/>
        <v>840</v>
      </c>
      <c r="Q203" s="285"/>
      <c r="R203" s="285"/>
      <c r="S203" s="285"/>
      <c r="T203" s="285"/>
    </row>
    <row r="204" spans="1:26">
      <c r="A204" s="193"/>
      <c r="B204" s="193"/>
      <c r="C204" s="193"/>
      <c r="D204" s="193"/>
      <c r="E204" s="193"/>
      <c r="F204" s="193"/>
      <c r="G204" s="193"/>
      <c r="H204" s="193"/>
      <c r="I204" s="193"/>
      <c r="J204" s="193"/>
      <c r="K204" s="286">
        <f>SUM(K203:M203)</f>
        <v>336</v>
      </c>
      <c r="L204" s="286"/>
      <c r="M204" s="286"/>
      <c r="N204" s="286">
        <f>SUM(N203:O203)</f>
        <v>840</v>
      </c>
      <c r="O204" s="286"/>
      <c r="P204" s="286"/>
      <c r="Q204" s="285"/>
      <c r="R204" s="285"/>
      <c r="S204" s="285"/>
      <c r="T204" s="285"/>
    </row>
    <row r="205" spans="1:26" ht="18" customHeight="1">
      <c r="A205" s="176" t="s">
        <v>100</v>
      </c>
      <c r="B205" s="177"/>
      <c r="C205" s="177"/>
      <c r="D205" s="177"/>
      <c r="E205" s="177"/>
      <c r="F205" s="177"/>
      <c r="G205" s="177"/>
      <c r="H205" s="177"/>
      <c r="I205" s="177"/>
      <c r="J205" s="178"/>
      <c r="K205" s="162">
        <f>T202/SUM(T50,T67,T84,T100,T122,T138)</f>
        <v>0.27906976744186046</v>
      </c>
      <c r="L205" s="163"/>
      <c r="M205" s="163"/>
      <c r="N205" s="163"/>
      <c r="O205" s="163"/>
      <c r="P205" s="163"/>
      <c r="Q205" s="163"/>
      <c r="R205" s="163"/>
      <c r="S205" s="163"/>
      <c r="T205" s="164"/>
    </row>
    <row r="206" spans="1:26" ht="18" customHeight="1">
      <c r="A206" s="159" t="s">
        <v>103</v>
      </c>
      <c r="B206" s="160"/>
      <c r="C206" s="160"/>
      <c r="D206" s="160"/>
      <c r="E206" s="160"/>
      <c r="F206" s="160"/>
      <c r="G206" s="160"/>
      <c r="H206" s="160"/>
      <c r="I206" s="160"/>
      <c r="J206" s="161"/>
      <c r="K206" s="162">
        <f>K204/(SUM(N50,N67,N84,N100,N122)*14+N138*12)</f>
        <v>0.17073170731707318</v>
      </c>
      <c r="L206" s="163"/>
      <c r="M206" s="163"/>
      <c r="N206" s="163"/>
      <c r="O206" s="163"/>
      <c r="P206" s="163"/>
      <c r="Q206" s="163"/>
      <c r="R206" s="163"/>
      <c r="S206" s="163"/>
      <c r="T206" s="164"/>
    </row>
    <row r="207" spans="1:26" s="127" customFormat="1" ht="6.75" customHeight="1">
      <c r="A207" s="133"/>
      <c r="B207" s="133"/>
      <c r="C207" s="133"/>
      <c r="D207" s="133"/>
      <c r="E207" s="133"/>
      <c r="F207" s="133"/>
      <c r="G207" s="133"/>
      <c r="H207" s="133"/>
      <c r="I207" s="133"/>
      <c r="J207" s="133"/>
      <c r="K207" s="133"/>
      <c r="L207" s="133"/>
      <c r="M207" s="133"/>
      <c r="N207" s="133"/>
      <c r="O207" s="133"/>
      <c r="P207" s="133"/>
      <c r="Q207" s="133"/>
      <c r="R207" s="133"/>
      <c r="S207" s="133"/>
      <c r="T207" s="133"/>
    </row>
    <row r="208" spans="1:26" ht="21" customHeight="1">
      <c r="A208" s="248" t="s">
        <v>59</v>
      </c>
      <c r="B208" s="289"/>
      <c r="C208" s="289"/>
      <c r="D208" s="289"/>
      <c r="E208" s="289"/>
      <c r="F208" s="289"/>
      <c r="G208" s="289"/>
      <c r="H208" s="289"/>
      <c r="I208" s="289"/>
      <c r="J208" s="289"/>
      <c r="K208" s="289"/>
      <c r="L208" s="289"/>
      <c r="M208" s="289"/>
      <c r="N208" s="289"/>
      <c r="O208" s="289"/>
      <c r="P208" s="289"/>
      <c r="Q208" s="289"/>
      <c r="R208" s="289"/>
      <c r="S208" s="289"/>
      <c r="T208" s="289"/>
    </row>
    <row r="209" spans="1:26" ht="21" customHeight="1">
      <c r="A209" s="174" t="s">
        <v>61</v>
      </c>
      <c r="B209" s="179"/>
      <c r="C209" s="179"/>
      <c r="D209" s="179"/>
      <c r="E209" s="179"/>
      <c r="F209" s="179"/>
      <c r="G209" s="179"/>
      <c r="H209" s="179"/>
      <c r="I209" s="179"/>
      <c r="J209" s="179"/>
      <c r="K209" s="179"/>
      <c r="L209" s="179"/>
      <c r="M209" s="179"/>
      <c r="N209" s="179"/>
      <c r="O209" s="179"/>
      <c r="P209" s="179"/>
      <c r="Q209" s="179"/>
      <c r="R209" s="179"/>
      <c r="S209" s="179"/>
      <c r="T209" s="179"/>
      <c r="U209" s="34"/>
    </row>
    <row r="210" spans="1:26" ht="28.5" customHeight="1">
      <c r="A210" s="174" t="s">
        <v>28</v>
      </c>
      <c r="B210" s="174" t="s">
        <v>27</v>
      </c>
      <c r="C210" s="174"/>
      <c r="D210" s="174"/>
      <c r="E210" s="174"/>
      <c r="F210" s="174"/>
      <c r="G210" s="174"/>
      <c r="H210" s="174"/>
      <c r="I210" s="174"/>
      <c r="J210" s="168" t="s">
        <v>41</v>
      </c>
      <c r="K210" s="168" t="s">
        <v>25</v>
      </c>
      <c r="L210" s="168"/>
      <c r="M210" s="168"/>
      <c r="N210" s="168" t="s">
        <v>42</v>
      </c>
      <c r="O210" s="168"/>
      <c r="P210" s="168"/>
      <c r="Q210" s="168" t="s">
        <v>24</v>
      </c>
      <c r="R210" s="168"/>
      <c r="S210" s="168"/>
      <c r="T210" s="168" t="s">
        <v>23</v>
      </c>
      <c r="U210" s="34"/>
    </row>
    <row r="211" spans="1:26">
      <c r="A211" s="174"/>
      <c r="B211" s="174"/>
      <c r="C211" s="174"/>
      <c r="D211" s="174"/>
      <c r="E211" s="174"/>
      <c r="F211" s="174"/>
      <c r="G211" s="174"/>
      <c r="H211" s="174"/>
      <c r="I211" s="174"/>
      <c r="J211" s="168"/>
      <c r="K211" s="55" t="s">
        <v>29</v>
      </c>
      <c r="L211" s="55" t="s">
        <v>30</v>
      </c>
      <c r="M211" s="55" t="s">
        <v>31</v>
      </c>
      <c r="N211" s="55" t="s">
        <v>35</v>
      </c>
      <c r="O211" s="55" t="s">
        <v>7</v>
      </c>
      <c r="P211" s="55" t="s">
        <v>32</v>
      </c>
      <c r="Q211" s="55" t="s">
        <v>33</v>
      </c>
      <c r="R211" s="55" t="s">
        <v>29</v>
      </c>
      <c r="S211" s="55" t="s">
        <v>34</v>
      </c>
      <c r="T211" s="168"/>
      <c r="U211" s="34"/>
    </row>
    <row r="212" spans="1:26">
      <c r="A212" s="174" t="s">
        <v>60</v>
      </c>
      <c r="B212" s="174"/>
      <c r="C212" s="174"/>
      <c r="D212" s="174"/>
      <c r="E212" s="174"/>
      <c r="F212" s="174"/>
      <c r="G212" s="174"/>
      <c r="H212" s="174"/>
      <c r="I212" s="174"/>
      <c r="J212" s="174"/>
      <c r="K212" s="174"/>
      <c r="L212" s="174"/>
      <c r="M212" s="174"/>
      <c r="N212" s="174"/>
      <c r="O212" s="174"/>
      <c r="P212" s="174"/>
      <c r="Q212" s="174"/>
      <c r="R212" s="174"/>
      <c r="S212" s="174"/>
      <c r="T212" s="174"/>
      <c r="U212" s="34"/>
    </row>
    <row r="213" spans="1:26" s="80" customFormat="1">
      <c r="A213" s="111" t="str">
        <f>IF(ISNA(INDEX($A$40:$T$187,MATCH($B213,$B$40:$B$187,0),1)),"",INDEX($A$40:$T$187,MATCH($B213,$B$40:$B$187,0),1))</f>
        <v>LLY1001</v>
      </c>
      <c r="B213" s="186" t="s">
        <v>126</v>
      </c>
      <c r="C213" s="186"/>
      <c r="D213" s="186"/>
      <c r="E213" s="186"/>
      <c r="F213" s="186"/>
      <c r="G213" s="186"/>
      <c r="H213" s="186"/>
      <c r="I213" s="186"/>
      <c r="J213" s="87">
        <f>IF(ISNA(INDEX($A$40:$T$187,MATCH($B213,$B$40:$B$187,0),10)),"",INDEX($A$40:$T$187,MATCH($B213,$B$40:$B$187,0),10))</f>
        <v>4</v>
      </c>
      <c r="K213" s="87">
        <f>IF(ISNA(INDEX($A$40:$T$187,MATCH($B213,$B$40:$B$187,0),11)),"",INDEX($A$40:$T$187,MATCH($B213,$B$40:$B$187,0),11))</f>
        <v>2</v>
      </c>
      <c r="L213" s="87">
        <f>IF(ISNA(INDEX($A$40:$T$187,MATCH($B213,$B$40:$B$187,0),12)),"",INDEX($A$40:$T$187,MATCH($B213,$B$40:$B$187,0),12))</f>
        <v>1</v>
      </c>
      <c r="M213" s="87">
        <f>IF(ISNA(INDEX($A$40:$T$187,MATCH($B213,$B$40:$B$187,0),13)),"",INDEX($A$40:$T$187,MATCH($B213,$B$40:$B$187,0),13))</f>
        <v>0</v>
      </c>
      <c r="N213" s="87">
        <f>IF(ISNA(INDEX($A$40:$T$187,MATCH($B213,$B$40:$B$187,0),14)),"",INDEX($A$40:$T$187,MATCH($B213,$B$40:$B$187,0),14))</f>
        <v>3</v>
      </c>
      <c r="O213" s="87">
        <f>IF(ISNA(INDEX($A$40:$T$187,MATCH($B213,$B$40:$B$187,0),15)),"",INDEX($A$40:$T$187,MATCH($B213,$B$40:$B$187,0),15))</f>
        <v>4</v>
      </c>
      <c r="P213" s="87">
        <f>IF(ISNA(INDEX($A$40:$T$187,MATCH($B213,$B$40:$B$187,0),16)),"",INDEX($A$40:$T$187,MATCH($B213,$B$40:$B$187,0),16))</f>
        <v>7</v>
      </c>
      <c r="Q213" s="112" t="str">
        <f>IF(ISNA(INDEX($A$40:$T$187,MATCH($B213,$B$40:$B$187,0),17)),"",INDEX($A$40:$T$187,MATCH($B213,$B$40:$B$187,0),17))</f>
        <v>E</v>
      </c>
      <c r="R213" s="112">
        <f>IF(ISNA(INDEX($A$40:$T$187,MATCH($B213,$B$40:$B$187,0),18)),"",INDEX($A$40:$T$187,MATCH($B213,$B$40:$B$187,0),18))</f>
        <v>0</v>
      </c>
      <c r="S213" s="112">
        <f>IF(ISNA(INDEX($A$40:$T$187,MATCH($B213,$B$40:$B$187,0),19)),"",INDEX($A$40:$T$187,MATCH($B213,$B$40:$B$187,0),19))</f>
        <v>0</v>
      </c>
      <c r="T213" s="112" t="str">
        <f>IF(ISNA(INDEX($A$40:$T$187,MATCH($B213,$B$40:$B$187,0),20)),"",INDEX($A$40:$T$187,MATCH($B213,$B$40:$B$187,0),20))</f>
        <v>DF</v>
      </c>
    </row>
    <row r="214" spans="1:26" s="81" customFormat="1" ht="12" customHeight="1">
      <c r="A214" s="111" t="str">
        <f>IF(ISNA(INDEX($A$40:$T$187,MATCH($B214,$B$40:$B$187,0),1)),"",INDEX($A$40:$T$187,MATCH($B214,$B$40:$B$187,0),1))</f>
        <v>LLY2007</v>
      </c>
      <c r="B214" s="242" t="s">
        <v>142</v>
      </c>
      <c r="C214" s="225"/>
      <c r="D214" s="225"/>
      <c r="E214" s="225"/>
      <c r="F214" s="225"/>
      <c r="G214" s="225"/>
      <c r="H214" s="225"/>
      <c r="I214" s="243"/>
      <c r="J214" s="87">
        <f>IF(ISNA(INDEX($A$40:$T$187,MATCH($B214,$B$40:$B$187,0),10)),"",INDEX($A$40:$T$187,MATCH($B214,$B$40:$B$187,0),10))</f>
        <v>4</v>
      </c>
      <c r="K214" s="87">
        <f>IF(ISNA(INDEX($A$40:$T$187,MATCH($B214,$B$40:$B$187,0),11)),"",INDEX($A$40:$T$187,MATCH($B214,$B$40:$B$187,0),11))</f>
        <v>2</v>
      </c>
      <c r="L214" s="87">
        <f>IF(ISNA(INDEX($A$40:$T$187,MATCH($B214,$B$40:$B$187,0),12)),"",INDEX($A$40:$T$187,MATCH($B214,$B$40:$B$187,0),12))</f>
        <v>1</v>
      </c>
      <c r="M214" s="87">
        <f>IF(ISNA(INDEX($A$40:$T$187,MATCH($B214,$B$40:$B$187,0),13)),"",INDEX($A$40:$T$187,MATCH($B214,$B$40:$B$187,0),13))</f>
        <v>0</v>
      </c>
      <c r="N214" s="87">
        <f>IF(ISNA(INDEX($A$40:$T$187,MATCH($B214,$B$40:$B$187,0),14)),"",INDEX($A$40:$T$187,MATCH($B214,$B$40:$B$187,0),14))</f>
        <v>3</v>
      </c>
      <c r="O214" s="87">
        <f>IF(ISNA(INDEX($A$40:$T$187,MATCH($B214,$B$40:$B$187,0),15)),"",INDEX($A$40:$T$187,MATCH($B214,$B$40:$B$187,0),15))</f>
        <v>4</v>
      </c>
      <c r="P214" s="87">
        <f>IF(ISNA(INDEX($A$40:$T$187,MATCH($B214,$B$40:$B$187,0),16)),"",INDEX($A$40:$T$187,MATCH($B214,$B$40:$B$187,0),16))</f>
        <v>7</v>
      </c>
      <c r="Q214" s="112" t="str">
        <f>IF(ISNA(INDEX($A$40:$T$187,MATCH($B214,$B$40:$B$187,0),17)),"",INDEX($A$40:$T$187,MATCH($B214,$B$40:$B$187,0),17))</f>
        <v>E</v>
      </c>
      <c r="R214" s="112">
        <f>IF(ISNA(INDEX($A$40:$T$187,MATCH($B214,$B$40:$B$187,0),18)),"",INDEX($A$40:$T$187,MATCH($B214,$B$40:$B$187,0),18))</f>
        <v>0</v>
      </c>
      <c r="S214" s="112">
        <f>IF(ISNA(INDEX($A$40:$T$187,MATCH($B214,$B$40:$B$187,0),19)),"",INDEX($A$40:$T$187,MATCH($B214,$B$40:$B$187,0),19))</f>
        <v>0</v>
      </c>
      <c r="T214" s="112" t="str">
        <f>IF(ISNA(INDEX($A$40:$T$187,MATCH($B214,$B$40:$B$187,0),20)),"",INDEX($A$40:$T$187,MATCH($B214,$B$40:$B$187,0),20))</f>
        <v>DF</v>
      </c>
    </row>
    <row r="215" spans="1:26" s="80" customFormat="1">
      <c r="A215" s="111" t="str">
        <f>IF(ISNA(INDEX($A$40:$T$187,MATCH($B215,$B$40:$B$187,0),1)),"",INDEX($A$40:$T$187,MATCH($B215,$B$40:$B$187,0),1))</f>
        <v>LLX3023</v>
      </c>
      <c r="B215" s="186" t="s">
        <v>156</v>
      </c>
      <c r="C215" s="186"/>
      <c r="D215" s="186"/>
      <c r="E215" s="186"/>
      <c r="F215" s="186"/>
      <c r="G215" s="186"/>
      <c r="H215" s="186"/>
      <c r="I215" s="186"/>
      <c r="J215" s="87">
        <f>IF(ISNA(INDEX($A$40:$T$187,MATCH($B215,$B$40:$B$187,0),10)),"",INDEX($A$40:$T$187,MATCH($B215,$B$40:$B$187,0),10))</f>
        <v>4</v>
      </c>
      <c r="K215" s="87">
        <f>IF(ISNA(INDEX($A$40:$T$187,MATCH($B215,$B$40:$B$187,0),11)),"",INDEX($A$40:$T$187,MATCH($B215,$B$40:$B$187,0),11))</f>
        <v>2</v>
      </c>
      <c r="L215" s="87">
        <f>IF(ISNA(INDEX($A$40:$T$187,MATCH($B215,$B$40:$B$187,0),12)),"",INDEX($A$40:$T$187,MATCH($B215,$B$40:$B$187,0),12))</f>
        <v>2</v>
      </c>
      <c r="M215" s="87">
        <f>IF(ISNA(INDEX($A$40:$T$187,MATCH($B215,$B$40:$B$187,0),13)),"",INDEX($A$40:$T$187,MATCH($B215,$B$40:$B$187,0),13))</f>
        <v>0</v>
      </c>
      <c r="N215" s="87">
        <f>IF(ISNA(INDEX($A$40:$T$187,MATCH($B215,$B$40:$B$187,0),14)),"",INDEX($A$40:$T$187,MATCH($B215,$B$40:$B$187,0),14))</f>
        <v>4</v>
      </c>
      <c r="O215" s="87">
        <f>IF(ISNA(INDEX($A$40:$T$187,MATCH($B215,$B$40:$B$187,0),15)),"",INDEX($A$40:$T$187,MATCH($B215,$B$40:$B$187,0),15))</f>
        <v>3</v>
      </c>
      <c r="P215" s="87">
        <f>IF(ISNA(INDEX($A$40:$T$187,MATCH($B215,$B$40:$B$187,0),16)),"",INDEX($A$40:$T$187,MATCH($B215,$B$40:$B$187,0),16))</f>
        <v>7</v>
      </c>
      <c r="Q215" s="112" t="str">
        <f>IF(ISNA(INDEX($A$40:$T$187,MATCH($B215,$B$40:$B$187,0),17)),"",INDEX($A$40:$T$187,MATCH($B215,$B$40:$B$187,0),17))</f>
        <v>E</v>
      </c>
      <c r="R215" s="112">
        <f>IF(ISNA(INDEX($A$40:$T$187,MATCH($B215,$B$40:$B$187,0),18)),"",INDEX($A$40:$T$187,MATCH($B215,$B$40:$B$187,0),18))</f>
        <v>0</v>
      </c>
      <c r="S215" s="112">
        <f>IF(ISNA(INDEX($A$40:$T$187,MATCH($B215,$B$40:$B$187,0),19)),"",INDEX($A$40:$T$187,MATCH($B215,$B$40:$B$187,0),19))</f>
        <v>0</v>
      </c>
      <c r="T215" s="112" t="str">
        <f>IF(ISNA(INDEX($A$40:$T$187,MATCH($B215,$B$40:$B$187,0),20)),"",INDEX($A$40:$T$187,MATCH($B215,$B$40:$B$187,0),20))</f>
        <v>DF</v>
      </c>
    </row>
    <row r="216" spans="1:26" s="80" customFormat="1">
      <c r="A216" s="111" t="str">
        <f>IF(ISNA(INDEX($A$41:$T$194,MATCH($B216,$B$41:$B$194,0),1)),"",INDEX($A$41:$T$194,MATCH($B216,$B$41:$B$194,0),1))</f>
        <v>LLX4023</v>
      </c>
      <c r="B216" s="186" t="s">
        <v>166</v>
      </c>
      <c r="C216" s="186"/>
      <c r="D216" s="186"/>
      <c r="E216" s="186"/>
      <c r="F216" s="186"/>
      <c r="G216" s="186"/>
      <c r="H216" s="186"/>
      <c r="I216" s="186"/>
      <c r="J216" s="87">
        <f>IF(ISNA(INDEX($A$40:$T$187,MATCH($B216,$B$40:$B$187,0),10)),"",INDEX($A$40:$T$187,MATCH($B216,$B$40:$B$187,0),10))</f>
        <v>4</v>
      </c>
      <c r="K216" s="87">
        <f>IF(ISNA(INDEX($A$40:$T$187,MATCH($B216,$B$40:$B$187,0),11)),"",INDEX($A$40:$T$187,MATCH($B216,$B$40:$B$187,0),11))</f>
        <v>2</v>
      </c>
      <c r="L216" s="87">
        <f>IF(ISNA(INDEX($A$40:$T$187,MATCH($B216,$B$40:$B$187,0),12)),"",INDEX($A$40:$T$187,MATCH($B216,$B$40:$B$187,0),12))</f>
        <v>2</v>
      </c>
      <c r="M216" s="87">
        <f>IF(ISNA(INDEX($A$40:$T$187,MATCH($B216,$B$40:$B$187,0),13)),"",INDEX($A$40:$T$187,MATCH($B216,$B$40:$B$187,0),13))</f>
        <v>0</v>
      </c>
      <c r="N216" s="87">
        <f>IF(ISNA(INDEX($A$40:$T$187,MATCH($B216,$B$40:$B$187,0),14)),"",INDEX($A$40:$T$187,MATCH($B216,$B$40:$B$187,0),14))</f>
        <v>4</v>
      </c>
      <c r="O216" s="87">
        <f>IF(ISNA(INDEX($A$40:$T$187,MATCH($B216,$B$40:$B$187,0),15)),"",INDEX($A$40:$T$187,MATCH($B216,$B$40:$B$187,0),15))</f>
        <v>3</v>
      </c>
      <c r="P216" s="87">
        <f>IF(ISNA(INDEX($A$40:$T$187,MATCH($B216,$B$40:$B$187,0),16)),"",INDEX($A$40:$T$187,MATCH($B216,$B$40:$B$187,0),16))</f>
        <v>7</v>
      </c>
      <c r="Q216" s="112" t="str">
        <f>IF(ISNA(INDEX($A$40:$T$187,MATCH($B216,$B$40:$B$187,0),17)),"",INDEX($A$40:$T$187,MATCH($B216,$B$40:$B$187,0),17))</f>
        <v>E</v>
      </c>
      <c r="R216" s="112">
        <f>IF(ISNA(INDEX($A$40:$T$187,MATCH($B216,$B$40:$B$187,0),18)),"",INDEX($A$40:$T$187,MATCH($B216,$B$40:$B$187,0),18))</f>
        <v>0</v>
      </c>
      <c r="S216" s="112">
        <f>IF(ISNA(INDEX($A$40:$T$187,MATCH($B216,$B$40:$B$187,0),19)),"",INDEX($A$40:$T$187,MATCH($B216,$B$40:$B$187,0),19))</f>
        <v>0</v>
      </c>
      <c r="T216" s="112" t="str">
        <f>IF(ISNA(INDEX($A$40:$T$187,MATCH($B216,$B$40:$B$187,0),20)),"",INDEX($A$40:$T$187,MATCH($B216,$B$40:$B$187,0),20))</f>
        <v>DF</v>
      </c>
    </row>
    <row r="217" spans="1:26" s="80" customFormat="1">
      <c r="A217" s="111" t="str">
        <f>IF(ISNA(INDEX($A$41:$T$194,MATCH($B217,$B$41:$B$194,0),1)),"",INDEX($A$41:$T$194,MATCH($B217,$B$41:$B$194,0),1))</f>
        <v>LLY5024</v>
      </c>
      <c r="B217" s="242" t="s">
        <v>178</v>
      </c>
      <c r="C217" s="225"/>
      <c r="D217" s="225"/>
      <c r="E217" s="225"/>
      <c r="F217" s="225"/>
      <c r="G217" s="225"/>
      <c r="H217" s="225"/>
      <c r="I217" s="243"/>
      <c r="J217" s="87">
        <f>IF(ISNA(INDEX($A$40:$T$187,MATCH($B217,$B$40:$B$187,0),10)),"",INDEX($A$40:$T$187,MATCH($B217,$B$40:$B$187,0),10))</f>
        <v>3</v>
      </c>
      <c r="K217" s="87">
        <f>IF(ISNA(INDEX($A$40:$T$187,MATCH($B217,$B$40:$B$187,0),11)),"",INDEX($A$40:$T$187,MATCH($B217,$B$40:$B$187,0),11))</f>
        <v>0</v>
      </c>
      <c r="L217" s="87">
        <f>IF(ISNA(INDEX($A$40:$T$187,MATCH($B217,$B$40:$B$187,0),12)),"",INDEX($A$40:$T$187,MATCH($B217,$B$40:$B$187,0),12))</f>
        <v>0</v>
      </c>
      <c r="M217" s="87">
        <f>IF(ISNA(INDEX($A$40:$T$187,MATCH($B217,$B$40:$B$187,0),13)),"",INDEX($A$40:$T$187,MATCH($B217,$B$40:$B$187,0),13))</f>
        <v>2</v>
      </c>
      <c r="N217" s="87">
        <f>IF(ISNA(INDEX($A$40:$T$187,MATCH($B217,$B$40:$B$187,0),14)),"",INDEX($A$40:$T$187,MATCH($B217,$B$40:$B$187,0),14))</f>
        <v>2</v>
      </c>
      <c r="O217" s="87">
        <f>IF(ISNA(INDEX($A$40:$T$187,MATCH($B217,$B$40:$B$187,0),15)),"",INDEX($A$40:$T$187,MATCH($B217,$B$40:$B$187,0),15))</f>
        <v>3</v>
      </c>
      <c r="P217" s="87">
        <f>IF(ISNA(INDEX($A$40:$T$187,MATCH($B217,$B$40:$B$187,0),16)),"",INDEX($A$40:$T$187,MATCH($B217,$B$40:$B$187,0),16))</f>
        <v>5</v>
      </c>
      <c r="Q217" s="112">
        <f>IF(ISNA(INDEX($A$40:$T$187,MATCH($B217,$B$40:$B$187,0),17)),"",INDEX($A$40:$T$187,MATCH($B217,$B$40:$B$187,0),17))</f>
        <v>0</v>
      </c>
      <c r="R217" s="112" t="str">
        <f>IF(ISNA(INDEX($A$40:$T$187,MATCH($B217,$B$40:$B$187,0),18)),"",INDEX($A$40:$T$187,MATCH($B217,$B$40:$B$187,0),18))</f>
        <v>C</v>
      </c>
      <c r="S217" s="112">
        <f>IF(ISNA(INDEX($A$40:$T$187,MATCH($B217,$B$40:$B$187,0),19)),"",INDEX($A$40:$T$187,MATCH($B217,$B$40:$B$187,0),19))</f>
        <v>0</v>
      </c>
      <c r="T217" s="112" t="str">
        <f>IF(ISNA(INDEX($A$40:$T$187,MATCH($B217,$B$40:$B$187,0),20)),"",INDEX($A$40:$T$187,MATCH($B217,$B$40:$B$187,0),20))</f>
        <v>DF</v>
      </c>
    </row>
    <row r="218" spans="1:26" ht="15">
      <c r="A218" s="53" t="s">
        <v>26</v>
      </c>
      <c r="B218" s="192"/>
      <c r="C218" s="192"/>
      <c r="D218" s="192"/>
      <c r="E218" s="192"/>
      <c r="F218" s="192"/>
      <c r="G218" s="192"/>
      <c r="H218" s="192"/>
      <c r="I218" s="192"/>
      <c r="J218" s="12">
        <f>IF(ISNA(SUM(J213:J217)),"",SUM(J213:J217))</f>
        <v>19</v>
      </c>
      <c r="K218" s="12">
        <f t="shared" ref="K218:P218" si="70">SUM(K213:K217)</f>
        <v>8</v>
      </c>
      <c r="L218" s="12">
        <f t="shared" si="70"/>
        <v>6</v>
      </c>
      <c r="M218" s="12">
        <f t="shared" si="70"/>
        <v>2</v>
      </c>
      <c r="N218" s="12">
        <f t="shared" si="70"/>
        <v>16</v>
      </c>
      <c r="O218" s="12">
        <f t="shared" si="70"/>
        <v>17</v>
      </c>
      <c r="P218" s="12">
        <f t="shared" si="70"/>
        <v>33</v>
      </c>
      <c r="Q218" s="53">
        <f>COUNTIF(Q213:Q217,"E")</f>
        <v>4</v>
      </c>
      <c r="R218" s="53">
        <f>COUNTIF(R213:R217,"C")</f>
        <v>1</v>
      </c>
      <c r="S218" s="53">
        <f>COUNTIF(S213:S217,"VP")</f>
        <v>0</v>
      </c>
      <c r="T218" s="54">
        <f>COUNTA(T213:T217)</f>
        <v>5</v>
      </c>
      <c r="U218" s="60"/>
      <c r="V218" s="49"/>
      <c r="W218" s="49"/>
      <c r="X218" s="49"/>
      <c r="Y218" s="49"/>
      <c r="Z218" s="49"/>
    </row>
    <row r="219" spans="1:26" ht="15">
      <c r="A219" s="174" t="s">
        <v>73</v>
      </c>
      <c r="B219" s="174"/>
      <c r="C219" s="174"/>
      <c r="D219" s="174"/>
      <c r="E219" s="174"/>
      <c r="F219" s="174"/>
      <c r="G219" s="174"/>
      <c r="H219" s="174"/>
      <c r="I219" s="174"/>
      <c r="J219" s="174"/>
      <c r="K219" s="174"/>
      <c r="L219" s="174"/>
      <c r="M219" s="174"/>
      <c r="N219" s="174"/>
      <c r="O219" s="174"/>
      <c r="P219" s="174"/>
      <c r="Q219" s="174"/>
      <c r="R219" s="174"/>
      <c r="S219" s="174"/>
      <c r="T219" s="174"/>
      <c r="U219" s="60"/>
      <c r="V219" s="49"/>
      <c r="W219" s="49"/>
      <c r="X219" s="49"/>
      <c r="Y219" s="49"/>
      <c r="Z219" s="49"/>
    </row>
    <row r="220" spans="1:26" s="80" customFormat="1">
      <c r="A220" s="84" t="s">
        <v>177</v>
      </c>
      <c r="B220" s="242" t="s">
        <v>190</v>
      </c>
      <c r="C220" s="225"/>
      <c r="D220" s="225"/>
      <c r="E220" s="225"/>
      <c r="F220" s="225"/>
      <c r="G220" s="225"/>
      <c r="H220" s="225"/>
      <c r="I220" s="243"/>
      <c r="J220" s="87">
        <f>IF(ISNA(INDEX($A$40:$T$187,MATCH($B220,$B$40:$B$187,0),10)),"",INDEX($A$40:$T$187,MATCH($B220,$B$40:$B$187,0),10))</f>
        <v>3</v>
      </c>
      <c r="K220" s="87">
        <f>IF(ISNA(INDEX($A$40:$T$187,MATCH($B220,$B$40:$B$187,0),11)),"",INDEX($A$40:$T$187,MATCH($B220,$B$40:$B$187,0),11))</f>
        <v>0</v>
      </c>
      <c r="L220" s="87">
        <f>IF(ISNA(INDEX($A$40:$T$187,MATCH($B220,$B$40:$B$187,0),12)),"",INDEX($A$40:$T$187,MATCH($B220,$B$40:$B$187,0),12))</f>
        <v>0</v>
      </c>
      <c r="M220" s="87">
        <f>IF(ISNA(INDEX($A$40:$T$187,MATCH($B220,$B$40:$B$187,0),13)),"",INDEX($A$40:$T$187,MATCH($B220,$B$40:$B$187,0),13))</f>
        <v>2</v>
      </c>
      <c r="N220" s="87">
        <f>IF(ISNA(INDEX($A$40:$T$187,MATCH($B220,$B$40:$B$187,0),14)),"",INDEX($A$40:$T$187,MATCH($B220,$B$40:$B$187,0),14))</f>
        <v>2</v>
      </c>
      <c r="O220" s="87">
        <f>IF(ISNA(INDEX($A$40:$T$187,MATCH($B220,$B$40:$B$187,0),15)),"",INDEX($A$40:$T$187,MATCH($B220,$B$40:$B$187,0),15))</f>
        <v>4</v>
      </c>
      <c r="P220" s="87">
        <f>IF(ISNA(INDEX($A$40:$T$187,MATCH($B220,$B$40:$B$187,0),16)),"",INDEX($A$40:$T$187,MATCH($B220,$B$40:$B$187,0),16))</f>
        <v>6</v>
      </c>
      <c r="Q220" s="112">
        <f>IF(ISNA(INDEX($A$40:$T$187,MATCH($B220,$B$40:$B$187,0),17)),"",INDEX($A$40:$T$187,MATCH($B220,$B$40:$B$187,0),17))</f>
        <v>0</v>
      </c>
      <c r="R220" s="112" t="str">
        <f>IF(ISNA(INDEX($A$40:$T$187,MATCH($B220,$B$40:$B$187,0),18)),"",INDEX($A$40:$T$187,MATCH($B220,$B$40:$B$187,0),18))</f>
        <v>C</v>
      </c>
      <c r="S220" s="112">
        <f>IF(ISNA(INDEX($A$40:$T$187,MATCH($B220,$B$40:$B$187,0),19)),"",INDEX($A$40:$T$187,MATCH($B220,$B$40:$B$187,0),19))</f>
        <v>0</v>
      </c>
      <c r="T220" s="112" t="str">
        <f>IF(ISNA(INDEX($A$40:$T$187,MATCH($B220,$B$40:$B$187,0),20)),"",INDEX($A$40:$T$187,MATCH($B220,$B$40:$B$187,0),20))</f>
        <v>DF</v>
      </c>
    </row>
    <row r="221" spans="1:26" s="80" customFormat="1" ht="13.35" customHeight="1">
      <c r="A221" s="84" t="s">
        <v>250</v>
      </c>
      <c r="B221" s="242" t="s">
        <v>192</v>
      </c>
      <c r="C221" s="225"/>
      <c r="D221" s="225"/>
      <c r="E221" s="225"/>
      <c r="F221" s="225"/>
      <c r="G221" s="225"/>
      <c r="H221" s="225"/>
      <c r="I221" s="243"/>
      <c r="J221" s="87">
        <f>IF(ISNA(INDEX($A$40:$T$187,MATCH($B221,$B$40:$B$187,0),10)),"",INDEX($A$40:$T$187,MATCH($B221,$B$40:$B$187,0),10))</f>
        <v>4</v>
      </c>
      <c r="K221" s="87">
        <f>IF(ISNA(INDEX($A$40:$T$187,MATCH($B221,$B$40:$B$187,0),11)),"",INDEX($A$40:$T$187,MATCH($B221,$B$40:$B$187,0),11))</f>
        <v>2</v>
      </c>
      <c r="L221" s="87">
        <f>IF(ISNA(INDEX($A$40:$T$187,MATCH($B221,$B$40:$B$187,0),12)),"",INDEX($A$40:$T$187,MATCH($B221,$B$40:$B$187,0),12))</f>
        <v>2</v>
      </c>
      <c r="M221" s="87">
        <f>IF(ISNA(INDEX($A$40:$T$187,MATCH($B221,$B$40:$B$187,0),13)),"",INDEX($A$40:$T$187,MATCH($B221,$B$40:$B$187,0),13))</f>
        <v>0</v>
      </c>
      <c r="N221" s="87">
        <f>IF(ISNA(INDEX($A$40:$T$187,MATCH($B221,$B$40:$B$187,0),14)),"",INDEX($A$40:$T$187,MATCH($B221,$B$40:$B$187,0),14))</f>
        <v>4</v>
      </c>
      <c r="O221" s="87">
        <f>IF(ISNA(INDEX($A$40:$T$187,MATCH($B221,$B$40:$B$187,0),15)),"",INDEX($A$40:$T$187,MATCH($B221,$B$40:$B$187,0),15))</f>
        <v>4</v>
      </c>
      <c r="P221" s="87">
        <f>IF(ISNA(INDEX($A$40:$T$187,MATCH($B221,$B$40:$B$187,0),16)),"",INDEX($A$40:$T$187,MATCH($B221,$B$40:$B$187,0),16))</f>
        <v>8</v>
      </c>
      <c r="Q221" s="112" t="str">
        <f>IF(ISNA(INDEX($A$40:$T$187,MATCH($B221,$B$40:$B$187,0),17)),"",INDEX($A$40:$T$187,MATCH($B221,$B$40:$B$187,0),17))</f>
        <v>E</v>
      </c>
      <c r="R221" s="112">
        <f>IF(ISNA(INDEX($A$40:$T$187,MATCH($B221,$B$40:$B$187,0),18)),"",INDEX($A$40:$T$187,MATCH($B221,$B$40:$B$187,0),18))</f>
        <v>0</v>
      </c>
      <c r="S221" s="112">
        <f>IF(ISNA(INDEX($A$40:$T$187,MATCH($B221,$B$40:$B$187,0),19)),"",INDEX($A$40:$T$187,MATCH($B221,$B$40:$B$187,0),19))</f>
        <v>0</v>
      </c>
      <c r="T221" s="112" t="str">
        <f>IF(ISNA(INDEX($A$40:$T$187,MATCH($B221,$B$40:$B$187,0),20)),"",INDEX($A$40:$T$187,MATCH($B221,$B$40:$B$187,0),20))</f>
        <v>DF</v>
      </c>
    </row>
    <row r="222" spans="1:26" ht="15">
      <c r="A222" s="53" t="s">
        <v>26</v>
      </c>
      <c r="B222" s="174"/>
      <c r="C222" s="174"/>
      <c r="D222" s="174"/>
      <c r="E222" s="174"/>
      <c r="F222" s="174"/>
      <c r="G222" s="174"/>
      <c r="H222" s="174"/>
      <c r="I222" s="174"/>
      <c r="J222" s="12">
        <f t="shared" ref="J222:P222" si="71">SUM(J220:J221)</f>
        <v>7</v>
      </c>
      <c r="K222" s="12">
        <f t="shared" si="71"/>
        <v>2</v>
      </c>
      <c r="L222" s="12">
        <f t="shared" si="71"/>
        <v>2</v>
      </c>
      <c r="M222" s="12">
        <f t="shared" si="71"/>
        <v>2</v>
      </c>
      <c r="N222" s="12">
        <f t="shared" si="71"/>
        <v>6</v>
      </c>
      <c r="O222" s="12">
        <f t="shared" si="71"/>
        <v>8</v>
      </c>
      <c r="P222" s="12">
        <f t="shared" si="71"/>
        <v>14</v>
      </c>
      <c r="Q222" s="53">
        <f>COUNTIF(Q220:Q221,"E")</f>
        <v>1</v>
      </c>
      <c r="R222" s="53">
        <f>COUNTIF(R220:R221,"C")</f>
        <v>1</v>
      </c>
      <c r="S222" s="53">
        <f>COUNTIF(S220:S221,"VP")</f>
        <v>0</v>
      </c>
      <c r="T222" s="54">
        <f>COUNTA(T220:T221)</f>
        <v>2</v>
      </c>
      <c r="U222" s="60"/>
      <c r="V222" s="49"/>
      <c r="W222" s="49"/>
      <c r="X222" s="49"/>
      <c r="Y222" s="49"/>
      <c r="Z222" s="49"/>
    </row>
    <row r="223" spans="1:26" ht="27.75" customHeight="1">
      <c r="A223" s="193" t="s">
        <v>102</v>
      </c>
      <c r="B223" s="193"/>
      <c r="C223" s="193"/>
      <c r="D223" s="193"/>
      <c r="E223" s="193"/>
      <c r="F223" s="193"/>
      <c r="G223" s="193"/>
      <c r="H223" s="193"/>
      <c r="I223" s="193"/>
      <c r="J223" s="12">
        <f t="shared" ref="J223:T223" si="72">SUM(J218,J222)</f>
        <v>26</v>
      </c>
      <c r="K223" s="12">
        <f t="shared" si="72"/>
        <v>10</v>
      </c>
      <c r="L223" s="12">
        <f t="shared" si="72"/>
        <v>8</v>
      </c>
      <c r="M223" s="12">
        <f t="shared" si="72"/>
        <v>4</v>
      </c>
      <c r="N223" s="12">
        <f t="shared" si="72"/>
        <v>22</v>
      </c>
      <c r="O223" s="12">
        <f t="shared" si="72"/>
        <v>25</v>
      </c>
      <c r="P223" s="12">
        <f t="shared" si="72"/>
        <v>47</v>
      </c>
      <c r="Q223" s="12">
        <f t="shared" si="72"/>
        <v>5</v>
      </c>
      <c r="R223" s="12">
        <f t="shared" si="72"/>
        <v>2</v>
      </c>
      <c r="S223" s="12">
        <f t="shared" si="72"/>
        <v>0</v>
      </c>
      <c r="T223" s="59">
        <f t="shared" si="72"/>
        <v>7</v>
      </c>
      <c r="U223" s="60"/>
      <c r="V223" s="49"/>
      <c r="W223" s="49"/>
      <c r="X223" s="49"/>
      <c r="Y223" s="49"/>
      <c r="Z223" s="49"/>
    </row>
    <row r="224" spans="1:26" ht="15">
      <c r="A224" s="193" t="s">
        <v>51</v>
      </c>
      <c r="B224" s="193"/>
      <c r="C224" s="193"/>
      <c r="D224" s="193"/>
      <c r="E224" s="193"/>
      <c r="F224" s="193"/>
      <c r="G224" s="193"/>
      <c r="H224" s="193"/>
      <c r="I224" s="193"/>
      <c r="J224" s="193"/>
      <c r="K224" s="12">
        <f t="shared" ref="K224:P224" si="73">K218*14+K222*12</f>
        <v>136</v>
      </c>
      <c r="L224" s="12">
        <f t="shared" si="73"/>
        <v>108</v>
      </c>
      <c r="M224" s="12">
        <f t="shared" si="73"/>
        <v>52</v>
      </c>
      <c r="N224" s="12">
        <f t="shared" si="73"/>
        <v>296</v>
      </c>
      <c r="O224" s="12">
        <f t="shared" si="73"/>
        <v>334</v>
      </c>
      <c r="P224" s="12">
        <f t="shared" si="73"/>
        <v>630</v>
      </c>
      <c r="Q224" s="287"/>
      <c r="R224" s="287"/>
      <c r="S224" s="287"/>
      <c r="T224" s="287"/>
      <c r="U224" s="60"/>
      <c r="V224" s="49"/>
      <c r="W224" s="49"/>
      <c r="X224" s="49"/>
      <c r="Y224" s="49"/>
      <c r="Z224" s="49"/>
    </row>
    <row r="225" spans="1:26" ht="15">
      <c r="A225" s="193"/>
      <c r="B225" s="193"/>
      <c r="C225" s="193"/>
      <c r="D225" s="193"/>
      <c r="E225" s="193"/>
      <c r="F225" s="193"/>
      <c r="G225" s="193"/>
      <c r="H225" s="193"/>
      <c r="I225" s="193"/>
      <c r="J225" s="193"/>
      <c r="K225" s="288">
        <f>SUM(K224:M224)</f>
        <v>296</v>
      </c>
      <c r="L225" s="288"/>
      <c r="M225" s="288"/>
      <c r="N225" s="288">
        <f>SUM(N224:O224)</f>
        <v>630</v>
      </c>
      <c r="O225" s="288"/>
      <c r="P225" s="288"/>
      <c r="Q225" s="287"/>
      <c r="R225" s="287"/>
      <c r="S225" s="287"/>
      <c r="T225" s="287"/>
      <c r="U225" s="60"/>
      <c r="V225" s="49"/>
      <c r="W225" s="49"/>
      <c r="X225" s="49"/>
      <c r="Y225" s="49"/>
      <c r="Z225" s="49"/>
    </row>
    <row r="226" spans="1:26" ht="16.5" customHeight="1">
      <c r="A226" s="226" t="s">
        <v>100</v>
      </c>
      <c r="B226" s="226"/>
      <c r="C226" s="226"/>
      <c r="D226" s="226"/>
      <c r="E226" s="226"/>
      <c r="F226" s="226"/>
      <c r="G226" s="226"/>
      <c r="H226" s="226"/>
      <c r="I226" s="226"/>
      <c r="J226" s="226"/>
      <c r="K226" s="218">
        <f>T223/SUM(T50,T67,T84,T100,T122,T138)</f>
        <v>0.16279069767441862</v>
      </c>
      <c r="L226" s="218"/>
      <c r="M226" s="218"/>
      <c r="N226" s="218"/>
      <c r="O226" s="218"/>
      <c r="P226" s="218"/>
      <c r="Q226" s="218"/>
      <c r="R226" s="218"/>
      <c r="S226" s="218"/>
      <c r="T226" s="218"/>
      <c r="U226" s="60"/>
      <c r="V226" s="49"/>
      <c r="W226" s="49"/>
      <c r="X226" s="49"/>
      <c r="Y226" s="49"/>
      <c r="Z226" s="49"/>
    </row>
    <row r="227" spans="1:26" ht="18" customHeight="1">
      <c r="A227" s="227" t="s">
        <v>103</v>
      </c>
      <c r="B227" s="227"/>
      <c r="C227" s="227"/>
      <c r="D227" s="227"/>
      <c r="E227" s="227"/>
      <c r="F227" s="227"/>
      <c r="G227" s="227"/>
      <c r="H227" s="227"/>
      <c r="I227" s="227"/>
      <c r="J227" s="227"/>
      <c r="K227" s="218">
        <f>K225/(SUM(N50,N67,N84,N100,N122)*14+N138*12)</f>
        <v>0.15040650406504066</v>
      </c>
      <c r="L227" s="218"/>
      <c r="M227" s="218"/>
      <c r="N227" s="218"/>
      <c r="O227" s="218"/>
      <c r="P227" s="218"/>
      <c r="Q227" s="218"/>
      <c r="R227" s="218"/>
      <c r="S227" s="218"/>
      <c r="T227" s="218"/>
      <c r="U227" s="60"/>
      <c r="V227" s="49"/>
      <c r="W227" s="49"/>
      <c r="X227" s="49"/>
      <c r="Y227" s="49"/>
      <c r="Z227" s="49"/>
    </row>
    <row r="228" spans="1:26" s="29" customFormat="1">
      <c r="A228" s="34"/>
      <c r="B228" s="34"/>
      <c r="C228" s="34"/>
      <c r="D228" s="34"/>
      <c r="E228" s="34"/>
      <c r="F228" s="34"/>
      <c r="G228" s="34"/>
      <c r="H228" s="34"/>
      <c r="I228" s="34"/>
      <c r="J228" s="34"/>
      <c r="K228" s="34"/>
      <c r="L228" s="34"/>
      <c r="M228" s="34"/>
      <c r="N228" s="34"/>
      <c r="O228" s="34"/>
      <c r="P228" s="34"/>
      <c r="Q228" s="34"/>
      <c r="R228" s="34"/>
      <c r="S228" s="34"/>
      <c r="T228" s="34"/>
    </row>
    <row r="229" spans="1:26" ht="23.25" customHeight="1">
      <c r="A229" s="174" t="s">
        <v>62</v>
      </c>
      <c r="B229" s="179"/>
      <c r="C229" s="179"/>
      <c r="D229" s="179"/>
      <c r="E229" s="179"/>
      <c r="F229" s="179"/>
      <c r="G229" s="179"/>
      <c r="H229" s="179"/>
      <c r="I229" s="179"/>
      <c r="J229" s="179"/>
      <c r="K229" s="179"/>
      <c r="L229" s="179"/>
      <c r="M229" s="179"/>
      <c r="N229" s="179"/>
      <c r="O229" s="179"/>
      <c r="P229" s="179"/>
      <c r="Q229" s="179"/>
      <c r="R229" s="179"/>
      <c r="S229" s="179"/>
      <c r="T229" s="179"/>
    </row>
    <row r="230" spans="1:26" ht="26.25" customHeight="1">
      <c r="A230" s="174" t="s">
        <v>28</v>
      </c>
      <c r="B230" s="174" t="s">
        <v>27</v>
      </c>
      <c r="C230" s="174"/>
      <c r="D230" s="174"/>
      <c r="E230" s="174"/>
      <c r="F230" s="174"/>
      <c r="G230" s="174"/>
      <c r="H230" s="174"/>
      <c r="I230" s="174"/>
      <c r="J230" s="168" t="s">
        <v>41</v>
      </c>
      <c r="K230" s="168" t="s">
        <v>25</v>
      </c>
      <c r="L230" s="168"/>
      <c r="M230" s="168"/>
      <c r="N230" s="168" t="s">
        <v>42</v>
      </c>
      <c r="O230" s="168"/>
      <c r="P230" s="168"/>
      <c r="Q230" s="168" t="s">
        <v>24</v>
      </c>
      <c r="R230" s="168"/>
      <c r="S230" s="168"/>
      <c r="T230" s="168" t="s">
        <v>23</v>
      </c>
    </row>
    <row r="231" spans="1:26">
      <c r="A231" s="174"/>
      <c r="B231" s="174"/>
      <c r="C231" s="174"/>
      <c r="D231" s="174"/>
      <c r="E231" s="174"/>
      <c r="F231" s="174"/>
      <c r="G231" s="174"/>
      <c r="H231" s="174"/>
      <c r="I231" s="174"/>
      <c r="J231" s="168"/>
      <c r="K231" s="55" t="s">
        <v>29</v>
      </c>
      <c r="L231" s="55" t="s">
        <v>30</v>
      </c>
      <c r="M231" s="55" t="s">
        <v>31</v>
      </c>
      <c r="N231" s="55" t="s">
        <v>35</v>
      </c>
      <c r="O231" s="55" t="s">
        <v>7</v>
      </c>
      <c r="P231" s="55" t="s">
        <v>32</v>
      </c>
      <c r="Q231" s="55" t="s">
        <v>33</v>
      </c>
      <c r="R231" s="55" t="s">
        <v>29</v>
      </c>
      <c r="S231" s="55" t="s">
        <v>34</v>
      </c>
      <c r="T231" s="168"/>
    </row>
    <row r="232" spans="1:26">
      <c r="A232" s="174" t="s">
        <v>60</v>
      </c>
      <c r="B232" s="174"/>
      <c r="C232" s="174"/>
      <c r="D232" s="174"/>
      <c r="E232" s="174"/>
      <c r="F232" s="174"/>
      <c r="G232" s="174"/>
      <c r="H232" s="174"/>
      <c r="I232" s="174"/>
      <c r="J232" s="174"/>
      <c r="K232" s="174"/>
      <c r="L232" s="174"/>
      <c r="M232" s="174"/>
      <c r="N232" s="174"/>
      <c r="O232" s="174"/>
      <c r="P232" s="174"/>
      <c r="Q232" s="174"/>
      <c r="R232" s="174"/>
      <c r="S232" s="174"/>
      <c r="T232" s="174"/>
      <c r="U232" s="34"/>
    </row>
    <row r="233" spans="1:26" s="80" customFormat="1">
      <c r="A233" s="111" t="str">
        <f t="shared" ref="A233:A246" si="74">IF(ISNA(INDEX($A$40:$T$187,MATCH($B233,$B$40:$B$187,0),1)),"",INDEX($A$40:$T$187,MATCH($B233,$B$40:$B$187,0),1))</f>
        <v>LLN1121</v>
      </c>
      <c r="B233" s="186" t="s">
        <v>251</v>
      </c>
      <c r="C233" s="186"/>
      <c r="D233" s="186"/>
      <c r="E233" s="186"/>
      <c r="F233" s="186"/>
      <c r="G233" s="186"/>
      <c r="H233" s="186"/>
      <c r="I233" s="186"/>
      <c r="J233" s="87">
        <f t="shared" ref="J233:J246" si="75">IF(ISNA(INDEX($A$40:$T$187,MATCH($B233,$B$40:$B$187,0),10)),"",INDEX($A$40:$T$187,MATCH($B233,$B$40:$B$187,0),10))</f>
        <v>5</v>
      </c>
      <c r="K233" s="87">
        <f t="shared" ref="K233:K246" si="76">IF(ISNA(INDEX($A$40:$T$187,MATCH($B233,$B$40:$B$187,0),11)),"",INDEX($A$40:$T$187,MATCH($B233,$B$40:$B$187,0),11))</f>
        <v>1</v>
      </c>
      <c r="L233" s="87">
        <f t="shared" ref="L233:L246" si="77">IF(ISNA(INDEX($A$40:$T$187,MATCH($B233,$B$40:$B$187,0),12)),"",INDEX($A$40:$T$187,MATCH($B233,$B$40:$B$187,0),12))</f>
        <v>1</v>
      </c>
      <c r="M233" s="87">
        <f t="shared" ref="M233:M246" si="78">IF(ISNA(INDEX($A$40:$T$187,MATCH($B233,$B$40:$B$187,0),13)),"",INDEX($A$40:$T$187,MATCH($B233,$B$40:$B$187,0),13))</f>
        <v>3</v>
      </c>
      <c r="N233" s="87">
        <f t="shared" ref="N233:N246" si="79">IF(ISNA(INDEX($A$40:$T$187,MATCH($B233,$B$40:$B$187,0),14)),"",INDEX($A$40:$T$187,MATCH($B233,$B$40:$B$187,0),14))</f>
        <v>5</v>
      </c>
      <c r="O233" s="87">
        <f t="shared" ref="O233:O246" si="80">IF(ISNA(INDEX($A$40:$T$187,MATCH($B233,$B$40:$B$187,0),15)),"",INDEX($A$40:$T$187,MATCH($B233,$B$40:$B$187,0),15))</f>
        <v>4</v>
      </c>
      <c r="P233" s="87">
        <f t="shared" ref="P233:P246" si="81">IF(ISNA(INDEX($A$40:$T$187,MATCH($B233,$B$40:$B$187,0),16)),"",INDEX($A$40:$T$187,MATCH($B233,$B$40:$B$187,0),16))</f>
        <v>9</v>
      </c>
      <c r="Q233" s="112" t="str">
        <f t="shared" ref="Q233:Q246" si="82">IF(ISNA(INDEX($A$40:$T$187,MATCH($B233,$B$40:$B$187,0),17)),"",INDEX($A$40:$T$187,MATCH($B233,$B$40:$B$187,0),17))</f>
        <v>E</v>
      </c>
      <c r="R233" s="112">
        <f t="shared" ref="R233:R246" si="83">IF(ISNA(INDEX($A$40:$T$187,MATCH($B233,$B$40:$B$187,0),18)),"",INDEX($A$40:$T$187,MATCH($B233,$B$40:$B$187,0),18))</f>
        <v>0</v>
      </c>
      <c r="S233" s="112">
        <f t="shared" ref="S233:S246" si="84">IF(ISNA(INDEX($A$40:$T$187,MATCH($B233,$B$40:$B$187,0),19)),"",INDEX($A$40:$T$187,MATCH($B233,$B$40:$B$187,0),19))</f>
        <v>0</v>
      </c>
      <c r="T233" s="112" t="str">
        <f t="shared" ref="T233:T246" si="85">IF(ISNA(INDEX($A$40:$T$187,MATCH($B233,$B$40:$B$187,0),20)),"",INDEX($A$40:$T$187,MATCH($B233,$B$40:$B$187,0),20))</f>
        <v>DS</v>
      </c>
    </row>
    <row r="234" spans="1:26" s="81" customFormat="1">
      <c r="A234" s="111" t="str">
        <f t="shared" si="74"/>
        <v>LLN1161</v>
      </c>
      <c r="B234" s="186" t="s">
        <v>124</v>
      </c>
      <c r="C234" s="186"/>
      <c r="D234" s="186"/>
      <c r="E234" s="186"/>
      <c r="F234" s="186"/>
      <c r="G234" s="186"/>
      <c r="H234" s="186"/>
      <c r="I234" s="186"/>
      <c r="J234" s="87">
        <f t="shared" si="75"/>
        <v>7</v>
      </c>
      <c r="K234" s="87">
        <f t="shared" si="76"/>
        <v>1</v>
      </c>
      <c r="L234" s="87">
        <f t="shared" si="77"/>
        <v>0</v>
      </c>
      <c r="M234" s="87">
        <f t="shared" si="78"/>
        <v>4</v>
      </c>
      <c r="N234" s="87">
        <f t="shared" si="79"/>
        <v>5</v>
      </c>
      <c r="O234" s="87">
        <f t="shared" si="80"/>
        <v>8</v>
      </c>
      <c r="P234" s="87">
        <f t="shared" si="81"/>
        <v>13</v>
      </c>
      <c r="Q234" s="112" t="str">
        <f t="shared" si="82"/>
        <v>E</v>
      </c>
      <c r="R234" s="112">
        <f t="shared" si="83"/>
        <v>0</v>
      </c>
      <c r="S234" s="112">
        <f t="shared" si="84"/>
        <v>0</v>
      </c>
      <c r="T234" s="112" t="str">
        <f t="shared" si="85"/>
        <v>DS</v>
      </c>
    </row>
    <row r="235" spans="1:26" s="81" customFormat="1" ht="13.35" customHeight="1">
      <c r="A235" s="111" t="str">
        <f t="shared" si="74"/>
        <v>LLN1221</v>
      </c>
      <c r="B235" s="186" t="s">
        <v>277</v>
      </c>
      <c r="C235" s="186"/>
      <c r="D235" s="186"/>
      <c r="E235" s="186"/>
      <c r="F235" s="186"/>
      <c r="G235" s="186"/>
      <c r="H235" s="186"/>
      <c r="I235" s="186"/>
      <c r="J235" s="87">
        <f t="shared" si="75"/>
        <v>6</v>
      </c>
      <c r="K235" s="87">
        <f t="shared" si="76"/>
        <v>1</v>
      </c>
      <c r="L235" s="87">
        <f t="shared" si="77"/>
        <v>1</v>
      </c>
      <c r="M235" s="87">
        <f t="shared" si="78"/>
        <v>2</v>
      </c>
      <c r="N235" s="87">
        <f t="shared" si="79"/>
        <v>4</v>
      </c>
      <c r="O235" s="87">
        <f t="shared" si="80"/>
        <v>7</v>
      </c>
      <c r="P235" s="87">
        <f t="shared" si="81"/>
        <v>11</v>
      </c>
      <c r="Q235" s="112" t="str">
        <f t="shared" si="82"/>
        <v>E</v>
      </c>
      <c r="R235" s="112">
        <f t="shared" si="83"/>
        <v>0</v>
      </c>
      <c r="S235" s="112">
        <f t="shared" si="84"/>
        <v>0</v>
      </c>
      <c r="T235" s="112" t="str">
        <f t="shared" si="85"/>
        <v>DS</v>
      </c>
    </row>
    <row r="236" spans="1:26" s="81" customFormat="1">
      <c r="A236" s="111" t="str">
        <f t="shared" si="74"/>
        <v>LLN1261</v>
      </c>
      <c r="B236" s="186" t="s">
        <v>136</v>
      </c>
      <c r="C236" s="186"/>
      <c r="D236" s="186"/>
      <c r="E236" s="186"/>
      <c r="F236" s="186"/>
      <c r="G236" s="186"/>
      <c r="H236" s="186"/>
      <c r="I236" s="186"/>
      <c r="J236" s="87">
        <f t="shared" si="75"/>
        <v>5</v>
      </c>
      <c r="K236" s="87">
        <f t="shared" si="76"/>
        <v>1</v>
      </c>
      <c r="L236" s="87">
        <f t="shared" si="77"/>
        <v>0</v>
      </c>
      <c r="M236" s="87">
        <f t="shared" si="78"/>
        <v>2</v>
      </c>
      <c r="N236" s="87">
        <f t="shared" si="79"/>
        <v>3</v>
      </c>
      <c r="O236" s="87">
        <f t="shared" si="80"/>
        <v>6</v>
      </c>
      <c r="P236" s="87">
        <f t="shared" si="81"/>
        <v>9</v>
      </c>
      <c r="Q236" s="112" t="str">
        <f t="shared" si="82"/>
        <v>E</v>
      </c>
      <c r="R236" s="112">
        <f t="shared" si="83"/>
        <v>0</v>
      </c>
      <c r="S236" s="112">
        <f t="shared" si="84"/>
        <v>0</v>
      </c>
      <c r="T236" s="112" t="str">
        <f t="shared" si="85"/>
        <v>DS</v>
      </c>
    </row>
    <row r="237" spans="1:26" s="81" customFormat="1">
      <c r="A237" s="111" t="str">
        <f t="shared" si="74"/>
        <v>LLN2121</v>
      </c>
      <c r="B237" s="186" t="s">
        <v>253</v>
      </c>
      <c r="C237" s="186"/>
      <c r="D237" s="186"/>
      <c r="E237" s="186"/>
      <c r="F237" s="186"/>
      <c r="G237" s="186"/>
      <c r="H237" s="186"/>
      <c r="I237" s="186"/>
      <c r="J237" s="87">
        <f t="shared" si="75"/>
        <v>5</v>
      </c>
      <c r="K237" s="87">
        <f t="shared" si="76"/>
        <v>1</v>
      </c>
      <c r="L237" s="87">
        <f t="shared" si="77"/>
        <v>2</v>
      </c>
      <c r="M237" s="87">
        <f t="shared" si="78"/>
        <v>2</v>
      </c>
      <c r="N237" s="87">
        <f t="shared" si="79"/>
        <v>5</v>
      </c>
      <c r="O237" s="87">
        <f t="shared" si="80"/>
        <v>4</v>
      </c>
      <c r="P237" s="87">
        <f t="shared" si="81"/>
        <v>9</v>
      </c>
      <c r="Q237" s="112" t="str">
        <f t="shared" si="82"/>
        <v>E</v>
      </c>
      <c r="R237" s="112">
        <f t="shared" si="83"/>
        <v>0</v>
      </c>
      <c r="S237" s="112">
        <f t="shared" si="84"/>
        <v>0</v>
      </c>
      <c r="T237" s="112" t="str">
        <f t="shared" si="85"/>
        <v>DS</v>
      </c>
    </row>
    <row r="238" spans="1:26" s="81" customFormat="1">
      <c r="A238" s="111" t="str">
        <f t="shared" si="74"/>
        <v>LLN2161</v>
      </c>
      <c r="B238" s="186" t="s">
        <v>254</v>
      </c>
      <c r="C238" s="186"/>
      <c r="D238" s="186"/>
      <c r="E238" s="186"/>
      <c r="F238" s="186"/>
      <c r="G238" s="186"/>
      <c r="H238" s="186"/>
      <c r="I238" s="186"/>
      <c r="J238" s="87">
        <f t="shared" si="75"/>
        <v>7</v>
      </c>
      <c r="K238" s="87">
        <f t="shared" si="76"/>
        <v>1</v>
      </c>
      <c r="L238" s="87">
        <f t="shared" si="77"/>
        <v>2</v>
      </c>
      <c r="M238" s="87">
        <f t="shared" si="78"/>
        <v>2</v>
      </c>
      <c r="N238" s="87">
        <f t="shared" si="79"/>
        <v>5</v>
      </c>
      <c r="O238" s="87">
        <f t="shared" si="80"/>
        <v>8</v>
      </c>
      <c r="P238" s="87">
        <f t="shared" si="81"/>
        <v>13</v>
      </c>
      <c r="Q238" s="112" t="str">
        <f t="shared" si="82"/>
        <v>E</v>
      </c>
      <c r="R238" s="112">
        <f t="shared" si="83"/>
        <v>0</v>
      </c>
      <c r="S238" s="112">
        <f t="shared" si="84"/>
        <v>0</v>
      </c>
      <c r="T238" s="112" t="str">
        <f t="shared" si="85"/>
        <v>DS</v>
      </c>
    </row>
    <row r="239" spans="1:26" s="81" customFormat="1">
      <c r="A239" s="111" t="str">
        <f t="shared" si="74"/>
        <v>LLN2221</v>
      </c>
      <c r="B239" s="186" t="s">
        <v>278</v>
      </c>
      <c r="C239" s="186"/>
      <c r="D239" s="186"/>
      <c r="E239" s="186"/>
      <c r="F239" s="186"/>
      <c r="G239" s="186"/>
      <c r="H239" s="186"/>
      <c r="I239" s="186"/>
      <c r="J239" s="87">
        <f t="shared" si="75"/>
        <v>5</v>
      </c>
      <c r="K239" s="87">
        <f t="shared" si="76"/>
        <v>1</v>
      </c>
      <c r="L239" s="87">
        <f t="shared" si="77"/>
        <v>2</v>
      </c>
      <c r="M239" s="87">
        <f t="shared" si="78"/>
        <v>2</v>
      </c>
      <c r="N239" s="87">
        <f t="shared" si="79"/>
        <v>5</v>
      </c>
      <c r="O239" s="87">
        <f t="shared" si="80"/>
        <v>4</v>
      </c>
      <c r="P239" s="87">
        <f t="shared" si="81"/>
        <v>9</v>
      </c>
      <c r="Q239" s="112" t="str">
        <f t="shared" si="82"/>
        <v>E</v>
      </c>
      <c r="R239" s="112">
        <f t="shared" si="83"/>
        <v>0</v>
      </c>
      <c r="S239" s="112">
        <f t="shared" si="84"/>
        <v>0</v>
      </c>
      <c r="T239" s="112" t="str">
        <f t="shared" si="85"/>
        <v>DS</v>
      </c>
    </row>
    <row r="240" spans="1:26" s="81" customFormat="1">
      <c r="A240" s="111" t="str">
        <f t="shared" si="74"/>
        <v>LLN2261</v>
      </c>
      <c r="B240" s="186" t="s">
        <v>279</v>
      </c>
      <c r="C240" s="186"/>
      <c r="D240" s="186"/>
      <c r="E240" s="186"/>
      <c r="F240" s="186"/>
      <c r="G240" s="186"/>
      <c r="H240" s="186"/>
      <c r="I240" s="186"/>
      <c r="J240" s="87">
        <f t="shared" si="75"/>
        <v>6</v>
      </c>
      <c r="K240" s="87">
        <f t="shared" si="76"/>
        <v>1</v>
      </c>
      <c r="L240" s="87">
        <f t="shared" si="77"/>
        <v>0</v>
      </c>
      <c r="M240" s="87">
        <f t="shared" si="78"/>
        <v>2</v>
      </c>
      <c r="N240" s="87">
        <f t="shared" si="79"/>
        <v>3</v>
      </c>
      <c r="O240" s="87">
        <f t="shared" si="80"/>
        <v>8</v>
      </c>
      <c r="P240" s="87">
        <f t="shared" si="81"/>
        <v>11</v>
      </c>
      <c r="Q240" s="112" t="str">
        <f t="shared" si="82"/>
        <v>E</v>
      </c>
      <c r="R240" s="112">
        <f t="shared" si="83"/>
        <v>0</v>
      </c>
      <c r="S240" s="112">
        <f t="shared" si="84"/>
        <v>0</v>
      </c>
      <c r="T240" s="112" t="str">
        <f t="shared" si="85"/>
        <v>DS</v>
      </c>
    </row>
    <row r="241" spans="1:20" s="81" customFormat="1">
      <c r="A241" s="111" t="str">
        <f t="shared" si="74"/>
        <v>LLN3121</v>
      </c>
      <c r="B241" s="186" t="s">
        <v>255</v>
      </c>
      <c r="C241" s="186"/>
      <c r="D241" s="186"/>
      <c r="E241" s="186"/>
      <c r="F241" s="186"/>
      <c r="G241" s="186"/>
      <c r="H241" s="186"/>
      <c r="I241" s="186"/>
      <c r="J241" s="87">
        <f t="shared" si="75"/>
        <v>7</v>
      </c>
      <c r="K241" s="87">
        <f t="shared" si="76"/>
        <v>1</v>
      </c>
      <c r="L241" s="87">
        <f t="shared" si="77"/>
        <v>2</v>
      </c>
      <c r="M241" s="87">
        <f t="shared" si="78"/>
        <v>2</v>
      </c>
      <c r="N241" s="87">
        <f t="shared" si="79"/>
        <v>5</v>
      </c>
      <c r="O241" s="87">
        <f t="shared" si="80"/>
        <v>8</v>
      </c>
      <c r="P241" s="87">
        <f t="shared" si="81"/>
        <v>13</v>
      </c>
      <c r="Q241" s="112" t="str">
        <f t="shared" si="82"/>
        <v>E</v>
      </c>
      <c r="R241" s="112">
        <f t="shared" si="83"/>
        <v>0</v>
      </c>
      <c r="S241" s="112">
        <f t="shared" si="84"/>
        <v>0</v>
      </c>
      <c r="T241" s="112" t="str">
        <f t="shared" si="85"/>
        <v>DS</v>
      </c>
    </row>
    <row r="242" spans="1:20" s="80" customFormat="1">
      <c r="A242" s="111" t="str">
        <f t="shared" si="74"/>
        <v>LLN3161</v>
      </c>
      <c r="B242" s="186" t="s">
        <v>256</v>
      </c>
      <c r="C242" s="186"/>
      <c r="D242" s="186"/>
      <c r="E242" s="186"/>
      <c r="F242" s="186"/>
      <c r="G242" s="186"/>
      <c r="H242" s="186"/>
      <c r="I242" s="186"/>
      <c r="J242" s="87">
        <f t="shared" si="75"/>
        <v>8</v>
      </c>
      <c r="K242" s="87">
        <f t="shared" si="76"/>
        <v>1</v>
      </c>
      <c r="L242" s="87">
        <f t="shared" si="77"/>
        <v>2</v>
      </c>
      <c r="M242" s="87">
        <f t="shared" si="78"/>
        <v>2</v>
      </c>
      <c r="N242" s="87">
        <f t="shared" si="79"/>
        <v>5</v>
      </c>
      <c r="O242" s="87">
        <f t="shared" si="80"/>
        <v>9</v>
      </c>
      <c r="P242" s="87">
        <f t="shared" si="81"/>
        <v>14</v>
      </c>
      <c r="Q242" s="112" t="str">
        <f t="shared" si="82"/>
        <v>E</v>
      </c>
      <c r="R242" s="112">
        <f t="shared" si="83"/>
        <v>0</v>
      </c>
      <c r="S242" s="112">
        <f t="shared" si="84"/>
        <v>0</v>
      </c>
      <c r="T242" s="112" t="str">
        <f t="shared" si="85"/>
        <v>DS</v>
      </c>
    </row>
    <row r="243" spans="1:20" s="81" customFormat="1">
      <c r="A243" s="111" t="str">
        <f t="shared" si="74"/>
        <v>LLY3024</v>
      </c>
      <c r="B243" s="186" t="s">
        <v>154</v>
      </c>
      <c r="C243" s="186"/>
      <c r="D243" s="186"/>
      <c r="E243" s="186"/>
      <c r="F243" s="186"/>
      <c r="G243" s="186"/>
      <c r="H243" s="186"/>
      <c r="I243" s="186"/>
      <c r="J243" s="87">
        <f t="shared" si="75"/>
        <v>3</v>
      </c>
      <c r="K243" s="87">
        <f t="shared" si="76"/>
        <v>0</v>
      </c>
      <c r="L243" s="87">
        <f t="shared" si="77"/>
        <v>0</v>
      </c>
      <c r="M243" s="87">
        <f t="shared" si="78"/>
        <v>2</v>
      </c>
      <c r="N243" s="87">
        <f t="shared" si="79"/>
        <v>2</v>
      </c>
      <c r="O243" s="87">
        <f t="shared" si="80"/>
        <v>3</v>
      </c>
      <c r="P243" s="87">
        <f t="shared" si="81"/>
        <v>5</v>
      </c>
      <c r="Q243" s="112">
        <f t="shared" si="82"/>
        <v>0</v>
      </c>
      <c r="R243" s="112" t="str">
        <f t="shared" si="83"/>
        <v>C</v>
      </c>
      <c r="S243" s="112">
        <f t="shared" si="84"/>
        <v>0</v>
      </c>
      <c r="T243" s="112" t="str">
        <f t="shared" si="85"/>
        <v>DS</v>
      </c>
    </row>
    <row r="244" spans="1:20" s="81" customFormat="1">
      <c r="A244" s="111" t="str">
        <f t="shared" si="74"/>
        <v>LLN3221</v>
      </c>
      <c r="B244" s="186" t="s">
        <v>280</v>
      </c>
      <c r="C244" s="186"/>
      <c r="D244" s="186"/>
      <c r="E244" s="186"/>
      <c r="F244" s="186"/>
      <c r="G244" s="186"/>
      <c r="H244" s="186"/>
      <c r="I244" s="186"/>
      <c r="J244" s="87">
        <f t="shared" si="75"/>
        <v>6</v>
      </c>
      <c r="K244" s="87">
        <f t="shared" si="76"/>
        <v>1</v>
      </c>
      <c r="L244" s="87">
        <f t="shared" si="77"/>
        <v>2</v>
      </c>
      <c r="M244" s="87">
        <f t="shared" si="78"/>
        <v>2</v>
      </c>
      <c r="N244" s="87">
        <f t="shared" si="79"/>
        <v>5</v>
      </c>
      <c r="O244" s="87">
        <f t="shared" si="80"/>
        <v>6</v>
      </c>
      <c r="P244" s="87">
        <f t="shared" si="81"/>
        <v>11</v>
      </c>
      <c r="Q244" s="112" t="str">
        <f t="shared" si="82"/>
        <v>E</v>
      </c>
      <c r="R244" s="112">
        <f t="shared" si="83"/>
        <v>0</v>
      </c>
      <c r="S244" s="112">
        <f t="shared" si="84"/>
        <v>0</v>
      </c>
      <c r="T244" s="112" t="str">
        <f t="shared" si="85"/>
        <v>DS</v>
      </c>
    </row>
    <row r="245" spans="1:20" s="80" customFormat="1">
      <c r="A245" s="111" t="str">
        <f t="shared" si="74"/>
        <v>LLN3261</v>
      </c>
      <c r="B245" s="242" t="s">
        <v>281</v>
      </c>
      <c r="C245" s="225"/>
      <c r="D245" s="225"/>
      <c r="E245" s="225"/>
      <c r="F245" s="225"/>
      <c r="G245" s="225"/>
      <c r="H245" s="225"/>
      <c r="I245" s="243"/>
      <c r="J245" s="87">
        <f t="shared" si="75"/>
        <v>5</v>
      </c>
      <c r="K245" s="87">
        <f t="shared" si="76"/>
        <v>1</v>
      </c>
      <c r="L245" s="87">
        <f t="shared" si="77"/>
        <v>0</v>
      </c>
      <c r="M245" s="87">
        <f t="shared" si="78"/>
        <v>2</v>
      </c>
      <c r="N245" s="87">
        <f t="shared" si="79"/>
        <v>3</v>
      </c>
      <c r="O245" s="87">
        <f t="shared" si="80"/>
        <v>6</v>
      </c>
      <c r="P245" s="87">
        <f t="shared" si="81"/>
        <v>9</v>
      </c>
      <c r="Q245" s="112" t="str">
        <f t="shared" si="82"/>
        <v>E</v>
      </c>
      <c r="R245" s="112">
        <f t="shared" si="83"/>
        <v>0</v>
      </c>
      <c r="S245" s="112">
        <f t="shared" si="84"/>
        <v>0</v>
      </c>
      <c r="T245" s="112" t="str">
        <f t="shared" si="85"/>
        <v>DS</v>
      </c>
    </row>
    <row r="246" spans="1:20" s="81" customFormat="1">
      <c r="A246" s="111" t="str">
        <f t="shared" si="74"/>
        <v>LLN4121</v>
      </c>
      <c r="B246" s="186" t="s">
        <v>257</v>
      </c>
      <c r="C246" s="186"/>
      <c r="D246" s="186"/>
      <c r="E246" s="186"/>
      <c r="F246" s="186"/>
      <c r="G246" s="186"/>
      <c r="H246" s="186"/>
      <c r="I246" s="186"/>
      <c r="J246" s="87">
        <f t="shared" si="75"/>
        <v>6</v>
      </c>
      <c r="K246" s="87">
        <f t="shared" si="76"/>
        <v>1</v>
      </c>
      <c r="L246" s="87">
        <f t="shared" si="77"/>
        <v>2</v>
      </c>
      <c r="M246" s="87">
        <f t="shared" si="78"/>
        <v>2</v>
      </c>
      <c r="N246" s="87">
        <f t="shared" si="79"/>
        <v>5</v>
      </c>
      <c r="O246" s="87">
        <f t="shared" si="80"/>
        <v>6</v>
      </c>
      <c r="P246" s="87">
        <f t="shared" si="81"/>
        <v>11</v>
      </c>
      <c r="Q246" s="112" t="str">
        <f t="shared" si="82"/>
        <v>E</v>
      </c>
      <c r="R246" s="112">
        <f t="shared" si="83"/>
        <v>0</v>
      </c>
      <c r="S246" s="112">
        <f t="shared" si="84"/>
        <v>0</v>
      </c>
      <c r="T246" s="112" t="str">
        <f t="shared" si="85"/>
        <v>DS</v>
      </c>
    </row>
    <row r="247" spans="1:20" s="81" customFormat="1">
      <c r="A247" s="111" t="str">
        <f t="shared" ref="A247:A258" si="86">IF(ISNA(INDEX($A$40:$T$205,MATCH($B247,$B$40:$B$205,0),1)),"",INDEX($A$40:$T$205,MATCH($B247,$B$40:$B$205,0),1))</f>
        <v>LLN4161</v>
      </c>
      <c r="B247" s="186" t="s">
        <v>258</v>
      </c>
      <c r="C247" s="186"/>
      <c r="D247" s="186"/>
      <c r="E247" s="186"/>
      <c r="F247" s="186"/>
      <c r="G247" s="186"/>
      <c r="H247" s="186"/>
      <c r="I247" s="186"/>
      <c r="J247" s="87">
        <f t="shared" ref="J247:J258" si="87">IF(ISNA(INDEX($A$40:$T$205,MATCH($B247,$B$40:$B$205,0),10)),"",INDEX($A$40:$T$205,MATCH($B247,$B$40:$B$205,0),10))</f>
        <v>5</v>
      </c>
      <c r="K247" s="87">
        <f t="shared" ref="K247:K258" si="88">IF(ISNA(INDEX($A$40:$T$205,MATCH($B247,$B$40:$B$205,0),11)),"",INDEX($A$40:$T$205,MATCH($B247,$B$40:$B$205,0),11))</f>
        <v>1</v>
      </c>
      <c r="L247" s="87">
        <f t="shared" ref="L247:L258" si="89">IF(ISNA(INDEX($A$40:$T$205,MATCH($B247,$B$40:$B$205,0),12)),"",INDEX($A$40:$T$205,MATCH($B247,$B$40:$B$205,0),12))</f>
        <v>0</v>
      </c>
      <c r="M247" s="87">
        <f t="shared" ref="M247:M258" si="90">IF(ISNA(INDEX($A$40:$T$205,MATCH($B247,$B$40:$B$205,0),13)),"",INDEX($A$40:$T$205,MATCH($B247,$B$40:$B$205,0),13))</f>
        <v>2</v>
      </c>
      <c r="N247" s="87">
        <f t="shared" ref="N247:N258" si="91">IF(ISNA(INDEX($A$40:$T$205,MATCH($B247,$B$40:$B$205,0),14)),"",INDEX($A$40:$T$205,MATCH($B247,$B$40:$B$205,0),14))</f>
        <v>3</v>
      </c>
      <c r="O247" s="87">
        <f t="shared" ref="O247:O258" si="92">IF(ISNA(INDEX($A$40:$T$205,MATCH($B247,$B$40:$B$205,0),15)),"",INDEX($A$40:$T$205,MATCH($B247,$B$40:$B$205,0),15))</f>
        <v>6</v>
      </c>
      <c r="P247" s="87">
        <f t="shared" ref="P247:P258" si="93">IF(ISNA(INDEX($A$40:$T$205,MATCH($B247,$B$40:$B$205,0),16)),"",INDEX($A$40:$T$205,MATCH($B247,$B$40:$B$205,0),16))</f>
        <v>9</v>
      </c>
      <c r="Q247" s="112" t="str">
        <f t="shared" ref="Q247:Q258" si="94">IF(ISNA(INDEX($A$40:$T$205,MATCH($B247,$B$40:$B$205,0),17)),"",INDEX($A$40:$T$205,MATCH($B247,$B$40:$B$205,0),17))</f>
        <v>E</v>
      </c>
      <c r="R247" s="112">
        <f t="shared" ref="R247:R258" si="95">IF(ISNA(INDEX($A$40:$T$205,MATCH($B247,$B$40:$B$205,0),18)),"",INDEX($A$40:$T$205,MATCH($B247,$B$40:$B$205,0),18))</f>
        <v>0</v>
      </c>
      <c r="S247" s="112">
        <f t="shared" ref="S247:S258" si="96">IF(ISNA(INDEX($A$40:$T$205,MATCH($B247,$B$40:$B$205,0),19)),"",INDEX($A$40:$T$205,MATCH($B247,$B$40:$B$205,0),19))</f>
        <v>0</v>
      </c>
      <c r="T247" s="112" t="str">
        <f t="shared" ref="T247:T258" si="97">IF(ISNA(INDEX($A$40:$T$205,MATCH($B247,$B$40:$B$205,0),20)),"",INDEX($A$40:$T$205,MATCH($B247,$B$40:$B$205,0),20))</f>
        <v>DS</v>
      </c>
    </row>
    <row r="248" spans="1:20" s="81" customFormat="1">
      <c r="A248" s="111" t="str">
        <f t="shared" si="86"/>
        <v>LLY4024</v>
      </c>
      <c r="B248" s="186" t="s">
        <v>168</v>
      </c>
      <c r="C248" s="186"/>
      <c r="D248" s="186"/>
      <c r="E248" s="186"/>
      <c r="F248" s="186"/>
      <c r="G248" s="186"/>
      <c r="H248" s="186"/>
      <c r="I248" s="186"/>
      <c r="J248" s="87">
        <f t="shared" si="87"/>
        <v>3</v>
      </c>
      <c r="K248" s="87">
        <f t="shared" si="88"/>
        <v>0</v>
      </c>
      <c r="L248" s="87">
        <f t="shared" si="89"/>
        <v>0</v>
      </c>
      <c r="M248" s="87">
        <f t="shared" si="90"/>
        <v>2</v>
      </c>
      <c r="N248" s="87">
        <f t="shared" si="91"/>
        <v>2</v>
      </c>
      <c r="O248" s="87">
        <f t="shared" si="92"/>
        <v>3</v>
      </c>
      <c r="P248" s="87">
        <f t="shared" si="93"/>
        <v>5</v>
      </c>
      <c r="Q248" s="112">
        <f t="shared" si="94"/>
        <v>0</v>
      </c>
      <c r="R248" s="112" t="str">
        <f t="shared" si="95"/>
        <v>C</v>
      </c>
      <c r="S248" s="112">
        <f t="shared" si="96"/>
        <v>0</v>
      </c>
      <c r="T248" s="112" t="str">
        <f t="shared" si="97"/>
        <v>DS</v>
      </c>
    </row>
    <row r="249" spans="1:20" s="81" customFormat="1" ht="13.35" customHeight="1">
      <c r="A249" s="111" t="str">
        <f t="shared" si="86"/>
        <v>LLX4112</v>
      </c>
      <c r="B249" s="186" t="s">
        <v>252</v>
      </c>
      <c r="C249" s="186"/>
      <c r="D249" s="186"/>
      <c r="E249" s="186"/>
      <c r="F249" s="186"/>
      <c r="G249" s="186"/>
      <c r="H249" s="186"/>
      <c r="I249" s="186"/>
      <c r="J249" s="87">
        <f t="shared" si="87"/>
        <v>4</v>
      </c>
      <c r="K249" s="87">
        <f t="shared" si="88"/>
        <v>1</v>
      </c>
      <c r="L249" s="87">
        <f t="shared" si="89"/>
        <v>1</v>
      </c>
      <c r="M249" s="87">
        <f t="shared" si="90"/>
        <v>0</v>
      </c>
      <c r="N249" s="87">
        <f t="shared" si="91"/>
        <v>2</v>
      </c>
      <c r="O249" s="87">
        <f t="shared" si="92"/>
        <v>5</v>
      </c>
      <c r="P249" s="87">
        <f t="shared" si="93"/>
        <v>7</v>
      </c>
      <c r="Q249" s="112">
        <f t="shared" si="94"/>
        <v>0</v>
      </c>
      <c r="R249" s="112" t="str">
        <f t="shared" si="95"/>
        <v>C</v>
      </c>
      <c r="S249" s="112">
        <f t="shared" si="96"/>
        <v>0</v>
      </c>
      <c r="T249" s="112" t="str">
        <f t="shared" si="97"/>
        <v>DS</v>
      </c>
    </row>
    <row r="250" spans="1:20" s="81" customFormat="1">
      <c r="A250" s="111" t="str">
        <f t="shared" si="86"/>
        <v>LLN4221</v>
      </c>
      <c r="B250" s="186" t="s">
        <v>282</v>
      </c>
      <c r="C250" s="186"/>
      <c r="D250" s="186"/>
      <c r="E250" s="186"/>
      <c r="F250" s="186"/>
      <c r="G250" s="186"/>
      <c r="H250" s="186"/>
      <c r="I250" s="186"/>
      <c r="J250" s="87">
        <f t="shared" si="87"/>
        <v>6</v>
      </c>
      <c r="K250" s="87">
        <f t="shared" si="88"/>
        <v>1</v>
      </c>
      <c r="L250" s="87">
        <f t="shared" si="89"/>
        <v>2</v>
      </c>
      <c r="M250" s="87">
        <f t="shared" si="90"/>
        <v>2</v>
      </c>
      <c r="N250" s="87">
        <f t="shared" si="91"/>
        <v>5</v>
      </c>
      <c r="O250" s="87">
        <f t="shared" si="92"/>
        <v>6</v>
      </c>
      <c r="P250" s="87">
        <f t="shared" si="93"/>
        <v>11</v>
      </c>
      <c r="Q250" s="112" t="str">
        <f t="shared" si="94"/>
        <v>E</v>
      </c>
      <c r="R250" s="112">
        <f t="shared" si="95"/>
        <v>0</v>
      </c>
      <c r="S250" s="112">
        <f t="shared" si="96"/>
        <v>0</v>
      </c>
      <c r="T250" s="112" t="str">
        <f t="shared" si="97"/>
        <v>DS</v>
      </c>
    </row>
    <row r="251" spans="1:20" s="81" customFormat="1">
      <c r="A251" s="111" t="str">
        <f t="shared" si="86"/>
        <v>LLN4261</v>
      </c>
      <c r="B251" s="186" t="s">
        <v>172</v>
      </c>
      <c r="C251" s="186"/>
      <c r="D251" s="186"/>
      <c r="E251" s="186"/>
      <c r="F251" s="186"/>
      <c r="G251" s="186"/>
      <c r="H251" s="186"/>
      <c r="I251" s="186"/>
      <c r="J251" s="87">
        <f t="shared" si="87"/>
        <v>5</v>
      </c>
      <c r="K251" s="87">
        <f t="shared" si="88"/>
        <v>1</v>
      </c>
      <c r="L251" s="87">
        <f t="shared" si="89"/>
        <v>0</v>
      </c>
      <c r="M251" s="87">
        <f t="shared" si="90"/>
        <v>2</v>
      </c>
      <c r="N251" s="87">
        <f t="shared" si="91"/>
        <v>3</v>
      </c>
      <c r="O251" s="87">
        <f t="shared" si="92"/>
        <v>6</v>
      </c>
      <c r="P251" s="87">
        <f t="shared" si="93"/>
        <v>9</v>
      </c>
      <c r="Q251" s="112" t="str">
        <f t="shared" si="94"/>
        <v>E</v>
      </c>
      <c r="R251" s="112">
        <f t="shared" si="95"/>
        <v>0</v>
      </c>
      <c r="S251" s="112">
        <f t="shared" si="96"/>
        <v>0</v>
      </c>
      <c r="T251" s="112" t="str">
        <f t="shared" si="97"/>
        <v>DS</v>
      </c>
    </row>
    <row r="252" spans="1:20" s="81" customFormat="1">
      <c r="A252" s="111" t="str">
        <f t="shared" si="86"/>
        <v>LLN5121</v>
      </c>
      <c r="B252" s="186" t="s">
        <v>174</v>
      </c>
      <c r="C252" s="186"/>
      <c r="D252" s="186"/>
      <c r="E252" s="186"/>
      <c r="F252" s="186"/>
      <c r="G252" s="186"/>
      <c r="H252" s="186"/>
      <c r="I252" s="186"/>
      <c r="J252" s="87">
        <f t="shared" si="87"/>
        <v>4</v>
      </c>
      <c r="K252" s="87">
        <f t="shared" si="88"/>
        <v>1</v>
      </c>
      <c r="L252" s="87">
        <f t="shared" si="89"/>
        <v>1</v>
      </c>
      <c r="M252" s="87">
        <f t="shared" si="90"/>
        <v>2</v>
      </c>
      <c r="N252" s="87">
        <f t="shared" si="91"/>
        <v>4</v>
      </c>
      <c r="O252" s="87">
        <f t="shared" si="92"/>
        <v>3</v>
      </c>
      <c r="P252" s="87">
        <f t="shared" si="93"/>
        <v>7</v>
      </c>
      <c r="Q252" s="112" t="str">
        <f t="shared" si="94"/>
        <v>E</v>
      </c>
      <c r="R252" s="112">
        <f t="shared" si="95"/>
        <v>0</v>
      </c>
      <c r="S252" s="112">
        <f t="shared" si="96"/>
        <v>0</v>
      </c>
      <c r="T252" s="112" t="str">
        <f t="shared" si="97"/>
        <v>DS</v>
      </c>
    </row>
    <row r="253" spans="1:20" s="81" customFormat="1">
      <c r="A253" s="111" t="str">
        <f t="shared" si="86"/>
        <v>LLN5161</v>
      </c>
      <c r="B253" s="186" t="s">
        <v>176</v>
      </c>
      <c r="C253" s="186"/>
      <c r="D253" s="186"/>
      <c r="E253" s="186"/>
      <c r="F253" s="186"/>
      <c r="G253" s="186"/>
      <c r="H253" s="186"/>
      <c r="I253" s="186"/>
      <c r="J253" s="87">
        <f t="shared" si="87"/>
        <v>5</v>
      </c>
      <c r="K253" s="87">
        <f t="shared" si="88"/>
        <v>1</v>
      </c>
      <c r="L253" s="87">
        <f t="shared" si="89"/>
        <v>1</v>
      </c>
      <c r="M253" s="87">
        <f t="shared" si="90"/>
        <v>0</v>
      </c>
      <c r="N253" s="87">
        <f t="shared" si="91"/>
        <v>2</v>
      </c>
      <c r="O253" s="87">
        <f t="shared" si="92"/>
        <v>7</v>
      </c>
      <c r="P253" s="87">
        <f t="shared" si="93"/>
        <v>9</v>
      </c>
      <c r="Q253" s="112" t="str">
        <f t="shared" si="94"/>
        <v>E</v>
      </c>
      <c r="R253" s="112">
        <f t="shared" si="95"/>
        <v>0</v>
      </c>
      <c r="S253" s="112">
        <f t="shared" si="96"/>
        <v>0</v>
      </c>
      <c r="T253" s="112" t="str">
        <f t="shared" si="97"/>
        <v>DS</v>
      </c>
    </row>
    <row r="254" spans="1:20" s="81" customFormat="1">
      <c r="A254" s="111" t="str">
        <f t="shared" si="86"/>
        <v>LLX5112</v>
      </c>
      <c r="B254" s="186" t="s">
        <v>179</v>
      </c>
      <c r="C254" s="186"/>
      <c r="D254" s="186"/>
      <c r="E254" s="186"/>
      <c r="F254" s="186"/>
      <c r="G254" s="186"/>
      <c r="H254" s="186"/>
      <c r="I254" s="186"/>
      <c r="J254" s="87">
        <f t="shared" si="87"/>
        <v>6</v>
      </c>
      <c r="K254" s="87">
        <f t="shared" si="88"/>
        <v>2</v>
      </c>
      <c r="L254" s="87">
        <f t="shared" si="89"/>
        <v>2</v>
      </c>
      <c r="M254" s="87">
        <f t="shared" si="90"/>
        <v>0</v>
      </c>
      <c r="N254" s="87">
        <f t="shared" si="91"/>
        <v>4</v>
      </c>
      <c r="O254" s="87">
        <f t="shared" si="92"/>
        <v>7</v>
      </c>
      <c r="P254" s="87">
        <f t="shared" si="93"/>
        <v>11</v>
      </c>
      <c r="Q254" s="112">
        <f t="shared" si="94"/>
        <v>0</v>
      </c>
      <c r="R254" s="112" t="str">
        <f t="shared" si="95"/>
        <v>C</v>
      </c>
      <c r="S254" s="112">
        <f t="shared" si="96"/>
        <v>0</v>
      </c>
      <c r="T254" s="112" t="str">
        <f t="shared" si="97"/>
        <v>DS</v>
      </c>
    </row>
    <row r="255" spans="1:20" s="81" customFormat="1">
      <c r="A255" s="111" t="str">
        <f t="shared" si="86"/>
        <v>LLX5023</v>
      </c>
      <c r="B255" s="186" t="s">
        <v>249</v>
      </c>
      <c r="C255" s="186"/>
      <c r="D255" s="186"/>
      <c r="E255" s="186"/>
      <c r="F255" s="186"/>
      <c r="G255" s="186"/>
      <c r="H255" s="186"/>
      <c r="I255" s="186"/>
      <c r="J255" s="87">
        <f t="shared" si="87"/>
        <v>4</v>
      </c>
      <c r="K255" s="87">
        <f t="shared" si="88"/>
        <v>2</v>
      </c>
      <c r="L255" s="87">
        <f t="shared" si="89"/>
        <v>1</v>
      </c>
      <c r="M255" s="87">
        <f t="shared" si="90"/>
        <v>1</v>
      </c>
      <c r="N255" s="87">
        <f t="shared" si="91"/>
        <v>4</v>
      </c>
      <c r="O255" s="87">
        <f t="shared" si="92"/>
        <v>3</v>
      </c>
      <c r="P255" s="87">
        <f t="shared" si="93"/>
        <v>7</v>
      </c>
      <c r="Q255" s="112" t="str">
        <f t="shared" si="94"/>
        <v>E</v>
      </c>
      <c r="R255" s="112">
        <f t="shared" si="95"/>
        <v>0</v>
      </c>
      <c r="S255" s="112">
        <f t="shared" si="96"/>
        <v>0</v>
      </c>
      <c r="T255" s="112" t="str">
        <f t="shared" si="97"/>
        <v>DS</v>
      </c>
    </row>
    <row r="256" spans="1:20" s="81" customFormat="1">
      <c r="A256" s="111" t="str">
        <f t="shared" si="86"/>
        <v>LLN5221</v>
      </c>
      <c r="B256" s="186" t="s">
        <v>181</v>
      </c>
      <c r="C256" s="186"/>
      <c r="D256" s="186"/>
      <c r="E256" s="186"/>
      <c r="F256" s="186"/>
      <c r="G256" s="186"/>
      <c r="H256" s="186"/>
      <c r="I256" s="186"/>
      <c r="J256" s="87">
        <f t="shared" si="87"/>
        <v>4</v>
      </c>
      <c r="K256" s="87">
        <f t="shared" si="88"/>
        <v>1</v>
      </c>
      <c r="L256" s="87">
        <f t="shared" si="89"/>
        <v>1</v>
      </c>
      <c r="M256" s="87">
        <f t="shared" si="90"/>
        <v>2</v>
      </c>
      <c r="N256" s="87">
        <f t="shared" si="91"/>
        <v>4</v>
      </c>
      <c r="O256" s="87">
        <f t="shared" si="92"/>
        <v>3</v>
      </c>
      <c r="P256" s="87">
        <f t="shared" si="93"/>
        <v>7</v>
      </c>
      <c r="Q256" s="112" t="str">
        <f t="shared" si="94"/>
        <v>E</v>
      </c>
      <c r="R256" s="112">
        <f t="shared" si="95"/>
        <v>0</v>
      </c>
      <c r="S256" s="112">
        <f t="shared" si="96"/>
        <v>0</v>
      </c>
      <c r="T256" s="112" t="str">
        <f t="shared" si="97"/>
        <v>DS</v>
      </c>
    </row>
    <row r="257" spans="1:26" s="122" customFormat="1">
      <c r="A257" s="111" t="str">
        <f t="shared" si="86"/>
        <v>LLN5261</v>
      </c>
      <c r="B257" s="186" t="s">
        <v>184</v>
      </c>
      <c r="C257" s="186"/>
      <c r="D257" s="186"/>
      <c r="E257" s="186"/>
      <c r="F257" s="186"/>
      <c r="G257" s="186"/>
      <c r="H257" s="186"/>
      <c r="I257" s="186"/>
      <c r="J257" s="87">
        <f t="shared" si="87"/>
        <v>4</v>
      </c>
      <c r="K257" s="87">
        <f t="shared" si="88"/>
        <v>1</v>
      </c>
      <c r="L257" s="87">
        <f t="shared" si="89"/>
        <v>1</v>
      </c>
      <c r="M257" s="87">
        <f t="shared" si="90"/>
        <v>0</v>
      </c>
      <c r="N257" s="87">
        <f t="shared" si="91"/>
        <v>2</v>
      </c>
      <c r="O257" s="87">
        <f t="shared" si="92"/>
        <v>5</v>
      </c>
      <c r="P257" s="87">
        <f t="shared" si="93"/>
        <v>7</v>
      </c>
      <c r="Q257" s="112" t="str">
        <f t="shared" si="94"/>
        <v>E</v>
      </c>
      <c r="R257" s="112">
        <f t="shared" si="95"/>
        <v>0</v>
      </c>
      <c r="S257" s="112">
        <f t="shared" si="96"/>
        <v>0</v>
      </c>
      <c r="T257" s="112" t="str">
        <f t="shared" si="97"/>
        <v>DS</v>
      </c>
    </row>
    <row r="258" spans="1:26" s="81" customFormat="1" ht="15.75" customHeight="1">
      <c r="A258" s="111" t="str">
        <f t="shared" si="86"/>
        <v>LLX5212</v>
      </c>
      <c r="B258" s="186" t="s">
        <v>274</v>
      </c>
      <c r="C258" s="186"/>
      <c r="D258" s="186"/>
      <c r="E258" s="186"/>
      <c r="F258" s="186"/>
      <c r="G258" s="186"/>
      <c r="H258" s="186"/>
      <c r="I258" s="186"/>
      <c r="J258" s="87">
        <f t="shared" si="87"/>
        <v>3</v>
      </c>
      <c r="K258" s="87">
        <f t="shared" si="88"/>
        <v>1</v>
      </c>
      <c r="L258" s="87">
        <f t="shared" si="89"/>
        <v>1</v>
      </c>
      <c r="M258" s="87">
        <f t="shared" si="90"/>
        <v>0</v>
      </c>
      <c r="N258" s="87">
        <f t="shared" si="91"/>
        <v>2</v>
      </c>
      <c r="O258" s="87">
        <f t="shared" si="92"/>
        <v>3</v>
      </c>
      <c r="P258" s="87">
        <f t="shared" si="93"/>
        <v>5</v>
      </c>
      <c r="Q258" s="112">
        <f t="shared" si="94"/>
        <v>0</v>
      </c>
      <c r="R258" s="112" t="str">
        <f t="shared" si="95"/>
        <v>C</v>
      </c>
      <c r="S258" s="112">
        <f t="shared" si="96"/>
        <v>0</v>
      </c>
      <c r="T258" s="112" t="str">
        <f t="shared" si="97"/>
        <v>DS</v>
      </c>
    </row>
    <row r="259" spans="1:26" ht="15">
      <c r="A259" s="53" t="s">
        <v>26</v>
      </c>
      <c r="B259" s="192"/>
      <c r="C259" s="192"/>
      <c r="D259" s="192"/>
      <c r="E259" s="192"/>
      <c r="F259" s="192"/>
      <c r="G259" s="192"/>
      <c r="H259" s="192"/>
      <c r="I259" s="192"/>
      <c r="J259" s="12">
        <f t="shared" ref="J259:P259" si="98">SUM(J233:J258)</f>
        <v>134</v>
      </c>
      <c r="K259" s="12">
        <f t="shared" si="98"/>
        <v>26</v>
      </c>
      <c r="L259" s="12">
        <f t="shared" si="98"/>
        <v>27</v>
      </c>
      <c r="M259" s="12">
        <f t="shared" si="98"/>
        <v>44</v>
      </c>
      <c r="N259" s="12">
        <f t="shared" si="98"/>
        <v>97</v>
      </c>
      <c r="O259" s="12">
        <f t="shared" si="98"/>
        <v>144</v>
      </c>
      <c r="P259" s="12">
        <f t="shared" si="98"/>
        <v>241</v>
      </c>
      <c r="Q259" s="53">
        <f>COUNTIF(Q233:Q258,"E")</f>
        <v>21</v>
      </c>
      <c r="R259" s="53">
        <f>COUNTIF(R233:R258,"C")</f>
        <v>5</v>
      </c>
      <c r="S259" s="53">
        <f>COUNTIF(S233:S258,"VP")</f>
        <v>0</v>
      </c>
      <c r="T259" s="54">
        <f>COUNTA(T233:T258)</f>
        <v>26</v>
      </c>
      <c r="U259" s="58"/>
      <c r="V259" s="42"/>
      <c r="W259" s="42"/>
      <c r="X259" s="42"/>
      <c r="Y259" s="42"/>
      <c r="Z259" s="42"/>
    </row>
    <row r="260" spans="1:26" ht="15">
      <c r="A260" s="174" t="s">
        <v>74</v>
      </c>
      <c r="B260" s="174"/>
      <c r="C260" s="174"/>
      <c r="D260" s="174"/>
      <c r="E260" s="174"/>
      <c r="F260" s="174"/>
      <c r="G260" s="174"/>
      <c r="H260" s="174"/>
      <c r="I260" s="174"/>
      <c r="J260" s="174"/>
      <c r="K260" s="174"/>
      <c r="L260" s="174"/>
      <c r="M260" s="174"/>
      <c r="N260" s="174"/>
      <c r="O260" s="174"/>
      <c r="P260" s="174"/>
      <c r="Q260" s="174"/>
      <c r="R260" s="174"/>
      <c r="S260" s="174"/>
      <c r="T260" s="174"/>
      <c r="U260" s="58"/>
      <c r="V260" s="42"/>
      <c r="W260" s="42"/>
      <c r="X260" s="42"/>
      <c r="Y260" s="42"/>
      <c r="Z260" s="42"/>
    </row>
    <row r="261" spans="1:26" s="81" customFormat="1">
      <c r="A261" s="111" t="str">
        <f t="shared" ref="A261:A266" si="99">IF(ISNA(INDEX($A$40:$T$205,MATCH($B261,$B$40:$B$205,0),1)),"",INDEX($A$40:$T$205,MATCH($B261,$B$40:$B$205,0),1))</f>
        <v>LLN6121</v>
      </c>
      <c r="B261" s="186" t="s">
        <v>186</v>
      </c>
      <c r="C261" s="186"/>
      <c r="D261" s="186"/>
      <c r="E261" s="186"/>
      <c r="F261" s="186"/>
      <c r="G261" s="186"/>
      <c r="H261" s="186"/>
      <c r="I261" s="186"/>
      <c r="J261" s="87">
        <f t="shared" ref="J261:J266" si="100">IF(ISNA(INDEX($A$40:$T$205,MATCH($B261,$B$40:$B$205,0),10)),"",INDEX($A$40:$T$205,MATCH($B261,$B$40:$B$205,0),10))</f>
        <v>4</v>
      </c>
      <c r="K261" s="87">
        <f t="shared" ref="K261:K266" si="101">IF(ISNA(INDEX($A$40:$T$205,MATCH($B261,$B$40:$B$205,0),11)),"",INDEX($A$40:$T$205,MATCH($B261,$B$40:$B$205,0),11))</f>
        <v>1</v>
      </c>
      <c r="L261" s="87">
        <f t="shared" ref="L261:L266" si="102">IF(ISNA(INDEX($A$40:$T$205,MATCH($B261,$B$40:$B$205,0),12)),"",INDEX($A$40:$T$205,MATCH($B261,$B$40:$B$205,0),12))</f>
        <v>1</v>
      </c>
      <c r="M261" s="87">
        <f t="shared" ref="M261:M266" si="103">IF(ISNA(INDEX($A$40:$T$205,MATCH($B261,$B$40:$B$205,0),13)),"",INDEX($A$40:$T$205,MATCH($B261,$B$40:$B$205,0),13))</f>
        <v>2</v>
      </c>
      <c r="N261" s="87">
        <f t="shared" ref="N261:N266" si="104">IF(ISNA(INDEX($A$40:$T$205,MATCH($B261,$B$40:$B$205,0),14)),"",INDEX($A$40:$T$205,MATCH($B261,$B$40:$B$205,0),14))</f>
        <v>4</v>
      </c>
      <c r="O261" s="87">
        <f t="shared" ref="O261:O266" si="105">IF(ISNA(INDEX($A$40:$T$205,MATCH($B261,$B$40:$B$205,0),15)),"",INDEX($A$40:$T$205,MATCH($B261,$B$40:$B$205,0),15))</f>
        <v>4</v>
      </c>
      <c r="P261" s="87">
        <f t="shared" ref="P261:P266" si="106">IF(ISNA(INDEX($A$40:$T$205,MATCH($B261,$B$40:$B$205,0),16)),"",INDEX($A$40:$T$205,MATCH($B261,$B$40:$B$205,0),16))</f>
        <v>8</v>
      </c>
      <c r="Q261" s="112" t="str">
        <f t="shared" ref="Q261:Q266" si="107">IF(ISNA(INDEX($A$40:$T$205,MATCH($B261,$B$40:$B$205,0),17)),"",INDEX($A$40:$T$205,MATCH($B261,$B$40:$B$205,0),17))</f>
        <v>E</v>
      </c>
      <c r="R261" s="112">
        <f t="shared" ref="R261:R266" si="108">IF(ISNA(INDEX($A$40:$T$205,MATCH($B261,$B$40:$B$205,0),18)),"",INDEX($A$40:$T$205,MATCH($B261,$B$40:$B$205,0),18))</f>
        <v>0</v>
      </c>
      <c r="S261" s="112">
        <f t="shared" ref="S261:S266" si="109">IF(ISNA(INDEX($A$40:$T$205,MATCH($B261,$B$40:$B$205,0),19)),"",INDEX($A$40:$T$205,MATCH($B261,$B$40:$B$205,0),19))</f>
        <v>0</v>
      </c>
      <c r="T261" s="112" t="str">
        <f t="shared" ref="T261:T266" si="110">IF(ISNA(INDEX($A$40:$T$205,MATCH($B261,$B$40:$B$205,0),20)),"",INDEX($A$40:$T$205,MATCH($B261,$B$40:$B$205,0),20))</f>
        <v>DS</v>
      </c>
    </row>
    <row r="262" spans="1:26" s="81" customFormat="1">
      <c r="A262" s="111" t="str">
        <f t="shared" si="99"/>
        <v>LLN6161</v>
      </c>
      <c r="B262" s="274" t="s">
        <v>188</v>
      </c>
      <c r="C262" s="275"/>
      <c r="D262" s="275"/>
      <c r="E262" s="275"/>
      <c r="F262" s="275"/>
      <c r="G262" s="275"/>
      <c r="H262" s="275"/>
      <c r="I262" s="276"/>
      <c r="J262" s="87">
        <f t="shared" si="100"/>
        <v>5</v>
      </c>
      <c r="K262" s="87">
        <f t="shared" si="101"/>
        <v>1</v>
      </c>
      <c r="L262" s="87">
        <f t="shared" si="102"/>
        <v>1</v>
      </c>
      <c r="M262" s="87">
        <f t="shared" si="103"/>
        <v>0</v>
      </c>
      <c r="N262" s="87">
        <f t="shared" si="104"/>
        <v>2</v>
      </c>
      <c r="O262" s="87">
        <f t="shared" si="105"/>
        <v>8</v>
      </c>
      <c r="P262" s="87">
        <f t="shared" si="106"/>
        <v>10</v>
      </c>
      <c r="Q262" s="112" t="str">
        <f t="shared" si="107"/>
        <v>E</v>
      </c>
      <c r="R262" s="112">
        <f t="shared" si="108"/>
        <v>0</v>
      </c>
      <c r="S262" s="112">
        <f t="shared" si="109"/>
        <v>0</v>
      </c>
      <c r="T262" s="112" t="str">
        <f t="shared" si="110"/>
        <v>DS</v>
      </c>
    </row>
    <row r="263" spans="1:26" s="81" customFormat="1">
      <c r="A263" s="111" t="str">
        <f t="shared" si="99"/>
        <v>LLX6112</v>
      </c>
      <c r="B263" s="274" t="s">
        <v>194</v>
      </c>
      <c r="C263" s="275"/>
      <c r="D263" s="275"/>
      <c r="E263" s="275"/>
      <c r="F263" s="275"/>
      <c r="G263" s="275"/>
      <c r="H263" s="275"/>
      <c r="I263" s="276"/>
      <c r="J263" s="87">
        <f t="shared" si="100"/>
        <v>6</v>
      </c>
      <c r="K263" s="87">
        <f t="shared" si="101"/>
        <v>2</v>
      </c>
      <c r="L263" s="87">
        <f t="shared" si="102"/>
        <v>2</v>
      </c>
      <c r="M263" s="87">
        <f t="shared" si="103"/>
        <v>0</v>
      </c>
      <c r="N263" s="87">
        <f t="shared" si="104"/>
        <v>4</v>
      </c>
      <c r="O263" s="87">
        <f t="shared" si="105"/>
        <v>9</v>
      </c>
      <c r="P263" s="87">
        <f t="shared" si="106"/>
        <v>13</v>
      </c>
      <c r="Q263" s="112">
        <f t="shared" si="107"/>
        <v>0</v>
      </c>
      <c r="R263" s="112" t="str">
        <f t="shared" si="108"/>
        <v>C</v>
      </c>
      <c r="S263" s="112">
        <f t="shared" si="109"/>
        <v>0</v>
      </c>
      <c r="T263" s="112" t="str">
        <f t="shared" si="110"/>
        <v>DS</v>
      </c>
    </row>
    <row r="264" spans="1:26" s="81" customFormat="1">
      <c r="A264" s="111" t="str">
        <f t="shared" si="99"/>
        <v>LLN6221</v>
      </c>
      <c r="B264" s="186" t="s">
        <v>196</v>
      </c>
      <c r="C264" s="186"/>
      <c r="D264" s="186"/>
      <c r="E264" s="186"/>
      <c r="F264" s="186"/>
      <c r="G264" s="186"/>
      <c r="H264" s="186"/>
      <c r="I264" s="186"/>
      <c r="J264" s="87">
        <f t="shared" si="100"/>
        <v>4</v>
      </c>
      <c r="K264" s="87">
        <f t="shared" si="101"/>
        <v>1</v>
      </c>
      <c r="L264" s="87">
        <f t="shared" si="102"/>
        <v>1</v>
      </c>
      <c r="M264" s="87">
        <f t="shared" si="103"/>
        <v>2</v>
      </c>
      <c r="N264" s="87">
        <f t="shared" si="104"/>
        <v>4</v>
      </c>
      <c r="O264" s="87">
        <f t="shared" si="105"/>
        <v>4</v>
      </c>
      <c r="P264" s="87">
        <f t="shared" si="106"/>
        <v>8</v>
      </c>
      <c r="Q264" s="112" t="str">
        <f t="shared" si="107"/>
        <v>E</v>
      </c>
      <c r="R264" s="112">
        <f t="shared" si="108"/>
        <v>0</v>
      </c>
      <c r="S264" s="112">
        <f t="shared" si="109"/>
        <v>0</v>
      </c>
      <c r="T264" s="112" t="str">
        <f t="shared" si="110"/>
        <v>DS</v>
      </c>
    </row>
    <row r="265" spans="1:26" s="81" customFormat="1">
      <c r="A265" s="111" t="str">
        <f t="shared" si="99"/>
        <v>LLN6261</v>
      </c>
      <c r="B265" s="186" t="s">
        <v>198</v>
      </c>
      <c r="C265" s="186"/>
      <c r="D265" s="186"/>
      <c r="E265" s="186"/>
      <c r="F265" s="186"/>
      <c r="G265" s="186"/>
      <c r="H265" s="186"/>
      <c r="I265" s="186"/>
      <c r="J265" s="87">
        <f t="shared" si="100"/>
        <v>4</v>
      </c>
      <c r="K265" s="87">
        <f t="shared" si="101"/>
        <v>1</v>
      </c>
      <c r="L265" s="87">
        <f t="shared" si="102"/>
        <v>1</v>
      </c>
      <c r="M265" s="87">
        <f t="shared" si="103"/>
        <v>0</v>
      </c>
      <c r="N265" s="87">
        <f t="shared" si="104"/>
        <v>2</v>
      </c>
      <c r="O265" s="87">
        <f t="shared" si="105"/>
        <v>6</v>
      </c>
      <c r="P265" s="87">
        <f t="shared" si="106"/>
        <v>8</v>
      </c>
      <c r="Q265" s="112" t="str">
        <f t="shared" si="107"/>
        <v>E</v>
      </c>
      <c r="R265" s="112">
        <f t="shared" si="108"/>
        <v>0</v>
      </c>
      <c r="S265" s="112">
        <f t="shared" si="109"/>
        <v>0</v>
      </c>
      <c r="T265" s="112" t="str">
        <f t="shared" si="110"/>
        <v>DS</v>
      </c>
    </row>
    <row r="266" spans="1:26" s="81" customFormat="1" ht="18" customHeight="1">
      <c r="A266" s="111" t="str">
        <f t="shared" si="99"/>
        <v>LLX6212</v>
      </c>
      <c r="B266" s="186" t="s">
        <v>276</v>
      </c>
      <c r="C266" s="186"/>
      <c r="D266" s="186"/>
      <c r="E266" s="186"/>
      <c r="F266" s="186"/>
      <c r="G266" s="186"/>
      <c r="H266" s="186"/>
      <c r="I266" s="186"/>
      <c r="J266" s="87">
        <f t="shared" si="100"/>
        <v>3</v>
      </c>
      <c r="K266" s="87">
        <f t="shared" si="101"/>
        <v>1</v>
      </c>
      <c r="L266" s="87">
        <f t="shared" si="102"/>
        <v>1</v>
      </c>
      <c r="M266" s="87">
        <f t="shared" si="103"/>
        <v>0</v>
      </c>
      <c r="N266" s="87">
        <f t="shared" si="104"/>
        <v>2</v>
      </c>
      <c r="O266" s="87">
        <f t="shared" si="105"/>
        <v>4</v>
      </c>
      <c r="P266" s="87">
        <f t="shared" si="106"/>
        <v>6</v>
      </c>
      <c r="Q266" s="112">
        <f t="shared" si="107"/>
        <v>0</v>
      </c>
      <c r="R266" s="112" t="str">
        <f t="shared" si="108"/>
        <v>C</v>
      </c>
      <c r="S266" s="112">
        <f t="shared" si="109"/>
        <v>0</v>
      </c>
      <c r="T266" s="112" t="str">
        <f t="shared" si="110"/>
        <v>DS</v>
      </c>
    </row>
    <row r="267" spans="1:26">
      <c r="A267" s="53" t="s">
        <v>26</v>
      </c>
      <c r="B267" s="174"/>
      <c r="C267" s="174"/>
      <c r="D267" s="174"/>
      <c r="E267" s="174"/>
      <c r="F267" s="174"/>
      <c r="G267" s="174"/>
      <c r="H267" s="174"/>
      <c r="I267" s="174"/>
      <c r="J267" s="12">
        <f t="shared" ref="J267:P267" si="111">SUM(J261:J266)</f>
        <v>26</v>
      </c>
      <c r="K267" s="12">
        <f t="shared" si="111"/>
        <v>7</v>
      </c>
      <c r="L267" s="12">
        <f t="shared" si="111"/>
        <v>7</v>
      </c>
      <c r="M267" s="12">
        <f t="shared" si="111"/>
        <v>4</v>
      </c>
      <c r="N267" s="12">
        <f t="shared" si="111"/>
        <v>18</v>
      </c>
      <c r="O267" s="12">
        <f t="shared" si="111"/>
        <v>35</v>
      </c>
      <c r="P267" s="12">
        <f t="shared" si="111"/>
        <v>53</v>
      </c>
      <c r="Q267" s="53">
        <f>COUNTIF(Q261:Q266,"E")</f>
        <v>4</v>
      </c>
      <c r="R267" s="121">
        <f>COUNTIF(R261:R266,"C")</f>
        <v>2</v>
      </c>
      <c r="S267" s="53">
        <f>COUNTIF(S261:S266,"VP")</f>
        <v>0</v>
      </c>
      <c r="T267" s="54">
        <f>COUNTA(T261:T266)</f>
        <v>6</v>
      </c>
      <c r="U267" s="34"/>
    </row>
    <row r="268" spans="1:26" ht="29.25" customHeight="1">
      <c r="A268" s="193" t="s">
        <v>102</v>
      </c>
      <c r="B268" s="193"/>
      <c r="C268" s="193"/>
      <c r="D268" s="193"/>
      <c r="E268" s="193"/>
      <c r="F268" s="193"/>
      <c r="G268" s="193"/>
      <c r="H268" s="193"/>
      <c r="I268" s="193"/>
      <c r="J268" s="12">
        <f t="shared" ref="J268:T268" si="112">SUM(J259,J267)</f>
        <v>160</v>
      </c>
      <c r="K268" s="12">
        <f t="shared" si="112"/>
        <v>33</v>
      </c>
      <c r="L268" s="12">
        <f t="shared" si="112"/>
        <v>34</v>
      </c>
      <c r="M268" s="12">
        <f t="shared" si="112"/>
        <v>48</v>
      </c>
      <c r="N268" s="12">
        <f t="shared" si="112"/>
        <v>115</v>
      </c>
      <c r="O268" s="12">
        <f t="shared" si="112"/>
        <v>179</v>
      </c>
      <c r="P268" s="12">
        <f t="shared" si="112"/>
        <v>294</v>
      </c>
      <c r="Q268" s="12">
        <f t="shared" si="112"/>
        <v>25</v>
      </c>
      <c r="R268" s="12">
        <f>SUM(R259,R267)</f>
        <v>7</v>
      </c>
      <c r="S268" s="12">
        <f t="shared" si="112"/>
        <v>0</v>
      </c>
      <c r="T268" s="59">
        <f t="shared" si="112"/>
        <v>32</v>
      </c>
    </row>
    <row r="269" spans="1:26" ht="13.5" customHeight="1">
      <c r="A269" s="194" t="s">
        <v>51</v>
      </c>
      <c r="B269" s="195"/>
      <c r="C269" s="195"/>
      <c r="D269" s="195"/>
      <c r="E269" s="195"/>
      <c r="F269" s="195"/>
      <c r="G269" s="195"/>
      <c r="H269" s="195"/>
      <c r="I269" s="195"/>
      <c r="J269" s="196"/>
      <c r="K269" s="12">
        <f t="shared" ref="K269:P269" si="113">K259*14+K267*12</f>
        <v>448</v>
      </c>
      <c r="L269" s="12">
        <f t="shared" si="113"/>
        <v>462</v>
      </c>
      <c r="M269" s="12">
        <f t="shared" si="113"/>
        <v>664</v>
      </c>
      <c r="N269" s="12">
        <f t="shared" si="113"/>
        <v>1574</v>
      </c>
      <c r="O269" s="12">
        <f t="shared" si="113"/>
        <v>2436</v>
      </c>
      <c r="P269" s="12">
        <f t="shared" si="113"/>
        <v>4010</v>
      </c>
      <c r="Q269" s="180"/>
      <c r="R269" s="181"/>
      <c r="S269" s="181"/>
      <c r="T269" s="182"/>
    </row>
    <row r="270" spans="1:26" ht="16.5" customHeight="1">
      <c r="A270" s="197"/>
      <c r="B270" s="198"/>
      <c r="C270" s="198"/>
      <c r="D270" s="198"/>
      <c r="E270" s="198"/>
      <c r="F270" s="198"/>
      <c r="G270" s="198"/>
      <c r="H270" s="198"/>
      <c r="I270" s="198"/>
      <c r="J270" s="199"/>
      <c r="K270" s="165">
        <f>SUM(K269:M269)</f>
        <v>1574</v>
      </c>
      <c r="L270" s="166"/>
      <c r="M270" s="167"/>
      <c r="N270" s="165">
        <f>SUM(N269:O269)</f>
        <v>4010</v>
      </c>
      <c r="O270" s="166"/>
      <c r="P270" s="167"/>
      <c r="Q270" s="183"/>
      <c r="R270" s="184"/>
      <c r="S270" s="184"/>
      <c r="T270" s="185"/>
    </row>
    <row r="271" spans="1:26" ht="18" customHeight="1">
      <c r="A271" s="176" t="s">
        <v>100</v>
      </c>
      <c r="B271" s="177"/>
      <c r="C271" s="177"/>
      <c r="D271" s="177"/>
      <c r="E271" s="177"/>
      <c r="F271" s="177"/>
      <c r="G271" s="177"/>
      <c r="H271" s="177"/>
      <c r="I271" s="177"/>
      <c r="J271" s="178"/>
      <c r="K271" s="156">
        <f>T268/SUM(T50,T67,T84,T100,T122,T138)</f>
        <v>0.7441860465116279</v>
      </c>
      <c r="L271" s="157"/>
      <c r="M271" s="157"/>
      <c r="N271" s="157"/>
      <c r="O271" s="157"/>
      <c r="P271" s="157"/>
      <c r="Q271" s="157"/>
      <c r="R271" s="157"/>
      <c r="S271" s="157"/>
      <c r="T271" s="158"/>
    </row>
    <row r="272" spans="1:26" s="29" customFormat="1" ht="18" customHeight="1">
      <c r="A272" s="159" t="s">
        <v>103</v>
      </c>
      <c r="B272" s="160"/>
      <c r="C272" s="160"/>
      <c r="D272" s="160"/>
      <c r="E272" s="160"/>
      <c r="F272" s="160"/>
      <c r="G272" s="160"/>
      <c r="H272" s="160"/>
      <c r="I272" s="160"/>
      <c r="J272" s="161"/>
      <c r="K272" s="162">
        <f>K270/(SUM(N50,N67,N84,N100,N122)*14+N138*12)</f>
        <v>0.79979674796747968</v>
      </c>
      <c r="L272" s="163"/>
      <c r="M272" s="163"/>
      <c r="N272" s="163"/>
      <c r="O272" s="163"/>
      <c r="P272" s="163"/>
      <c r="Q272" s="163"/>
      <c r="R272" s="163"/>
      <c r="S272" s="163"/>
      <c r="T272" s="164"/>
    </row>
    <row r="273" spans="1:36" ht="6.75" customHeight="1"/>
    <row r="274" spans="1:36" ht="22.5" customHeight="1">
      <c r="A274" s="174" t="s">
        <v>72</v>
      </c>
      <c r="B274" s="179"/>
      <c r="C274" s="179"/>
      <c r="D274" s="179"/>
      <c r="E274" s="179"/>
      <c r="F274" s="179"/>
      <c r="G274" s="179"/>
      <c r="H274" s="179"/>
      <c r="I274" s="179"/>
      <c r="J274" s="179"/>
      <c r="K274" s="179"/>
      <c r="L274" s="179"/>
      <c r="M274" s="179"/>
      <c r="N274" s="179"/>
      <c r="O274" s="179"/>
      <c r="P274" s="179"/>
      <c r="Q274" s="179"/>
      <c r="R274" s="179"/>
      <c r="S274" s="179"/>
      <c r="T274" s="179"/>
    </row>
    <row r="275" spans="1:36" ht="25.5" customHeight="1">
      <c r="A275" s="174" t="s">
        <v>28</v>
      </c>
      <c r="B275" s="174" t="s">
        <v>27</v>
      </c>
      <c r="C275" s="174"/>
      <c r="D275" s="174"/>
      <c r="E275" s="174"/>
      <c r="F275" s="174"/>
      <c r="G275" s="174"/>
      <c r="H275" s="174"/>
      <c r="I275" s="174"/>
      <c r="J275" s="168" t="s">
        <v>41</v>
      </c>
      <c r="K275" s="168" t="s">
        <v>25</v>
      </c>
      <c r="L275" s="168"/>
      <c r="M275" s="168"/>
      <c r="N275" s="168" t="s">
        <v>42</v>
      </c>
      <c r="O275" s="168"/>
      <c r="P275" s="168"/>
      <c r="Q275" s="168" t="s">
        <v>24</v>
      </c>
      <c r="R275" s="168"/>
      <c r="S275" s="168"/>
      <c r="T275" s="168" t="s">
        <v>23</v>
      </c>
    </row>
    <row r="276" spans="1:36">
      <c r="A276" s="174"/>
      <c r="B276" s="174"/>
      <c r="C276" s="174"/>
      <c r="D276" s="174"/>
      <c r="E276" s="174"/>
      <c r="F276" s="174"/>
      <c r="G276" s="174"/>
      <c r="H276" s="174"/>
      <c r="I276" s="174"/>
      <c r="J276" s="168"/>
      <c r="K276" s="55" t="s">
        <v>29</v>
      </c>
      <c r="L276" s="55" t="s">
        <v>30</v>
      </c>
      <c r="M276" s="55" t="s">
        <v>31</v>
      </c>
      <c r="N276" s="55" t="s">
        <v>35</v>
      </c>
      <c r="O276" s="55" t="s">
        <v>7</v>
      </c>
      <c r="P276" s="55" t="s">
        <v>32</v>
      </c>
      <c r="Q276" s="55" t="s">
        <v>33</v>
      </c>
      <c r="R276" s="55" t="s">
        <v>29</v>
      </c>
      <c r="S276" s="55" t="s">
        <v>34</v>
      </c>
      <c r="T276" s="168"/>
    </row>
    <row r="277" spans="1:36" ht="12.75" customHeight="1">
      <c r="A277" s="174" t="s">
        <v>60</v>
      </c>
      <c r="B277" s="174"/>
      <c r="C277" s="174"/>
      <c r="D277" s="174"/>
      <c r="E277" s="174"/>
      <c r="F277" s="174"/>
      <c r="G277" s="174"/>
      <c r="H277" s="174"/>
      <c r="I277" s="174"/>
      <c r="J277" s="174"/>
      <c r="K277" s="174"/>
      <c r="L277" s="174"/>
      <c r="M277" s="174"/>
      <c r="N277" s="174"/>
      <c r="O277" s="174"/>
      <c r="P277" s="174"/>
      <c r="Q277" s="174"/>
      <c r="R277" s="174"/>
      <c r="S277" s="174"/>
      <c r="T277" s="174"/>
      <c r="U277" s="41"/>
      <c r="V277" s="42"/>
      <c r="AB277" s="135"/>
      <c r="AC277" s="135"/>
      <c r="AD277" s="135"/>
      <c r="AE277" s="135"/>
      <c r="AF277" s="135"/>
      <c r="AG277" s="135"/>
      <c r="AH277" s="135"/>
      <c r="AI277" s="135"/>
      <c r="AJ277" s="135"/>
    </row>
    <row r="278" spans="1:36" s="120" customFormat="1" ht="15">
      <c r="A278" s="116" t="str">
        <f>IF(ISNA(INDEX($A$38:$T$204,MATCH($B278,$B$38:$B$204,0),1)),"",INDEX($A$38:$T$204,MATCH($B278,$B$38:$B$204,0),1))</f>
        <v>LLX1023</v>
      </c>
      <c r="B278" s="175" t="s">
        <v>128</v>
      </c>
      <c r="C278" s="175"/>
      <c r="D278" s="175"/>
      <c r="E278" s="175"/>
      <c r="F278" s="175"/>
      <c r="G278" s="175"/>
      <c r="H278" s="175"/>
      <c r="I278" s="175"/>
      <c r="J278" s="19">
        <f>IF(ISNA(INDEX($A$38:$T$204,MATCH($B278,$B$38:$B$204,0),10)),"",INDEX($A$38:$T$204,MATCH($B278,$B$38:$B$204,0),10))</f>
        <v>3</v>
      </c>
      <c r="K278" s="19">
        <f>IF(ISNA(INDEX($A$38:$T$204,MATCH($B278,$B$38:$B$204,0),11)),"",INDEX($A$38:$T$204,MATCH($B278,$B$38:$B$204,0),11))</f>
        <v>0</v>
      </c>
      <c r="L278" s="19">
        <f>IF(ISNA(INDEX($A$38:$T$204,MATCH($B278,$B$38:$B$204,0),12)),"",INDEX($A$38:$T$204,MATCH($B278,$B$38:$B$204,0),12))</f>
        <v>0</v>
      </c>
      <c r="M278" s="19">
        <f>IF(ISNA(INDEX($A$38:$T$204,MATCH($B278,$B$38:$B$204,0),13)),"",INDEX($A$38:$T$204,MATCH($B278,$B$38:$B$204,0),13))</f>
        <v>2</v>
      </c>
      <c r="N278" s="19">
        <f>IF(ISNA(INDEX($A$38:$T$204,MATCH($B278,$B$38:$B$204,0),14)),"",INDEX($A$38:$T$204,MATCH($B278,$B$38:$B$204,0),14))</f>
        <v>2</v>
      </c>
      <c r="O278" s="19">
        <f>IF(ISNA(INDEX($A$38:$T$204,MATCH($B278,$B$38:$B$204,0),15)),"",INDEX($A$38:$T$204,MATCH($B278,$B$38:$B$204,0),15))</f>
        <v>3</v>
      </c>
      <c r="P278" s="19">
        <f>IF(ISNA(INDEX($A$38:$T$204,MATCH($B278,$B$38:$B$204,0),16)),"",INDEX($A$38:$T$204,MATCH($B278,$B$38:$B$204,0),16))</f>
        <v>5</v>
      </c>
      <c r="Q278" s="117">
        <f>IF(ISNA(INDEX($A$38:$T$204,MATCH($B278,$B$38:$B$204,0),17)),"",INDEX($A$38:$T$204,MATCH($B278,$B$38:$B$204,0),17))</f>
        <v>0</v>
      </c>
      <c r="R278" s="117">
        <f>IF(ISNA(INDEX($A$38:$T$204,MATCH($B278,$B$38:$B$204,0),18)),"",INDEX($A$38:$T$204,MATCH($B278,$B$38:$B$204,0),18))</f>
        <v>0</v>
      </c>
      <c r="S278" s="117" t="str">
        <f>IF(ISNA(INDEX($A$38:$T$204,MATCH($B278,$B$38:$B$204,0),19)),"",INDEX($A$38:$T$204,MATCH($B278,$B$38:$B$204,0),19))</f>
        <v>VP</v>
      </c>
      <c r="T278" s="117" t="str">
        <f>IF(ISNA(INDEX($A$38:$T$204,MATCH($B278,$B$38:$B$204,0),20)),"",INDEX($A$38:$T$204,MATCH($B278,$B$38:$B$204,0),20))</f>
        <v>DC</v>
      </c>
      <c r="U278" s="118"/>
      <c r="V278" s="119"/>
      <c r="W278" s="119"/>
      <c r="X278" s="119"/>
      <c r="Y278" s="119"/>
      <c r="Z278" s="119"/>
      <c r="AB278" s="135"/>
      <c r="AC278" s="135"/>
      <c r="AD278" s="135"/>
      <c r="AE278" s="135"/>
      <c r="AF278" s="135"/>
      <c r="AG278" s="135"/>
      <c r="AH278" s="135"/>
      <c r="AI278" s="135"/>
      <c r="AJ278" s="135"/>
    </row>
    <row r="279" spans="1:36" s="120" customFormat="1">
      <c r="A279" s="116" t="str">
        <f>IF(ISNA(INDEX($A$38:$T$204,MATCH($B279,$B$38:$B$204,0),1)),"",INDEX($A$38:$T$204,MATCH($B279,$B$38:$B$204,0),1))</f>
        <v>YLU0011</v>
      </c>
      <c r="B279" s="175" t="s">
        <v>76</v>
      </c>
      <c r="C279" s="175"/>
      <c r="D279" s="175"/>
      <c r="E279" s="175"/>
      <c r="F279" s="175"/>
      <c r="G279" s="175"/>
      <c r="H279" s="175"/>
      <c r="I279" s="175"/>
      <c r="J279" s="19">
        <f>IF(ISNA(INDEX($A$38:$T$204,MATCH($B279,$B$38:$B$204,0),10)),"",INDEX($A$38:$T$204,MATCH($B279,$B$38:$B$204,0),10))</f>
        <v>2</v>
      </c>
      <c r="K279" s="19">
        <f>IF(ISNA(INDEX($A$38:$T$204,MATCH($B279,$B$38:$B$204,0),11)),"",INDEX($A$38:$T$204,MATCH($B279,$B$38:$B$204,0),11))</f>
        <v>0</v>
      </c>
      <c r="L279" s="19">
        <f>IF(ISNA(INDEX($A$38:$T$204,MATCH($B279,$B$38:$B$204,0),12)),"",INDEX($A$38:$T$204,MATCH($B279,$B$38:$B$204,0),12))</f>
        <v>2</v>
      </c>
      <c r="M279" s="19">
        <f>IF(ISNA(INDEX($A$38:$T$204,MATCH($B279,$B$38:$B$204,0),13)),"",INDEX($A$38:$T$204,MATCH($B279,$B$38:$B$204,0),13))</f>
        <v>0</v>
      </c>
      <c r="N279" s="19">
        <f>IF(ISNA(INDEX($A$38:$T$204,MATCH($B279,$B$38:$B$204,0),14)),"",INDEX($A$38:$T$204,MATCH($B279,$B$38:$B$204,0),14))</f>
        <v>2</v>
      </c>
      <c r="O279" s="19">
        <f>IF(ISNA(INDEX($A$38:$T$204,MATCH($B279,$B$38:$B$204,0),15)),"",INDEX($A$38:$T$204,MATCH($B279,$B$38:$B$204,0),15))</f>
        <v>2</v>
      </c>
      <c r="P279" s="19">
        <f>IF(ISNA(INDEX($A$38:$T$204,MATCH($B279,$B$38:$B$204,0),16)),"",INDEX($A$38:$T$204,MATCH($B279,$B$38:$B$204,0),16))</f>
        <v>4</v>
      </c>
      <c r="Q279" s="117">
        <f>IF(ISNA(INDEX($A$38:$T$204,MATCH($B279,$B$38:$B$204,0),17)),"",INDEX($A$38:$T$204,MATCH($B279,$B$38:$B$204,0),17))</f>
        <v>0</v>
      </c>
      <c r="R279" s="117">
        <f>IF(ISNA(INDEX($A$38:$T$204,MATCH($B279,$B$38:$B$204,0),18)),"",INDEX($A$38:$T$204,MATCH($B279,$B$38:$B$204,0),18))</f>
        <v>0</v>
      </c>
      <c r="S279" s="117" t="str">
        <f>IF(ISNA(INDEX($A$38:$T$204,MATCH($B279,$B$38:$B$204,0),19)),"",INDEX($A$38:$T$204,MATCH($B279,$B$38:$B$204,0),19))</f>
        <v>VP</v>
      </c>
      <c r="T279" s="89" t="s">
        <v>40</v>
      </c>
      <c r="AB279" s="135"/>
      <c r="AC279" s="135"/>
      <c r="AD279" s="135"/>
      <c r="AE279" s="135"/>
      <c r="AF279" s="135"/>
      <c r="AG279" s="135"/>
      <c r="AH279" s="135"/>
      <c r="AI279" s="135"/>
      <c r="AJ279" s="135"/>
    </row>
    <row r="280" spans="1:36" s="120" customFormat="1" ht="15">
      <c r="A280" s="116" t="str">
        <f>IF(ISNA(INDEX($A$38:$T$204,MATCH($B280,$B$38:$B$204,0),1)),"",INDEX($A$38:$T$204,MATCH($B280,$B$38:$B$204,0),1))</f>
        <v>LLY2022</v>
      </c>
      <c r="B280" s="175" t="s">
        <v>144</v>
      </c>
      <c r="C280" s="175"/>
      <c r="D280" s="175"/>
      <c r="E280" s="175"/>
      <c r="F280" s="175"/>
      <c r="G280" s="175"/>
      <c r="H280" s="175"/>
      <c r="I280" s="175"/>
      <c r="J280" s="19">
        <f>IF(ISNA(INDEX($A$38:$T$204,MATCH($B279:$B280,$B$38:$B$204,0),10)),"",INDEX($A$38:$T$204,MATCH($B279:$B280,$B$38:$B$204,0),10))</f>
        <v>3</v>
      </c>
      <c r="K280" s="19">
        <f>IF(ISNA(INDEX($A$38:$T$204,MATCH($B280,$B$38:$B$204,0),11)),"",INDEX($A$38:$T$204,MATCH($B280,$B$38:$B$204,0),11))</f>
        <v>1</v>
      </c>
      <c r="L280" s="19">
        <f>IF(ISNA(INDEX($A$38:$T$204,MATCH($B280,$B$38:$B$204,0),12)),"",INDEX($A$38:$T$204,MATCH($B280,$B$38:$B$204,0),12))</f>
        <v>0</v>
      </c>
      <c r="M280" s="19">
        <f>IF(ISNA(INDEX($A$38:$T$204,MATCH($B280,$B$38:$B$204,0),13)),"",INDEX($A$38:$T$204,MATCH($B280,$B$38:$B$204,0),13))</f>
        <v>0</v>
      </c>
      <c r="N280" s="19">
        <f>IF(ISNA(INDEX($A$38:$T$204,MATCH($B280,$B$38:$B$204,0),14)),"",INDEX($A$38:$T$204,MATCH($B280,$B$38:$B$204,0),14))</f>
        <v>1</v>
      </c>
      <c r="O280" s="19">
        <f>IF(ISNA(INDEX($A$38:$T$204,MATCH($B280,$B$38:$B$204,0),15)),"",INDEX($A$38:$T$204,MATCH($B280,$B$38:$B$204,0),15))</f>
        <v>4</v>
      </c>
      <c r="P280" s="19">
        <f>IF(ISNA(INDEX($A$38:$T$204,MATCH($B280,$B$38:$B$204,0),16)),"",INDEX($A$38:$T$204,MATCH($B280,$B$38:$B$204,0),16))</f>
        <v>5</v>
      </c>
      <c r="Q280" s="117">
        <f>IF(ISNA(INDEX($A$38:$T$204,MATCH($B280,$B$38:$B$204,0),17)),"",INDEX($A$38:$T$204,MATCH($B280,$B$38:$B$204,0),17))</f>
        <v>0</v>
      </c>
      <c r="R280" s="117" t="str">
        <f>IF(ISNA(INDEX($A$38:$T$204,MATCH($B280,$B$38:$B$204,0),18)),"",INDEX($A$38:$T$204,MATCH($B280,$B$38:$B$204,0),18))</f>
        <v>C</v>
      </c>
      <c r="S280" s="117">
        <f>IF(ISNA(INDEX($A$38:$T$204,MATCH($B280,$B$38:$B$204,0),19)),"",INDEX($A$38:$T$204,MATCH($B280,$B$38:$B$204,0),19))</f>
        <v>0</v>
      </c>
      <c r="T280" s="117" t="str">
        <f>IF(ISNA(INDEX($A$38:$T$204,MATCH($B280,$B$38:$B$204,0),20)),"",INDEX($A$38:$T$204,MATCH($B280,$B$38:$B$204,0),20))</f>
        <v>DC</v>
      </c>
      <c r="U280" s="118"/>
      <c r="V280" s="119"/>
      <c r="W280" s="119"/>
      <c r="X280" s="119"/>
      <c r="Y280" s="119"/>
      <c r="Z280" s="119"/>
      <c r="AB280" s="135"/>
      <c r="AC280" s="135"/>
      <c r="AD280" s="135"/>
      <c r="AE280" s="135"/>
      <c r="AF280" s="135"/>
      <c r="AG280" s="135"/>
      <c r="AH280" s="135"/>
      <c r="AI280" s="135"/>
      <c r="AJ280" s="135"/>
    </row>
    <row r="281" spans="1:36" s="120" customFormat="1" ht="15">
      <c r="A281" s="116" t="str">
        <f>IF(ISNA(INDEX($A$38:$T$204,MATCH($B281,$B$38:$B$204,0),1)),"",INDEX($A$38:$T$204,MATCH($B281,$B$38:$B$204,0),1))</f>
        <v>YLU0012</v>
      </c>
      <c r="B281" s="175" t="s">
        <v>77</v>
      </c>
      <c r="C281" s="175"/>
      <c r="D281" s="175"/>
      <c r="E281" s="175"/>
      <c r="F281" s="175"/>
      <c r="G281" s="175"/>
      <c r="H281" s="175"/>
      <c r="I281" s="175"/>
      <c r="J281" s="19">
        <f>IF(ISNA(INDEX($A$38:$T$204,MATCH($B281,$B$38:$B$204,0),10)),"",INDEX($A$38:$T$204,MATCH($B281,$B$38:$B$204,0),10))</f>
        <v>2</v>
      </c>
      <c r="K281" s="19">
        <f>IF(ISNA(INDEX($A$38:$T$204,MATCH($B281,$B$38:$B$204,0),11)),"",INDEX($A$38:$T$204,MATCH($B281,$B$38:$B$204,0),11))</f>
        <v>0</v>
      </c>
      <c r="L281" s="19">
        <f>IF(ISNA(INDEX($A$38:$T$204,MATCH($B281,$B$38:$B$204,0),12)),"",INDEX($A$38:$T$204,MATCH($B281,$B$38:$B$204,0),12))</f>
        <v>2</v>
      </c>
      <c r="M281" s="19">
        <f>IF(ISNA(INDEX($A$38:$T$204,MATCH($B281,$B$38:$B$204,0),13)),"",INDEX($A$38:$T$204,MATCH($B281,$B$38:$B$204,0),13))</f>
        <v>0</v>
      </c>
      <c r="N281" s="19">
        <f>IF(ISNA(INDEX($A$38:$T$204,MATCH($B281,$B$38:$B$204,0),14)),"",INDEX($A$38:$T$204,MATCH($B281,$B$38:$B$204,0),14))</f>
        <v>2</v>
      </c>
      <c r="O281" s="19">
        <f>IF(ISNA(INDEX($A$38:$T$204,MATCH($B281,$B$38:$B$204,0),15)),"",INDEX($A$38:$T$204,MATCH($B281,$B$38:$B$204,0),15))</f>
        <v>2</v>
      </c>
      <c r="P281" s="19">
        <f>IF(ISNA(INDEX($A$38:$T$204,MATCH($B281,$B$38:$B$204,0),16)),"",INDEX($A$38:$T$204,MATCH($B281,$B$38:$B$204,0),16))</f>
        <v>4</v>
      </c>
      <c r="Q281" s="117">
        <f>IF(ISNA(INDEX($A$38:$T$204,MATCH($B281,$B$38:$B$204,0),17)),"",INDEX($A$38:$T$204,MATCH($B281,$B$38:$B$204,0),17))</f>
        <v>0</v>
      </c>
      <c r="R281" s="117">
        <f>IF(ISNA(INDEX($A$38:$T$204,MATCH($B281,$B$38:$B$204,0),18)),"",INDEX($A$38:$T$204,MATCH($B281,$B$38:$B$204,0),18))</f>
        <v>0</v>
      </c>
      <c r="S281" s="117" t="str">
        <f>IF(ISNA(INDEX($A$38:$T$204,MATCH($B281,$B$38:$B$204,0),19)),"",INDEX($A$38:$T$204,MATCH($B281,$B$38:$B$204,0),19))</f>
        <v>VP</v>
      </c>
      <c r="T281" s="117" t="str">
        <f>IF(ISNA(INDEX($A$38:$T$204,MATCH($B281,$B$38:$B$204,0),20)),"",INDEX($A$38:$T$204,MATCH($B281,$B$38:$B$204,0),20))</f>
        <v>DC</v>
      </c>
      <c r="U281" s="118"/>
      <c r="V281" s="119"/>
      <c r="W281" s="119"/>
      <c r="X281" s="119"/>
      <c r="Y281" s="119"/>
      <c r="Z281" s="119"/>
      <c r="AB281" s="135"/>
      <c r="AC281" s="135"/>
      <c r="AD281" s="135"/>
      <c r="AE281" s="135"/>
      <c r="AF281" s="135"/>
      <c r="AG281" s="135"/>
      <c r="AH281" s="135"/>
      <c r="AI281" s="135"/>
      <c r="AJ281" s="135"/>
    </row>
    <row r="282" spans="1:36" ht="15">
      <c r="A282" s="53" t="s">
        <v>26</v>
      </c>
      <c r="B282" s="192"/>
      <c r="C282" s="192"/>
      <c r="D282" s="192"/>
      <c r="E282" s="192"/>
      <c r="F282" s="192"/>
      <c r="G282" s="192"/>
      <c r="H282" s="192"/>
      <c r="I282" s="192"/>
      <c r="J282" s="12">
        <f t="shared" ref="J282:P282" si="114">SUM(J278:J281)</f>
        <v>10</v>
      </c>
      <c r="K282" s="12">
        <f t="shared" si="114"/>
        <v>1</v>
      </c>
      <c r="L282" s="12">
        <f t="shared" si="114"/>
        <v>4</v>
      </c>
      <c r="M282" s="12">
        <f t="shared" si="114"/>
        <v>2</v>
      </c>
      <c r="N282" s="12">
        <f t="shared" si="114"/>
        <v>7</v>
      </c>
      <c r="O282" s="12">
        <f t="shared" si="114"/>
        <v>11</v>
      </c>
      <c r="P282" s="12">
        <f t="shared" si="114"/>
        <v>18</v>
      </c>
      <c r="Q282" s="53">
        <f>COUNTIF(Q278:Q281,"E")</f>
        <v>0</v>
      </c>
      <c r="R282" s="53">
        <f>COUNTIF(R278:R281,"C")</f>
        <v>1</v>
      </c>
      <c r="S282" s="53">
        <f>COUNTIF(S278:S281,"VP")</f>
        <v>3</v>
      </c>
      <c r="T282" s="54">
        <f>COUNTA(T278:T281)</f>
        <v>4</v>
      </c>
      <c r="U282" s="58"/>
      <c r="V282" s="42"/>
      <c r="W282" s="42"/>
      <c r="X282" s="42"/>
      <c r="Y282" s="42"/>
      <c r="Z282" s="42"/>
      <c r="AB282" s="135"/>
      <c r="AC282" s="135"/>
      <c r="AD282" s="135"/>
      <c r="AE282" s="135"/>
      <c r="AF282" s="135"/>
      <c r="AG282" s="135"/>
      <c r="AH282" s="135"/>
      <c r="AI282" s="135"/>
      <c r="AJ282" s="135"/>
    </row>
    <row r="283" spans="1:36" ht="29.25" customHeight="1">
      <c r="A283" s="193" t="s">
        <v>102</v>
      </c>
      <c r="B283" s="193"/>
      <c r="C283" s="193"/>
      <c r="D283" s="193"/>
      <c r="E283" s="193"/>
      <c r="F283" s="193"/>
      <c r="G283" s="193"/>
      <c r="H283" s="193"/>
      <c r="I283" s="193"/>
      <c r="J283" s="12">
        <f t="shared" ref="J283:T283" si="115">J282</f>
        <v>10</v>
      </c>
      <c r="K283" s="12">
        <f t="shared" si="115"/>
        <v>1</v>
      </c>
      <c r="L283" s="12">
        <f t="shared" si="115"/>
        <v>4</v>
      </c>
      <c r="M283" s="12">
        <f t="shared" si="115"/>
        <v>2</v>
      </c>
      <c r="N283" s="12">
        <f t="shared" si="115"/>
        <v>7</v>
      </c>
      <c r="O283" s="12">
        <f t="shared" si="115"/>
        <v>11</v>
      </c>
      <c r="P283" s="12">
        <f t="shared" si="115"/>
        <v>18</v>
      </c>
      <c r="Q283" s="12">
        <f t="shared" si="115"/>
        <v>0</v>
      </c>
      <c r="R283" s="12">
        <f t="shared" si="115"/>
        <v>1</v>
      </c>
      <c r="S283" s="12">
        <f t="shared" si="115"/>
        <v>3</v>
      </c>
      <c r="T283" s="59">
        <f t="shared" si="115"/>
        <v>4</v>
      </c>
    </row>
    <row r="284" spans="1:36">
      <c r="A284" s="194" t="s">
        <v>51</v>
      </c>
      <c r="B284" s="195"/>
      <c r="C284" s="195"/>
      <c r="D284" s="195"/>
      <c r="E284" s="195"/>
      <c r="F284" s="195"/>
      <c r="G284" s="195"/>
      <c r="H284" s="195"/>
      <c r="I284" s="195"/>
      <c r="J284" s="196"/>
      <c r="K284" s="12">
        <f t="shared" ref="K284:P284" si="116">K282*14</f>
        <v>14</v>
      </c>
      <c r="L284" s="12">
        <f t="shared" si="116"/>
        <v>56</v>
      </c>
      <c r="M284" s="12">
        <f t="shared" si="116"/>
        <v>28</v>
      </c>
      <c r="N284" s="12">
        <f t="shared" si="116"/>
        <v>98</v>
      </c>
      <c r="O284" s="12">
        <f t="shared" si="116"/>
        <v>154</v>
      </c>
      <c r="P284" s="12">
        <f t="shared" si="116"/>
        <v>252</v>
      </c>
      <c r="Q284" s="180"/>
      <c r="R284" s="181"/>
      <c r="S284" s="181"/>
      <c r="T284" s="182"/>
    </row>
    <row r="285" spans="1:36">
      <c r="A285" s="197"/>
      <c r="B285" s="198"/>
      <c r="C285" s="198"/>
      <c r="D285" s="198"/>
      <c r="E285" s="198"/>
      <c r="F285" s="198"/>
      <c r="G285" s="198"/>
      <c r="H285" s="198"/>
      <c r="I285" s="198"/>
      <c r="J285" s="199"/>
      <c r="K285" s="165">
        <f>SUM(K284:M284)</f>
        <v>98</v>
      </c>
      <c r="L285" s="166"/>
      <c r="M285" s="167"/>
      <c r="N285" s="165">
        <f>SUM(N284:O284)</f>
        <v>252</v>
      </c>
      <c r="O285" s="166"/>
      <c r="P285" s="167"/>
      <c r="Q285" s="183"/>
      <c r="R285" s="184"/>
      <c r="S285" s="184"/>
      <c r="T285" s="185"/>
    </row>
    <row r="286" spans="1:36" ht="17.25" customHeight="1">
      <c r="A286" s="176" t="s">
        <v>100</v>
      </c>
      <c r="B286" s="177"/>
      <c r="C286" s="177"/>
      <c r="D286" s="177"/>
      <c r="E286" s="177"/>
      <c r="F286" s="177"/>
      <c r="G286" s="177"/>
      <c r="H286" s="177"/>
      <c r="I286" s="177"/>
      <c r="J286" s="178"/>
      <c r="K286" s="156">
        <f>T283/SUM(T50,T67,T84,T100,T122,T138)</f>
        <v>9.3023255813953487E-2</v>
      </c>
      <c r="L286" s="157"/>
      <c r="M286" s="157"/>
      <c r="N286" s="157"/>
      <c r="O286" s="157"/>
      <c r="P286" s="157"/>
      <c r="Q286" s="157"/>
      <c r="R286" s="157"/>
      <c r="S286" s="157"/>
      <c r="T286" s="158"/>
      <c r="AB286" s="320">
        <f>K286+K271+K226</f>
        <v>1</v>
      </c>
    </row>
    <row r="287" spans="1:36" ht="17.25" customHeight="1">
      <c r="A287" s="159" t="s">
        <v>103</v>
      </c>
      <c r="B287" s="160"/>
      <c r="C287" s="160"/>
      <c r="D287" s="160"/>
      <c r="E287" s="160"/>
      <c r="F287" s="160"/>
      <c r="G287" s="160"/>
      <c r="H287" s="160"/>
      <c r="I287" s="160"/>
      <c r="J287" s="161"/>
      <c r="K287" s="156">
        <f>K285/(SUM(N50,N67,N84,N100,N122)*14+N138*12)</f>
        <v>4.9796747967479675E-2</v>
      </c>
      <c r="L287" s="157"/>
      <c r="M287" s="157"/>
      <c r="N287" s="157"/>
      <c r="O287" s="157"/>
      <c r="P287" s="157"/>
      <c r="Q287" s="157"/>
      <c r="R287" s="157"/>
      <c r="S287" s="157"/>
      <c r="T287" s="158"/>
      <c r="AB287" s="320">
        <f>K287+K272+K227</f>
        <v>1</v>
      </c>
    </row>
    <row r="288" spans="1:36" ht="8.25" customHeight="1"/>
    <row r="289" spans="1:31" ht="15" customHeight="1">
      <c r="U289" s="136" t="s">
        <v>301</v>
      </c>
      <c r="V289" s="136"/>
      <c r="W289" s="136"/>
      <c r="X289" s="136"/>
    </row>
    <row r="290" spans="1:31">
      <c r="A290" s="191" t="s">
        <v>75</v>
      </c>
      <c r="B290" s="191"/>
      <c r="U290" s="136"/>
      <c r="V290" s="136"/>
      <c r="W290" s="136"/>
      <c r="X290" s="136"/>
    </row>
    <row r="291" spans="1:31">
      <c r="A291" s="168" t="s">
        <v>28</v>
      </c>
      <c r="B291" s="169" t="s">
        <v>63</v>
      </c>
      <c r="C291" s="270"/>
      <c r="D291" s="270"/>
      <c r="E291" s="270"/>
      <c r="F291" s="270"/>
      <c r="G291" s="170"/>
      <c r="H291" s="169" t="s">
        <v>66</v>
      </c>
      <c r="I291" s="170"/>
      <c r="J291" s="187" t="s">
        <v>67</v>
      </c>
      <c r="K291" s="188"/>
      <c r="L291" s="188"/>
      <c r="M291" s="188"/>
      <c r="N291" s="188"/>
      <c r="O291" s="189"/>
      <c r="P291" s="169" t="s">
        <v>50</v>
      </c>
      <c r="Q291" s="170"/>
      <c r="R291" s="187" t="s">
        <v>68</v>
      </c>
      <c r="S291" s="188"/>
      <c r="T291" s="189"/>
      <c r="U291" s="136"/>
      <c r="V291" s="136"/>
      <c r="W291" s="136"/>
      <c r="X291" s="136"/>
    </row>
    <row r="292" spans="1:31">
      <c r="A292" s="168"/>
      <c r="B292" s="171"/>
      <c r="C292" s="271"/>
      <c r="D292" s="271"/>
      <c r="E292" s="271"/>
      <c r="F292" s="271"/>
      <c r="G292" s="172"/>
      <c r="H292" s="171"/>
      <c r="I292" s="172"/>
      <c r="J292" s="187" t="s">
        <v>35</v>
      </c>
      <c r="K292" s="189"/>
      <c r="L292" s="187" t="s">
        <v>7</v>
      </c>
      <c r="M292" s="189"/>
      <c r="N292" s="187" t="s">
        <v>32</v>
      </c>
      <c r="O292" s="189"/>
      <c r="P292" s="171"/>
      <c r="Q292" s="172"/>
      <c r="R292" s="14" t="s">
        <v>69</v>
      </c>
      <c r="S292" s="14" t="s">
        <v>70</v>
      </c>
      <c r="T292" s="14" t="s">
        <v>71</v>
      </c>
      <c r="U292" s="136"/>
      <c r="V292" s="136"/>
      <c r="W292" s="136"/>
      <c r="X292" s="136"/>
      <c r="AB292" s="136" t="s">
        <v>308</v>
      </c>
      <c r="AC292" s="136"/>
      <c r="AD292" s="136"/>
      <c r="AE292" s="136"/>
    </row>
    <row r="293" spans="1:31">
      <c r="A293" s="14">
        <v>1</v>
      </c>
      <c r="B293" s="187" t="s">
        <v>64</v>
      </c>
      <c r="C293" s="188"/>
      <c r="D293" s="188"/>
      <c r="E293" s="188"/>
      <c r="F293" s="188"/>
      <c r="G293" s="189"/>
      <c r="H293" s="173">
        <f>J293</f>
        <v>1588</v>
      </c>
      <c r="I293" s="173"/>
      <c r="J293" s="208">
        <f>(SUM(N50+N67+N84+N100+N122)*14+N138*12)-J294</f>
        <v>1588</v>
      </c>
      <c r="K293" s="209"/>
      <c r="L293" s="208">
        <f>(SUM(O50+O67+O84+O100+O122)*14+O138*12)-L294</f>
        <v>2390</v>
      </c>
      <c r="M293" s="209"/>
      <c r="N293" s="208">
        <f>(SUM(P50+P67+P84+P100+P122)*14+P138*12)-N294</f>
        <v>3978</v>
      </c>
      <c r="O293" s="209"/>
      <c r="P293" s="206">
        <f>H293/H295</f>
        <v>0.80691056910569103</v>
      </c>
      <c r="Q293" s="207"/>
      <c r="R293" s="10">
        <f>J50+J67-R294</f>
        <v>61</v>
      </c>
      <c r="S293" s="10">
        <f>J84+J100-S294</f>
        <v>54</v>
      </c>
      <c r="T293" s="10">
        <f>J122+J138-T294</f>
        <v>44</v>
      </c>
      <c r="U293" s="136"/>
      <c r="V293" s="136"/>
      <c r="W293" s="136"/>
      <c r="X293" s="136"/>
      <c r="AB293" s="136"/>
      <c r="AC293" s="136"/>
      <c r="AD293" s="136"/>
      <c r="AE293" s="136"/>
    </row>
    <row r="294" spans="1:31" ht="12.75" customHeight="1">
      <c r="A294" s="14">
        <v>2</v>
      </c>
      <c r="B294" s="187" t="s">
        <v>65</v>
      </c>
      <c r="C294" s="188"/>
      <c r="D294" s="188"/>
      <c r="E294" s="188"/>
      <c r="F294" s="188"/>
      <c r="G294" s="189"/>
      <c r="H294" s="173">
        <f>J294</f>
        <v>380</v>
      </c>
      <c r="I294" s="173"/>
      <c r="J294" s="200">
        <f>N178</f>
        <v>380</v>
      </c>
      <c r="K294" s="153"/>
      <c r="L294" s="200">
        <f>O178</f>
        <v>534</v>
      </c>
      <c r="M294" s="153"/>
      <c r="N294" s="272">
        <f>SUM(J294:M294)</f>
        <v>914</v>
      </c>
      <c r="O294" s="273"/>
      <c r="P294" s="206">
        <f>H294/H295</f>
        <v>0.19308943089430894</v>
      </c>
      <c r="Q294" s="207"/>
      <c r="R294" s="9">
        <v>3</v>
      </c>
      <c r="S294" s="9">
        <v>12</v>
      </c>
      <c r="T294" s="9">
        <v>22</v>
      </c>
      <c r="U294" s="277" t="str">
        <f>IF(N294=P178,"Corect","Nu corespunde cu tabelul de opționale")</f>
        <v>Corect</v>
      </c>
      <c r="V294" s="278"/>
      <c r="W294" s="278"/>
      <c r="X294" s="278"/>
      <c r="AB294" s="136"/>
      <c r="AC294" s="136"/>
      <c r="AD294" s="136"/>
      <c r="AE294" s="136"/>
    </row>
    <row r="295" spans="1:31">
      <c r="A295" s="187" t="s">
        <v>26</v>
      </c>
      <c r="B295" s="188"/>
      <c r="C295" s="188"/>
      <c r="D295" s="188"/>
      <c r="E295" s="188"/>
      <c r="F295" s="188"/>
      <c r="G295" s="189"/>
      <c r="H295" s="203">
        <f>SUM(H293:I294)</f>
        <v>1968</v>
      </c>
      <c r="I295" s="203"/>
      <c r="J295" s="168">
        <f>SUM(J293:K294)</f>
        <v>1968</v>
      </c>
      <c r="K295" s="168"/>
      <c r="L295" s="233">
        <f>SUM(L293:M294)</f>
        <v>2924</v>
      </c>
      <c r="M295" s="235"/>
      <c r="N295" s="233">
        <f>SUM(N293:O294)</f>
        <v>4892</v>
      </c>
      <c r="O295" s="235"/>
      <c r="P295" s="201">
        <f>SUM(P293:Q294)</f>
        <v>1</v>
      </c>
      <c r="Q295" s="202"/>
      <c r="R295" s="11">
        <f>SUM(R293:R294)</f>
        <v>64</v>
      </c>
      <c r="S295" s="11">
        <f>SUM(S293:S294)</f>
        <v>66</v>
      </c>
      <c r="T295" s="11">
        <f>SUM(T293:T294)</f>
        <v>66</v>
      </c>
      <c r="AB295" s="136"/>
      <c r="AC295" s="136"/>
      <c r="AD295" s="136"/>
      <c r="AE295" s="136"/>
    </row>
    <row r="296" spans="1:31" s="50" customFormat="1">
      <c r="A296" s="51"/>
      <c r="B296" s="51"/>
      <c r="C296" s="51"/>
      <c r="D296" s="51"/>
      <c r="E296" s="51"/>
      <c r="F296" s="51"/>
      <c r="G296" s="51"/>
      <c r="H296" s="51"/>
      <c r="I296" s="51"/>
      <c r="J296" s="51"/>
      <c r="K296" s="51"/>
      <c r="L296" s="37"/>
      <c r="M296" s="37"/>
      <c r="N296" s="37"/>
      <c r="O296" s="37"/>
      <c r="P296" s="52"/>
      <c r="Q296" s="52"/>
      <c r="R296" s="37"/>
      <c r="S296" s="37"/>
      <c r="T296" s="37"/>
      <c r="AB296" s="136"/>
      <c r="AC296" s="136"/>
      <c r="AD296" s="136"/>
      <c r="AE296" s="136"/>
    </row>
    <row r="297" spans="1:31" s="50" customFormat="1" ht="24" customHeight="1">
      <c r="A297" s="51"/>
      <c r="B297" s="51"/>
      <c r="C297" s="51"/>
      <c r="D297" s="51"/>
      <c r="E297" s="51"/>
      <c r="F297" s="51"/>
      <c r="G297" s="51"/>
      <c r="H297" s="51"/>
      <c r="I297" s="51"/>
      <c r="J297" s="51"/>
      <c r="K297" s="51"/>
      <c r="L297" s="37"/>
      <c r="M297" s="37"/>
      <c r="N297" s="37"/>
      <c r="O297" s="37"/>
      <c r="P297" s="52"/>
      <c r="Q297" s="52"/>
      <c r="R297" s="37"/>
      <c r="S297" s="37"/>
      <c r="T297" s="37"/>
    </row>
    <row r="298" spans="1:31" s="50" customFormat="1"/>
    <row r="299" spans="1:31" s="63" customFormat="1">
      <c r="AA299" s="43"/>
      <c r="AB299" s="43"/>
    </row>
    <row r="300" spans="1:31" s="63" customFormat="1" ht="8.25" customHeight="1">
      <c r="AA300" s="43"/>
      <c r="AB300" s="43"/>
    </row>
    <row r="301" spans="1:31" s="63" customFormat="1" ht="17.25" customHeight="1">
      <c r="AA301" s="43"/>
      <c r="AB301" s="43"/>
    </row>
    <row r="302" spans="1:31" s="63" customFormat="1" ht="28.5" customHeight="1">
      <c r="AA302" s="75"/>
      <c r="AB302" s="75"/>
    </row>
    <row r="303" spans="1:31" s="63" customFormat="1" ht="15.75" customHeight="1">
      <c r="AA303" s="75"/>
      <c r="AB303" s="75"/>
    </row>
    <row r="304" spans="1:31" s="63" customFormat="1" ht="15.75" customHeight="1">
      <c r="AA304" s="75"/>
      <c r="AB304" s="75"/>
    </row>
    <row r="305" spans="27:28" s="63" customFormat="1" ht="17.25" customHeight="1">
      <c r="AA305" s="75"/>
      <c r="AB305" s="75"/>
    </row>
    <row r="306" spans="27:28" s="63" customFormat="1">
      <c r="AA306" s="75"/>
      <c r="AB306" s="75"/>
    </row>
    <row r="307" spans="27:28" s="63" customFormat="1" ht="39.75" customHeight="1">
      <c r="AA307" s="75"/>
      <c r="AB307" s="75"/>
    </row>
    <row r="308" spans="27:28" s="63" customFormat="1" ht="15.75" customHeight="1">
      <c r="AA308" s="75"/>
      <c r="AB308" s="75"/>
    </row>
    <row r="309" spans="27:28" s="63" customFormat="1" ht="38.25" customHeight="1">
      <c r="AA309" s="75"/>
      <c r="AB309" s="75"/>
    </row>
    <row r="310" spans="27:28" s="63" customFormat="1">
      <c r="AA310" s="75"/>
      <c r="AB310" s="75"/>
    </row>
    <row r="311" spans="27:28" s="63" customFormat="1" ht="22.5" customHeight="1">
      <c r="AA311" s="75"/>
      <c r="AB311" s="75"/>
    </row>
    <row r="312" spans="27:28" s="63" customFormat="1">
      <c r="AA312" s="75"/>
      <c r="AB312" s="75"/>
    </row>
    <row r="313" spans="27:28" s="63" customFormat="1" ht="22.5" customHeight="1">
      <c r="AA313" s="75"/>
      <c r="AB313" s="75"/>
    </row>
    <row r="314" spans="27:28" s="63" customFormat="1" ht="25.5" customHeight="1">
      <c r="AA314" s="75"/>
      <c r="AB314" s="75"/>
    </row>
    <row r="315" spans="27:28" s="63" customFormat="1" ht="17.25" customHeight="1">
      <c r="AA315" s="75"/>
      <c r="AB315" s="75"/>
    </row>
    <row r="316" spans="27:28" s="63" customFormat="1">
      <c r="AA316" s="75"/>
      <c r="AB316" s="75"/>
    </row>
    <row r="317" spans="27:28" s="63" customFormat="1" ht="20.25" customHeight="1">
      <c r="AA317" s="75"/>
      <c r="AB317" s="75"/>
    </row>
    <row r="318" spans="27:28" s="63" customFormat="1" ht="26.25" customHeight="1">
      <c r="AA318" s="75"/>
      <c r="AB318" s="75"/>
    </row>
    <row r="319" spans="27:28" s="63" customFormat="1" ht="20.25" customHeight="1">
      <c r="AA319" s="75"/>
      <c r="AB319" s="75"/>
    </row>
    <row r="320" spans="27:28" s="63" customFormat="1" ht="18" customHeight="1">
      <c r="AA320" s="75"/>
      <c r="AB320" s="75"/>
    </row>
    <row r="321" spans="21:28" s="63" customFormat="1" ht="16.5" customHeight="1">
      <c r="AA321" s="75"/>
      <c r="AB321" s="75"/>
    </row>
    <row r="322" spans="21:28" s="63" customFormat="1" ht="8.25" customHeight="1">
      <c r="AA322" s="62"/>
      <c r="AB322" s="62"/>
    </row>
    <row r="323" spans="21:28" s="63" customFormat="1">
      <c r="AA323" s="62"/>
      <c r="AB323" s="62"/>
    </row>
    <row r="324" spans="21:28" s="63" customFormat="1">
      <c r="AA324" s="62"/>
      <c r="AB324" s="62"/>
    </row>
    <row r="325" spans="21:28">
      <c r="U325" s="74"/>
    </row>
  </sheetData>
  <sheetProtection deleteColumns="0" deleteRows="0" selectLockedCells="1" selectUnlockedCells="1"/>
  <mergeCells count="390">
    <mergeCell ref="AB292:AE296"/>
    <mergeCell ref="B259:I259"/>
    <mergeCell ref="A260:T260"/>
    <mergeCell ref="B245:I245"/>
    <mergeCell ref="B234:I234"/>
    <mergeCell ref="B256:I256"/>
    <mergeCell ref="B258:I258"/>
    <mergeCell ref="B250:I250"/>
    <mergeCell ref="B252:I252"/>
    <mergeCell ref="B253:I253"/>
    <mergeCell ref="B251:I251"/>
    <mergeCell ref="B243:I243"/>
    <mergeCell ref="B247:I247"/>
    <mergeCell ref="B248:I248"/>
    <mergeCell ref="B249:I249"/>
    <mergeCell ref="B254:I254"/>
    <mergeCell ref="B255:I255"/>
    <mergeCell ref="B236:I236"/>
    <mergeCell ref="B237:I237"/>
    <mergeCell ref="B238:I238"/>
    <mergeCell ref="B239:I239"/>
    <mergeCell ref="B240:I240"/>
    <mergeCell ref="B241:I241"/>
    <mergeCell ref="B244:I244"/>
    <mergeCell ref="B197:I197"/>
    <mergeCell ref="B233:I233"/>
    <mergeCell ref="B246:I246"/>
    <mergeCell ref="B215:I215"/>
    <mergeCell ref="B216:I216"/>
    <mergeCell ref="B217:I217"/>
    <mergeCell ref="B213:I213"/>
    <mergeCell ref="A205:J205"/>
    <mergeCell ref="A206:J206"/>
    <mergeCell ref="A232:T232"/>
    <mergeCell ref="K204:M204"/>
    <mergeCell ref="A212:T212"/>
    <mergeCell ref="T210:T211"/>
    <mergeCell ref="K227:T227"/>
    <mergeCell ref="K225:M225"/>
    <mergeCell ref="B120:I120"/>
    <mergeCell ref="A126:A127"/>
    <mergeCell ref="Q126:S126"/>
    <mergeCell ref="K126:M126"/>
    <mergeCell ref="B189:I189"/>
    <mergeCell ref="A190:T190"/>
    <mergeCell ref="A194:T194"/>
    <mergeCell ref="N179:P179"/>
    <mergeCell ref="B188:I188"/>
    <mergeCell ref="B170:I170"/>
    <mergeCell ref="B171:T171"/>
    <mergeCell ref="B172:I172"/>
    <mergeCell ref="B173:I173"/>
    <mergeCell ref="B196:I196"/>
    <mergeCell ref="B137:I137"/>
    <mergeCell ref="T144:T145"/>
    <mergeCell ref="T126:T127"/>
    <mergeCell ref="B121:I121"/>
    <mergeCell ref="B136:I136"/>
    <mergeCell ref="A143:T143"/>
    <mergeCell ref="A144:A145"/>
    <mergeCell ref="B131:I131"/>
    <mergeCell ref="B133:I133"/>
    <mergeCell ref="B167:I167"/>
    <mergeCell ref="B168:T168"/>
    <mergeCell ref="B169:I169"/>
    <mergeCell ref="K179:M179"/>
    <mergeCell ref="B187:I187"/>
    <mergeCell ref="B195:I195"/>
    <mergeCell ref="B191:I191"/>
    <mergeCell ref="B192:I192"/>
    <mergeCell ref="B193:I193"/>
    <mergeCell ref="B165:T165"/>
    <mergeCell ref="B166:I166"/>
    <mergeCell ref="B161:I161"/>
    <mergeCell ref="B154:T154"/>
    <mergeCell ref="B144:I145"/>
    <mergeCell ref="A55:T55"/>
    <mergeCell ref="B63:I63"/>
    <mergeCell ref="J56:J57"/>
    <mergeCell ref="A56:A57"/>
    <mergeCell ref="B50:I50"/>
    <mergeCell ref="B59:I59"/>
    <mergeCell ref="A64:T64"/>
    <mergeCell ref="B94:I94"/>
    <mergeCell ref="B77:I77"/>
    <mergeCell ref="A81:T81"/>
    <mergeCell ref="A76:T76"/>
    <mergeCell ref="Q74:S74"/>
    <mergeCell ref="T89:T90"/>
    <mergeCell ref="A58:T58"/>
    <mergeCell ref="K74:M74"/>
    <mergeCell ref="N74:P74"/>
    <mergeCell ref="B61:I61"/>
    <mergeCell ref="B66:I66"/>
    <mergeCell ref="B67:I67"/>
    <mergeCell ref="A74:A75"/>
    <mergeCell ref="B74:I75"/>
    <mergeCell ref="U122:W122"/>
    <mergeCell ref="A73:T73"/>
    <mergeCell ref="J74:J75"/>
    <mergeCell ref="J126:J127"/>
    <mergeCell ref="K110:M110"/>
    <mergeCell ref="N110:P110"/>
    <mergeCell ref="Q110:S110"/>
    <mergeCell ref="B113:I113"/>
    <mergeCell ref="B110:I111"/>
    <mergeCell ref="B78:I78"/>
    <mergeCell ref="B80:I80"/>
    <mergeCell ref="A88:T88"/>
    <mergeCell ref="B100:I100"/>
    <mergeCell ref="N89:P89"/>
    <mergeCell ref="T74:T75"/>
    <mergeCell ref="B99:I99"/>
    <mergeCell ref="A109:T109"/>
    <mergeCell ref="A110:A111"/>
    <mergeCell ref="U100:W100"/>
    <mergeCell ref="B79:I79"/>
    <mergeCell ref="J89:J90"/>
    <mergeCell ref="K89:M89"/>
    <mergeCell ref="B95:I95"/>
    <mergeCell ref="A91:T91"/>
    <mergeCell ref="A198:T198"/>
    <mergeCell ref="Q203:T204"/>
    <mergeCell ref="N204:P204"/>
    <mergeCell ref="K210:M210"/>
    <mergeCell ref="N210:P210"/>
    <mergeCell ref="B199:I199"/>
    <mergeCell ref="B200:I200"/>
    <mergeCell ref="B220:I220"/>
    <mergeCell ref="A223:I223"/>
    <mergeCell ref="B222:I222"/>
    <mergeCell ref="B214:I214"/>
    <mergeCell ref="A208:T208"/>
    <mergeCell ref="J210:J211"/>
    <mergeCell ref="A210:A211"/>
    <mergeCell ref="B210:I211"/>
    <mergeCell ref="A202:I202"/>
    <mergeCell ref="A203:J204"/>
    <mergeCell ref="Q210:S210"/>
    <mergeCell ref="B261:I261"/>
    <mergeCell ref="A230:A231"/>
    <mergeCell ref="A229:T229"/>
    <mergeCell ref="J230:J231"/>
    <mergeCell ref="K230:M230"/>
    <mergeCell ref="B235:I235"/>
    <mergeCell ref="U294:X294"/>
    <mergeCell ref="B201:I201"/>
    <mergeCell ref="A224:J225"/>
    <mergeCell ref="Q224:T225"/>
    <mergeCell ref="N225:P225"/>
    <mergeCell ref="K226:T226"/>
    <mergeCell ref="B267:I267"/>
    <mergeCell ref="B263:I263"/>
    <mergeCell ref="A268:I268"/>
    <mergeCell ref="N230:P230"/>
    <mergeCell ref="A269:J270"/>
    <mergeCell ref="B242:I242"/>
    <mergeCell ref="B230:I231"/>
    <mergeCell ref="Q230:S230"/>
    <mergeCell ref="T230:T231"/>
    <mergeCell ref="B264:I264"/>
    <mergeCell ref="B266:I266"/>
    <mergeCell ref="A15:K15"/>
    <mergeCell ref="O4:Q4"/>
    <mergeCell ref="R4:T4"/>
    <mergeCell ref="A4:K4"/>
    <mergeCell ref="A5:K5"/>
    <mergeCell ref="A14:K14"/>
    <mergeCell ref="A13:K13"/>
    <mergeCell ref="J295:K295"/>
    <mergeCell ref="L295:M295"/>
    <mergeCell ref="N295:O295"/>
    <mergeCell ref="A209:T209"/>
    <mergeCell ref="B291:G292"/>
    <mergeCell ref="B221:I221"/>
    <mergeCell ref="A219:T219"/>
    <mergeCell ref="B218:I218"/>
    <mergeCell ref="N294:O294"/>
    <mergeCell ref="P294:Q294"/>
    <mergeCell ref="P291:Q292"/>
    <mergeCell ref="J292:K292"/>
    <mergeCell ref="L292:M292"/>
    <mergeCell ref="N292:O292"/>
    <mergeCell ref="J291:O291"/>
    <mergeCell ref="J293:K293"/>
    <mergeCell ref="B262:I262"/>
    <mergeCell ref="A17:K17"/>
    <mergeCell ref="A19:K19"/>
    <mergeCell ref="A47:T47"/>
    <mergeCell ref="A39:A40"/>
    <mergeCell ref="I30:K30"/>
    <mergeCell ref="N39:P39"/>
    <mergeCell ref="K39:M39"/>
    <mergeCell ref="J39:J40"/>
    <mergeCell ref="A38:T38"/>
    <mergeCell ref="B39:I40"/>
    <mergeCell ref="B30:C30"/>
    <mergeCell ref="B42:I42"/>
    <mergeCell ref="B43:I43"/>
    <mergeCell ref="B46:I46"/>
    <mergeCell ref="G30:G31"/>
    <mergeCell ref="A24:K27"/>
    <mergeCell ref="A1:K1"/>
    <mergeCell ref="A3:K3"/>
    <mergeCell ref="K56:M56"/>
    <mergeCell ref="B48:I48"/>
    <mergeCell ref="B49:I49"/>
    <mergeCell ref="M1:T1"/>
    <mergeCell ref="A36:T36"/>
    <mergeCell ref="A20:K20"/>
    <mergeCell ref="M3:N3"/>
    <mergeCell ref="M5:N5"/>
    <mergeCell ref="D30:F30"/>
    <mergeCell ref="A21:K21"/>
    <mergeCell ref="N56:P56"/>
    <mergeCell ref="Q56:S56"/>
    <mergeCell ref="T39:T40"/>
    <mergeCell ref="B44:I44"/>
    <mergeCell ref="B45:I45"/>
    <mergeCell ref="B56:I57"/>
    <mergeCell ref="A18:K18"/>
    <mergeCell ref="A16:K16"/>
    <mergeCell ref="A23:K23"/>
    <mergeCell ref="A22:K22"/>
    <mergeCell ref="H30:H31"/>
    <mergeCell ref="A29:G29"/>
    <mergeCell ref="A184:A185"/>
    <mergeCell ref="B184:I185"/>
    <mergeCell ref="A177:I177"/>
    <mergeCell ref="B126:I127"/>
    <mergeCell ref="B130:I130"/>
    <mergeCell ref="B138:I138"/>
    <mergeCell ref="T110:T111"/>
    <mergeCell ref="B132:I132"/>
    <mergeCell ref="Q144:S144"/>
    <mergeCell ref="J144:J145"/>
    <mergeCell ref="B147:I147"/>
    <mergeCell ref="B176:I176"/>
    <mergeCell ref="B115:I115"/>
    <mergeCell ref="K144:M144"/>
    <mergeCell ref="B116:I116"/>
    <mergeCell ref="B114:I114"/>
    <mergeCell ref="J110:J111"/>
    <mergeCell ref="B135:I135"/>
    <mergeCell ref="B129:I129"/>
    <mergeCell ref="B117:I117"/>
    <mergeCell ref="N126:P126"/>
    <mergeCell ref="B122:I122"/>
    <mergeCell ref="A125:T125"/>
    <mergeCell ref="B119:I119"/>
    <mergeCell ref="K205:T205"/>
    <mergeCell ref="K206:T206"/>
    <mergeCell ref="A226:J226"/>
    <mergeCell ref="A227:J227"/>
    <mergeCell ref="U34:V34"/>
    <mergeCell ref="Q39:S39"/>
    <mergeCell ref="B155:I155"/>
    <mergeCell ref="B164:I164"/>
    <mergeCell ref="A97:T97"/>
    <mergeCell ref="B96:I96"/>
    <mergeCell ref="Q89:S89"/>
    <mergeCell ref="A89:A90"/>
    <mergeCell ref="B92:I92"/>
    <mergeCell ref="B93:I93"/>
    <mergeCell ref="B82:I82"/>
    <mergeCell ref="B84:I84"/>
    <mergeCell ref="B89:I90"/>
    <mergeCell ref="B83:I83"/>
    <mergeCell ref="A178:J179"/>
    <mergeCell ref="A180:J180"/>
    <mergeCell ref="K180:T180"/>
    <mergeCell ref="J184:J185"/>
    <mergeCell ref="A186:T186"/>
    <mergeCell ref="K184:M184"/>
    <mergeCell ref="T56:T57"/>
    <mergeCell ref="A41:T41"/>
    <mergeCell ref="U50:W50"/>
    <mergeCell ref="U138:W138"/>
    <mergeCell ref="N184:P184"/>
    <mergeCell ref="Q184:S184"/>
    <mergeCell ref="T184:T185"/>
    <mergeCell ref="K181:T181"/>
    <mergeCell ref="Q178:T179"/>
    <mergeCell ref="A183:T183"/>
    <mergeCell ref="A181:J181"/>
    <mergeCell ref="U67:W67"/>
    <mergeCell ref="U84:W84"/>
    <mergeCell ref="B146:T146"/>
    <mergeCell ref="B149:T149"/>
    <mergeCell ref="B159:T159"/>
    <mergeCell ref="B162:T162"/>
    <mergeCell ref="B174:T174"/>
    <mergeCell ref="B150:I150"/>
    <mergeCell ref="B160:I160"/>
    <mergeCell ref="B98:I98"/>
    <mergeCell ref="B62:I62"/>
    <mergeCell ref="B60:I60"/>
    <mergeCell ref="B65:I65"/>
    <mergeCell ref="U3:X3"/>
    <mergeCell ref="U4:X4"/>
    <mergeCell ref="U5:X5"/>
    <mergeCell ref="U6:X6"/>
    <mergeCell ref="U7:X7"/>
    <mergeCell ref="U8:X8"/>
    <mergeCell ref="U32:V32"/>
    <mergeCell ref="U33:V33"/>
    <mergeCell ref="M16:T18"/>
    <mergeCell ref="M19:T20"/>
    <mergeCell ref="U21:X24"/>
    <mergeCell ref="M30:T33"/>
    <mergeCell ref="M23:T27"/>
    <mergeCell ref="O5:Q5"/>
    <mergeCell ref="O6:Q6"/>
    <mergeCell ref="O3:Q3"/>
    <mergeCell ref="M4:N4"/>
    <mergeCell ref="M6:N6"/>
    <mergeCell ref="R3:T3"/>
    <mergeCell ref="R5:T5"/>
    <mergeCell ref="R6:T6"/>
    <mergeCell ref="B257:I257"/>
    <mergeCell ref="B265:I265"/>
    <mergeCell ref="A295:G295"/>
    <mergeCell ref="U11:X18"/>
    <mergeCell ref="Q284:T285"/>
    <mergeCell ref="K285:M285"/>
    <mergeCell ref="A290:B290"/>
    <mergeCell ref="T275:T276"/>
    <mergeCell ref="N285:P285"/>
    <mergeCell ref="B282:I282"/>
    <mergeCell ref="A283:I283"/>
    <mergeCell ref="A284:J285"/>
    <mergeCell ref="B293:G293"/>
    <mergeCell ref="J294:K294"/>
    <mergeCell ref="R291:T291"/>
    <mergeCell ref="P295:Q295"/>
    <mergeCell ref="H294:I294"/>
    <mergeCell ref="H295:I295"/>
    <mergeCell ref="N144:P144"/>
    <mergeCell ref="L294:M294"/>
    <mergeCell ref="B294:G294"/>
    <mergeCell ref="P293:Q293"/>
    <mergeCell ref="L293:M293"/>
    <mergeCell ref="N293:O293"/>
    <mergeCell ref="K270:M270"/>
    <mergeCell ref="N270:P270"/>
    <mergeCell ref="A291:A292"/>
    <mergeCell ref="H291:I292"/>
    <mergeCell ref="H293:I293"/>
    <mergeCell ref="A277:T277"/>
    <mergeCell ref="B279:I279"/>
    <mergeCell ref="B280:I280"/>
    <mergeCell ref="B281:I281"/>
    <mergeCell ref="Q275:S275"/>
    <mergeCell ref="A271:J271"/>
    <mergeCell ref="A274:T274"/>
    <mergeCell ref="Q269:T270"/>
    <mergeCell ref="N275:P275"/>
    <mergeCell ref="B278:I278"/>
    <mergeCell ref="A286:J286"/>
    <mergeCell ref="A287:J287"/>
    <mergeCell ref="K286:T286"/>
    <mergeCell ref="K287:T287"/>
    <mergeCell ref="A275:A276"/>
    <mergeCell ref="B275:I276"/>
    <mergeCell ref="J275:J276"/>
    <mergeCell ref="K275:M275"/>
    <mergeCell ref="U289:X293"/>
    <mergeCell ref="A12:K12"/>
    <mergeCell ref="M11:T11"/>
    <mergeCell ref="M12:T12"/>
    <mergeCell ref="M13:T13"/>
    <mergeCell ref="M14:T15"/>
    <mergeCell ref="A6:K11"/>
    <mergeCell ref="M7:T10"/>
    <mergeCell ref="B151:I151"/>
    <mergeCell ref="B157:I157"/>
    <mergeCell ref="A112:T112"/>
    <mergeCell ref="A128:T128"/>
    <mergeCell ref="A118:T118"/>
    <mergeCell ref="A134:T134"/>
    <mergeCell ref="B175:I175"/>
    <mergeCell ref="B148:I148"/>
    <mergeCell ref="B152:I152"/>
    <mergeCell ref="B158:I158"/>
    <mergeCell ref="B163:I163"/>
    <mergeCell ref="B156:I156"/>
    <mergeCell ref="B153:I153"/>
    <mergeCell ref="K271:T271"/>
    <mergeCell ref="A272:J272"/>
    <mergeCell ref="K272:T272"/>
  </mergeCells>
  <phoneticPr fontId="5" type="noConversion"/>
  <conditionalFormatting sqref="U294 L33:L34 U32:U34 U3 U5:U8">
    <cfRule type="cellIs" dxfId="41" priority="177" operator="equal">
      <formula>"E bine"</formula>
    </cfRule>
  </conditionalFormatting>
  <conditionalFormatting sqref="U294 U32:U34 U3 U5:U8">
    <cfRule type="cellIs" dxfId="40" priority="176" operator="equal">
      <formula>"NU e bine"</formula>
    </cfRule>
  </conditionalFormatting>
  <conditionalFormatting sqref="U32:V34 U3 U5:U8">
    <cfRule type="cellIs" dxfId="39" priority="169" operator="equal">
      <formula>"Suma trebuie să fie 52"</formula>
    </cfRule>
    <cfRule type="cellIs" dxfId="38" priority="170" operator="equal">
      <formula>"Corect"</formula>
    </cfRule>
    <cfRule type="cellIs" dxfId="37" priority="171" operator="equal">
      <formula>SUM($B$32:$J$32)</formula>
    </cfRule>
    <cfRule type="cellIs" dxfId="36" priority="172" operator="lessThan">
      <formula>"(SUM(B28:K28)=52"</formula>
    </cfRule>
    <cfRule type="cellIs" dxfId="35" priority="173" operator="equal">
      <formula>52</formula>
    </cfRule>
    <cfRule type="cellIs" dxfId="34" priority="174" operator="equal">
      <formula>$K$32</formula>
    </cfRule>
    <cfRule type="cellIs" dxfId="33" priority="175" operator="equal">
      <formula>$B$32:$K$32=52</formula>
    </cfRule>
  </conditionalFormatting>
  <conditionalFormatting sqref="U294:V294 U32:V34 U3 U5:U8">
    <cfRule type="cellIs" dxfId="32" priority="164" operator="equal">
      <formula>"Suma trebuie să fie 52"</formula>
    </cfRule>
    <cfRule type="cellIs" dxfId="31" priority="168" operator="equal">
      <formula>"Corect"</formula>
    </cfRule>
  </conditionalFormatting>
  <conditionalFormatting sqref="U294:X294 U32:V34">
    <cfRule type="cellIs" dxfId="30" priority="167" operator="equal">
      <formula>"Corect"</formula>
    </cfRule>
  </conditionalFormatting>
  <conditionalFormatting sqref="U50:W54 U67:W72 U84:W86 U122:W124 U138:W141 U100:W107">
    <cfRule type="cellIs" dxfId="29" priority="165" operator="equal">
      <formula>"E trebuie să fie cel puțin egal cu C+VP"</formula>
    </cfRule>
    <cfRule type="cellIs" dxfId="28" priority="166" operator="equal">
      <formula>"Corect"</formula>
    </cfRule>
  </conditionalFormatting>
  <conditionalFormatting sqref="U294:V294">
    <cfRule type="cellIs" dxfId="27" priority="140" operator="equal">
      <formula>"Nu corespunde cu tabelul de opționale"</formula>
    </cfRule>
    <cfRule type="cellIs" dxfId="26" priority="143" operator="equal">
      <formula>"Suma trebuie să fie 52"</formula>
    </cfRule>
    <cfRule type="cellIs" dxfId="25" priority="144" operator="equal">
      <formula>"Corect"</formula>
    </cfRule>
    <cfRule type="cellIs" dxfId="24" priority="145" operator="equal">
      <formula>SUM($B$32:$J$32)</formula>
    </cfRule>
    <cfRule type="cellIs" dxfId="23" priority="146" operator="lessThan">
      <formula>"(SUM(B28:K28)=52"</formula>
    </cfRule>
    <cfRule type="cellIs" dxfId="22" priority="147" operator="equal">
      <formula>52</formula>
    </cfRule>
    <cfRule type="cellIs" dxfId="21" priority="148" operator="equal">
      <formula>$K$32</formula>
    </cfRule>
    <cfRule type="cellIs" dxfId="20" priority="149" operator="equal">
      <formula>$B$32:$K$32=52</formula>
    </cfRule>
  </conditionalFormatting>
  <conditionalFormatting sqref="U3 U5:U8">
    <cfRule type="cellIs" dxfId="19" priority="128" operator="equal">
      <formula>"Trebuie alocate cel puțin 20 de ore pe săptămână"</formula>
    </cfRule>
  </conditionalFormatting>
  <conditionalFormatting sqref="U32:V32">
    <cfRule type="cellIs" dxfId="18" priority="30" operator="equal">
      <formula>"Correct"</formula>
    </cfRule>
  </conditionalFormatting>
  <conditionalFormatting sqref="U4">
    <cfRule type="cellIs" dxfId="17" priority="12" operator="equal">
      <formula>"E bine"</formula>
    </cfRule>
  </conditionalFormatting>
  <conditionalFormatting sqref="U4">
    <cfRule type="cellIs" dxfId="16" priority="11" operator="equal">
      <formula>"NU e bine"</formula>
    </cfRule>
  </conditionalFormatting>
  <conditionalFormatting sqref="U4">
    <cfRule type="cellIs" dxfId="15" priority="4" operator="equal">
      <formula>"Suma trebuie să fie 52"</formula>
    </cfRule>
    <cfRule type="cellIs" dxfId="14" priority="5" operator="equal">
      <formula>"Corect"</formula>
    </cfRule>
    <cfRule type="cellIs" dxfId="13" priority="6" operator="equal">
      <formula>SUM($B$32:$J$32)</formula>
    </cfRule>
    <cfRule type="cellIs" dxfId="12" priority="7" operator="lessThan">
      <formula>"(SUM(B28:K28)=52"</formula>
    </cfRule>
    <cfRule type="cellIs" dxfId="11" priority="8" operator="equal">
      <formula>52</formula>
    </cfRule>
    <cfRule type="cellIs" dxfId="10" priority="9" operator="equal">
      <formula>$K$32</formula>
    </cfRule>
    <cfRule type="cellIs" dxfId="9" priority="10" operator="equal">
      <formula>$B$32:$K$32=52</formula>
    </cfRule>
  </conditionalFormatting>
  <conditionalFormatting sqref="U4">
    <cfRule type="cellIs" dxfId="8" priority="2" operator="equal">
      <formula>"Suma trebuie să fie 52"</formula>
    </cfRule>
    <cfRule type="cellIs" dxfId="7" priority="3" operator="equal">
      <formula>"Corect"</formula>
    </cfRule>
  </conditionalFormatting>
  <conditionalFormatting sqref="U4">
    <cfRule type="cellIs" dxfId="6" priority="1" operator="equal">
      <formula>"Trebuie alocate cel puțin 20 de ore pe săptămână"</formula>
    </cfRule>
  </conditionalFormatting>
  <dataValidations disablePrompts="1" count="19">
    <dataValidation type="list" allowBlank="1" showInputMessage="1" showErrorMessage="1" sqref="Q160:S161 JM160:JO161 TI160:TK161 ADE160:ADG161 ANA160:ANC161 AWW160:AWY161 BGS160:BGU161 BQO160:BQQ161 CAK160:CAM161 CKG160:CKI161 CUC160:CUE161 DDY160:DEA161 DNU160:DNW161 DXQ160:DXS161 EHM160:EHO161 ERI160:ERK161 FBE160:FBG161 FLA160:FLC161 FUW160:FUY161 GES160:GEU161 GOO160:GOQ161 GYK160:GYM161 HIG160:HII161 HSC160:HSE161 IBY160:ICA161 ILU160:ILW161 IVQ160:IVS161 JFM160:JFO161 JPI160:JPK161 JZE160:JZG161 KJA160:KJC161 KSW160:KSY161 LCS160:LCU161 LMO160:LMQ161 LWK160:LWM161 MGG160:MGI161 MQC160:MQE161 MZY160:NAA161 NJU160:NJW161 NTQ160:NTS161 ODM160:ODO161 ONI160:ONK161 OXE160:OXG161 PHA160:PHC161 PQW160:PQY161 QAS160:QAU161 QKO160:QKQ161 QUK160:QUM161 REG160:REI161 ROC160:ROE161 RXY160:RYA161 SHU160:SHW161 SRQ160:SRS161 TBM160:TBO161 TLI160:TLK161 TVE160:TVG161 UFA160:UFC161 UOW160:UOY161 UYS160:UYU161 VIO160:VIQ161 VSK160:VSM161 WCG160:WCI161 WMC160:WME161 WVY160:WWA161 JM163:JO164 TI163:TK164 ADE163:ADG164 ANA163:ANC164 AWW163:AWY164 BGS163:BGU164 BQO163:BQQ164 CAK163:CAM164 CKG163:CKI164 CUC163:CUE164 DDY163:DEA164 DNU163:DNW164 DXQ163:DXS164 EHM163:EHO164 ERI163:ERK164 FBE163:FBG164 FLA163:FLC164 FUW163:FUY164 GES163:GEU164 GOO163:GOQ164 GYK163:GYM164 HIG163:HII164 HSC163:HSE164 IBY163:ICA164 ILU163:ILW164 IVQ163:IVS164 JFM163:JFO164 JPI163:JPK164 JZE163:JZG164 KJA163:KJC164 KSW163:KSY164 LCS163:LCU164 LMO163:LMQ164 LWK163:LWM164 MGG163:MGI164 MQC163:MQE164 MZY163:NAA164 NJU163:NJW164 NTQ163:NTS164 ODM163:ODO164 ONI163:ONK164 OXE163:OXG164 PHA163:PHC164 PQW163:PQY164 QAS163:QAU164 QKO163:QKQ164 QUK163:QUM164 REG163:REI164 ROC163:ROE164 RXY163:RYA164 SHU163:SHW164 SRQ163:SRS164 TBM163:TBO164 TLI163:TLK164 TVE163:TVG164 UFA163:UFC164 UOW163:UOY164 UYS163:UYU164 VIO163:VIQ164 VSK163:VSM164 WCG163:WCI164 WMC163:WME164 WVY163:WWA164 Q163:S164 Q172:S173 JM172:JO173 TI172:TK173 ADE172:ADG173 ANA172:ANC173 AWW172:AWY173 BGS172:BGU173 BQO172:BQQ173 CAK172:CAM173 CKG172:CKI173 CUC172:CUE173 DDY172:DEA173 DNU172:DNW173 DXQ172:DXS173 EHM172:EHO173 ERI172:ERK173 FBE172:FBG173 FLA172:FLC173 FUW172:FUY173 GES172:GEU173 GOO172:GOQ173 GYK172:GYM173 HIG172:HII173 HSC172:HSE173 IBY172:ICA173 ILU172:ILW173 IVQ172:IVS173 JFM172:JFO173 JPI172:JPK173 JZE172:JZG173 KJA172:KJC173 KSW172:KSY173 LCS172:LCU173 LMO172:LMQ173 LWK172:LWM173 MGG172:MGI173 MQC172:MQE173 MZY172:NAA173 NJU172:NJW173 NTQ172:NTS173 ODM172:ODO173 ONI172:ONK173 OXE172:OXG173 PHA172:PHC173 PQW172:PQY173 QAS172:QAU173 QKO172:QKQ173 QUK172:QUM173 REG172:REI173 ROC172:ROE173 RXY172:RYA173 SHU172:SHW173 SRQ172:SRS173 TBM172:TBO173 TLI172:TLK173 TVE172:TVG173 UFA172:UFC173 UOW172:UOY173 UYS172:UYU173 VIO172:VIQ173 VSK172:VSM173 WCG172:WCI173 WMC172:WME173 WVY172:WWA173">
      <formula1>#REF!</formula1>
    </dataValidation>
    <dataValidation type="list" allowBlank="1" showInputMessage="1" showErrorMessage="1" sqref="R46 R63">
      <formula1>$R$40</formula1>
    </dataValidation>
    <dataValidation type="list" allowBlank="1" showInputMessage="1" showErrorMessage="1" sqref="Q46 Q63">
      <formula1>$Q$40</formula1>
    </dataValidation>
    <dataValidation type="list" allowBlank="1" showInputMessage="1" showErrorMessage="1" sqref="S46 S63">
      <formula1>$S$40</formula1>
    </dataValidation>
    <dataValidation type="list" allowBlank="1" showInputMessage="1" showErrorMessage="1" sqref="B278:I281">
      <formula1>$B$39:$B$204</formula1>
    </dataValidation>
    <dataValidation type="list" allowBlank="1" showInputMessage="1" showErrorMessage="1" sqref="T46 T63">
      <formula1>$O$37:$S$37</formula1>
    </dataValidation>
    <dataValidation type="list" allowBlank="1" showInputMessage="1" showErrorMessage="1" sqref="T42:T45 JP44:JP45 TL44:TL45 ADH44:ADH45 AND44:AND45 AWZ44:AWZ45 BGV44:BGV45 BQR44:BQR45 CAN44:CAN45 CKJ44:CKJ45 CUF44:CUF45 DEB44:DEB45 DNX44:DNX45 DXT44:DXT45 EHP44:EHP45 ERL44:ERL45 FBH44:FBH45 FLD44:FLD45 FUZ44:FUZ45 GEV44:GEV45 GOR44:GOR45 GYN44:GYN45 HIJ44:HIJ45 HSF44:HSF45 ICB44:ICB45 ILX44:ILX45 IVT44:IVT45 JFP44:JFP45 JPL44:JPL45 JZH44:JZH45 KJD44:KJD45 KSZ44:KSZ45 LCV44:LCV45 LMR44:LMR45 LWN44:LWN45 MGJ44:MGJ45 MQF44:MQF45 NAB44:NAB45 NJX44:NJX45 NTT44:NTT45 ODP44:ODP45 ONL44:ONL45 OXH44:OXH45 PHD44:PHD45 PQZ44:PQZ45 QAV44:QAV45 QKR44:QKR45 QUN44:QUN45 REJ44:REJ45 ROF44:ROF45 RYB44:RYB45 SHX44:SHX45 SRT44:SRT45 TBP44:TBP45 TLL44:TLL45 TVH44:TVH45 UFD44:UFD45 UOZ44:UOZ45 UYV44:UYV45 VIR44:VIR45 VSN44:VSN45 WCJ44:WCJ45 WMF44:WMF45 WWB44:WWB45 T48:T49 JP48:JP49 TL48:TL49 ADH48:ADH49 AND48:AND49 AWZ48:AWZ49 BGV48:BGV49 BQR48:BQR49 CAN48:CAN49 CKJ48:CKJ49 CUF48:CUF49 DEB48:DEB49 DNX48:DNX49 DXT48:DXT49 EHP48:EHP49 ERL48:ERL49 FBH48:FBH49 FLD48:FLD49 FUZ48:FUZ49 GEV48:GEV49 GOR48:GOR49 GYN48:GYN49 HIJ48:HIJ49 HSF48:HSF49 ICB48:ICB49 ILX48:ILX49 IVT48:IVT49 JFP48:JFP49 JPL48:JPL49 JZH48:JZH49 KJD48:KJD49 KSZ48:KSZ49 LCV48:LCV49 LMR48:LMR49 LWN48:LWN49 MGJ48:MGJ49 MQF48:MQF49 NAB48:NAB49 NJX48:NJX49 NTT48:NTT49 ODP48:ODP49 ONL48:ONL49 OXH48:OXH49 PHD48:PHD49 PQZ48:PQZ49 QAV48:QAV49 QKR48:QKR49 QUN48:QUN49 REJ48:REJ49 ROF48:ROF49 RYB48:RYB49 SHX48:SHX49 SRT48:SRT49 TBP48:TBP49 TLL48:TLL49 TVH48:TVH49 UFD48:UFD49 UOZ48:UOZ49 UYV48:UYV49 VIR48:VIR49 VSN48:VSN49 WCJ48:WCJ49 WMF48:WMF49 WWB48:WWB49 T59:T62 JP59:JP62 TL59:TL62 ADH59:ADH62 AND59:AND62 AWZ59:AWZ62 BGV59:BGV62 BQR59:BQR62 CAN59:CAN62 CKJ59:CKJ62 CUF59:CUF62 DEB59:DEB62 DNX59:DNX62 DXT59:DXT62 EHP59:EHP62 ERL59:ERL62 FBH59:FBH62 FLD59:FLD62 FUZ59:FUZ62 GEV59:GEV62 GOR59:GOR62 GYN59:GYN62 HIJ59:HIJ62 HSF59:HSF62 ICB59:ICB62 ILX59:ILX62 IVT59:IVT62 JFP59:JFP62 JPL59:JPL62 JZH59:JZH62 KJD59:KJD62 KSZ59:KSZ62 LCV59:LCV62 LMR59:LMR62 LWN59:LWN62 MGJ59:MGJ62 MQF59:MQF62 NAB59:NAB62 NJX59:NJX62 NTT59:NTT62 ODP59:ODP62 ONL59:ONL62 OXH59:OXH62 PHD59:PHD62 PQZ59:PQZ62 QAV59:QAV62 QKR59:QKR62 QUN59:QUN62 REJ59:REJ62 ROF59:ROF62 RYB59:RYB62 SHX59:SHX62 SRT59:SRT62 TBP59:TBP62 TLL59:TLL62 TVH59:TVH62 UFD59:UFD62 UOZ59:UOZ62 UYV59:UYV62 VIR59:VIR62 VSN59:VSN62 WCJ59:WCJ62 WMF59:WMF62 WWB59:WWB62 T65:T66 JP65:JP66 TL65:TL66 ADH65:ADH66 AND65:AND66 AWZ65:AWZ66 BGV65:BGV66 BQR65:BQR66 CAN65:CAN66 CKJ65:CKJ66 CUF65:CUF66 DEB65:DEB66 DNX65:DNX66 DXT65:DXT66 EHP65:EHP66 ERL65:ERL66 FBH65:FBH66 FLD65:FLD66 FUZ65:FUZ66 GEV65:GEV66 GOR65:GOR66 GYN65:GYN66 HIJ65:HIJ66 HSF65:HSF66 ICB65:ICB66 ILX65:ILX66 IVT65:IVT66 JFP65:JFP66 JPL65:JPL66 JZH65:JZH66 KJD65:KJD66 KSZ65:KSZ66 LCV65:LCV66 LMR65:LMR66 LWN65:LWN66 MGJ65:MGJ66 MQF65:MQF66 NAB65:NAB66 NJX65:NJX66 NTT65:NTT66 ODP65:ODP66 ONL65:ONL66 OXH65:OXH66 PHD65:PHD66 PQZ65:PQZ66 QAV65:QAV66 QKR65:QKR66 QUN65:QUN66 REJ65:REJ66 ROF65:ROF66 RYB65:RYB66 SHX65:SHX66 SRT65:SRT66 TBP65:TBP66 TLL65:TLL66 TVH65:TVH66 UFD65:UFD66 UOZ65:UOZ66 UYV65:UYV66 VIR65:VIR66 VSN65:VSN66 WCJ65:WCJ66 WMF65:WMF66 WWB65:WWB66 T77:T80 JP77:JP80 TL77:TL80 ADH77:ADH80 AND77:AND80 AWZ77:AWZ80 BGV77:BGV80 BQR77:BQR80 CAN77:CAN80 CKJ77:CKJ80 CUF77:CUF80 DEB77:DEB80 DNX77:DNX80 DXT77:DXT80 EHP77:EHP80 ERL77:ERL80 FBH77:FBH80 FLD77:FLD80 FUZ77:FUZ80 GEV77:GEV80 GOR77:GOR80 GYN77:GYN80 HIJ77:HIJ80 HSF77:HSF80 ICB77:ICB80 ILX77:ILX80 IVT77:IVT80 JFP77:JFP80 JPL77:JPL80 JZH77:JZH80 KJD77:KJD80 KSZ77:KSZ80 LCV77:LCV80 LMR77:LMR80 LWN77:LWN80 MGJ77:MGJ80 MQF77:MQF80 NAB77:NAB80 NJX77:NJX80 NTT77:NTT80 ODP77:ODP80 ONL77:ONL80 OXH77:OXH80 PHD77:PHD80 PQZ77:PQZ80 QAV77:QAV80 QKR77:QKR80 QUN77:QUN80 REJ77:REJ80 ROF77:ROF80 RYB77:RYB80 SHX77:SHX80 SRT77:SRT80 TBP77:TBP80 TLL77:TLL80 TVH77:TVH80 UFD77:UFD80 UOZ77:UOZ80 UYV77:UYV80 VIR77:VIR80 VSN77:VSN80 WCJ77:WCJ80 WMF77:WMF80 WWB77:WWB80 T82:T83 JP82:JP83 TL82:TL83 ADH82:ADH83 AND82:AND83 AWZ82:AWZ83 BGV82:BGV83 BQR82:BQR83 CAN82:CAN83 CKJ82:CKJ83 CUF82:CUF83 DEB82:DEB83 DNX82:DNX83 DXT82:DXT83 EHP82:EHP83 ERL82:ERL83 FBH82:FBH83 FLD82:FLD83 FUZ82:FUZ83 GEV82:GEV83 GOR82:GOR83 GYN82:GYN83 HIJ82:HIJ83 HSF82:HSF83 ICB82:ICB83 ILX82:ILX83 IVT82:IVT83 JFP82:JFP83 JPL82:JPL83 JZH82:JZH83 KJD82:KJD83 KSZ82:KSZ83 LCV82:LCV83 LMR82:LMR83 LWN82:LWN83 MGJ82:MGJ83 MQF82:MQF83 NAB82:NAB83 NJX82:NJX83 NTT82:NTT83 ODP82:ODP83 ONL82:ONL83 OXH82:OXH83 PHD82:PHD83 PQZ82:PQZ83 QAV82:QAV83 QKR82:QKR83 QUN82:QUN83 REJ82:REJ83 ROF82:ROF83 RYB82:RYB83 SHX82:SHX83 SRT82:SRT83 TBP82:TBP83 TLL82:TLL83 TVH82:TVH83 UFD82:UFD83 UOZ82:UOZ83 UYV82:UYV83 VIR82:VIR83 VSN82:VSN83 WCJ82:WCJ83 WMF82:WMF83 WWB82:WWB83 T129:T133 JP129:JP133 TL129:TL133 ADH129:ADH133 AND129:AND133 AWZ129:AWZ133 BGV129:BGV133 BQR129:BQR133 CAN129:CAN133 CKJ129:CKJ133 CUF129:CUF133 DEB129:DEB133 DNX129:DNX133 DXT129:DXT133 EHP129:EHP133 ERL129:ERL133 FBH129:FBH133 FLD129:FLD133 FUZ129:FUZ133 GEV129:GEV133 GOR129:GOR133 GYN129:GYN133 HIJ129:HIJ133 HSF129:HSF133 ICB129:ICB133 ILX129:ILX133 IVT129:IVT133 JFP129:JFP133 JPL129:JPL133 JZH129:JZH133 KJD129:KJD133 KSZ129:KSZ133 LCV129:LCV133 LMR129:LMR133 LWN129:LWN133 MGJ129:MGJ133 MQF129:MQF133 NAB129:NAB133 NJX129:NJX133 NTT129:NTT133 ODP129:ODP133 ONL129:ONL133 OXH129:OXH133 PHD129:PHD133 PQZ129:PQZ133 QAV129:QAV133 QKR129:QKR133 QUN129:QUN133 REJ129:REJ133 ROF129:ROF133 RYB129:RYB133 SHX129:SHX133 SRT129:SRT133 TBP129:TBP133 TLL129:TLL133 TVH129:TVH133 UFD129:UFD133 UOZ129:UOZ133 UYV129:UYV133 VIR129:VIR133 VSN129:VSN133 WCJ129:WCJ133 WMF129:WMF133 WWB129:WWB133 TL135:TL137 ADH135:ADH137 AND135:AND137 AWZ135:AWZ137 BGV135:BGV137 BQR135:BQR137 CAN135:CAN137 CKJ135:CKJ137 CUF135:CUF137 DEB135:DEB137 DNX135:DNX137 DXT135:DXT137 EHP135:EHP137 ERL135:ERL137 FBH135:FBH137 FLD135:FLD137 FUZ135:FUZ137 GEV135:GEV137 GOR135:GOR137 GYN135:GYN137 HIJ135:HIJ137 HSF135:HSF137 ICB135:ICB137 ILX135:ILX137 IVT135:IVT137 JFP135:JFP137 JPL135:JPL137 JZH135:JZH137 KJD135:KJD137 KSZ135:KSZ137 LCV135:LCV137 LMR135:LMR137 LWN135:LWN137 MGJ135:MGJ137 MQF135:MQF137 NAB135:NAB137 NJX135:NJX137 NTT135:NTT137 ODP135:ODP137 ONL135:ONL137 OXH135:OXH137 PHD135:PHD137 PQZ135:PQZ137 QAV135:QAV137 QKR135:QKR137 QUN135:QUN137 REJ135:REJ137 ROF135:ROF137 RYB135:RYB137 SHX135:SHX137 SRT135:SRT137 TBP135:TBP137 TLL135:TLL137 TVH135:TVH137 UFD135:UFD137 UOZ135:UOZ137 UYV135:UYV137 VIR135:VIR137 VSN135:VSN137 WCJ135:WCJ137 WMF135:WMF137 WWB135:WWB137 T135:T137 WWB175:WWB176 JP163:JP164 TL163:TL164 ADH163:ADH164 AND163:AND164 AWZ163:AWZ164 BGV163:BGV164 BQR163:BQR164 CAN163:CAN164 CKJ163:CKJ164 CUF163:CUF164 DEB163:DEB164 DNX163:DNX164 DXT163:DXT164 EHP163:EHP164 ERL163:ERL164 FBH163:FBH164 FLD163:FLD164 FUZ163:FUZ164 GEV163:GEV164 GOR163:GOR164 GYN163:GYN164 HIJ163:HIJ164 HSF163:HSF164 ICB163:ICB164 ILX163:ILX164 IVT163:IVT164 JFP163:JFP164 JPL163:JPL164 JZH163:JZH164 KJD163:KJD164 KSZ163:KSZ164 LCV163:LCV164 LMR163:LMR164 LWN163:LWN164 MGJ163:MGJ164 MQF163:MQF164 NAB163:NAB164 NJX163:NJX164 NTT163:NTT164 ODP163:ODP164 ONL163:ONL164 OXH163:OXH164 PHD163:PHD164 PQZ163:PQZ164 QAV163:QAV164 QKR163:QKR164 QUN163:QUN164 REJ163:REJ164 ROF163:ROF164 RYB163:RYB164 SHX163:SHX164 SRT163:SRT164 TBP163:TBP164 TLL163:TLL164 TVH163:TVH164 UFD163:UFD164 UOZ163:UOZ164 UYV163:UYV164 VIR163:VIR164 VSN163:VSN164 WCJ163:WCJ164 WMF163:WMF164 WWB163:WWB164 T163:T164 T166:T167 JP166:JP167 TL166:TL167 ADH166:ADH167 AND166:AND167 AWZ166:AWZ167 BGV166:BGV167 BQR166:BQR167 CAN166:CAN167 CKJ166:CKJ167 CUF166:CUF167 DEB166:DEB167 DNX166:DNX167 DXT166:DXT167 EHP166:EHP167 ERL166:ERL167 FBH166:FBH167 FLD166:FLD167 FUZ166:FUZ167 GEV166:GEV167 GOR166:GOR167 GYN166:GYN167 HIJ166:HIJ167 HSF166:HSF167 ICB166:ICB167 ILX166:ILX167 IVT166:IVT167 JFP166:JFP167 JPL166:JPL167 JZH166:JZH167 KJD166:KJD167 KSZ166:KSZ167 LCV166:LCV167 LMR166:LMR167 LWN166:LWN167 MGJ166:MGJ167 MQF166:MQF167 NAB166:NAB167 NJX166:NJX167 NTT166:NTT167 ODP166:ODP167 ONL166:ONL167 OXH166:OXH167 PHD166:PHD167 PQZ166:PQZ167 QAV166:QAV167 QKR166:QKR167 QUN166:QUN167 REJ166:REJ167 ROF166:ROF167 RYB166:RYB167 SHX166:SHX167 SRT166:SRT167 TBP166:TBP167 TLL166:TLL167 TVH166:TVH167 UFD166:UFD167 UOZ166:UOZ167 UYV166:UYV167 VIR166:VIR167 VSN166:VSN167 WCJ166:WCJ167 WMF166:WMF167 WWB166:WWB167 T169:T170 T172:T173 JP172:JP173 TL172:TL173 ADH172:ADH173 AND172:AND173 AWZ172:AWZ173 BGV172:BGV173 BQR172:BQR173 CAN172:CAN173 CKJ172:CKJ173 CUF172:CUF173 DEB172:DEB173 DNX172:DNX173 DXT172:DXT173 EHP172:EHP173 ERL172:ERL173 FBH172:FBH173 FLD172:FLD173 FUZ172:FUZ173 GEV172:GEV173 GOR172:GOR173 GYN172:GYN173 HIJ172:HIJ173 HSF172:HSF173 ICB172:ICB173 ILX172:ILX173 IVT172:IVT173 JFP172:JFP173 JPL172:JPL173 JZH172:JZH173 KJD172:KJD173 KSZ172:KSZ173 LCV172:LCV173 LMR172:LMR173 LWN172:LWN173 MGJ172:MGJ173 MQF172:MQF173 NAB172:NAB173 NJX172:NJX173 NTT172:NTT173 ODP172:ODP173 ONL172:ONL173 OXH172:OXH173 PHD172:PHD173 PQZ172:PQZ173 QAV172:QAV173 QKR172:QKR173 QUN172:QUN173 REJ172:REJ173 ROF172:ROF173 RYB172:RYB173 SHX172:SHX173 SRT172:SRT173 TBP172:TBP173 TLL172:TLL173 TVH172:TVH173 UFD172:UFD173 UOZ172:UOZ173 UYV172:UYV173 VIR172:VIR173 VSN172:VSN173 WCJ172:WCJ173 WMF172:WMF173 WWB172:WWB173 JP169:JP170 TL169:TL170 ADH169:ADH170 AND169:AND170 AWZ169:AWZ170 BGV169:BGV170 BQR169:BQR170 CAN169:CAN170 CKJ169:CKJ170 CUF169:CUF170 DEB169:DEB170 DNX169:DNX170 DXT169:DXT170 EHP169:EHP170 ERL169:ERL170 FBH169:FBH170 FLD169:FLD170 FUZ169:FUZ170 GEV169:GEV170 GOR169:GOR170 GYN169:GYN170 HIJ169:HIJ170 HSF169:HSF170 ICB169:ICB170 ILX169:ILX170 IVT169:IVT170 JFP169:JFP170 JPL169:JPL170 JZH169:JZH170 KJD169:KJD170 KSZ169:KSZ170 LCV169:LCV170 LMR169:LMR170 LWN169:LWN170 MGJ169:MGJ170 MQF169:MQF170 NAB169:NAB170 NJX169:NJX170 NTT169:NTT170 ODP169:ODP170 ONL169:ONL170 OXH169:OXH170 PHD169:PHD170 PQZ169:PQZ170 QAV169:QAV170 QKR169:QKR170 QUN169:QUN170 REJ169:REJ170 ROF169:ROF170 RYB169:RYB170 SHX169:SHX170 SRT169:SRT170 TBP169:TBP170 TLL169:TLL170 TVH169:TVH170 UFD169:UFD170 UOZ169:UOZ170 UYV169:UYV170 VIR169:VIR170 VSN169:VSN170 WCJ169:WCJ170 WMF169:WMF170 WWB169:WWB170 T175:T176 JP175:JP176 TL175:TL176 ADH175:ADH176 AND175:AND176 AWZ175:AWZ176 BGV175:BGV176 BQR175:BQR176 CAN175:CAN176 CKJ175:CKJ176 CUF175:CUF176 DEB175:DEB176 DNX175:DNX176 DXT175:DXT176 EHP175:EHP176 ERL175:ERL176 FBH175:FBH176 FLD175:FLD176 FUZ175:FUZ176 GEV175:GEV176 GOR175:GOR176 GYN175:GYN176 HIJ175:HIJ176 HSF175:HSF176 ICB175:ICB176 ILX175:ILX176 IVT175:IVT176 JFP175:JFP176 JPL175:JPL176 JZH175:JZH176 KJD175:KJD176 KSZ175:KSZ176 LCV175:LCV176 LMR175:LMR176 LWN175:LWN176 MGJ175:MGJ176 MQF175:MQF176 NAB175:NAB176 NJX175:NJX176 NTT175:NTT176 ODP175:ODP176 ONL175:ONL176 OXH175:OXH176 PHD175:PHD176 PQZ175:PQZ176 QAV175:QAV176 QKR175:QKR176 QUN175:QUN176 REJ175:REJ176 ROF175:ROF176 RYB175:RYB176 SHX175:SHX176 SRT175:SRT176 TBP175:TBP176 TLL175:TLL176 TVH175:TVH176 UFD175:UFD176 UOZ175:UOZ176 UYV175:UYV176 VIR175:VIR176 VSN175:VSN176 WCJ175:WCJ176 WMF175:WMF176 JP135:JP137 T279 JP279 TL279 ADH279 AND279 AWZ279 BGV279 BQR279 CAN279 CKJ279 CUF279 DEB279 DNX279 DXT279 EHP279 ERL279 FBH279 FLD279 FUZ279 GEV279 GOR279 GYN279 HIJ279 HSF279 ICB279 ILX279 IVT279 JFP279 JPL279 JZH279 KJD279 KSZ279 LCV279 LMR279 LWN279 MGJ279 MQF279 NAB279 NJX279 NTT279 ODP279 ONL279 OXH279 PHD279 PQZ279 QAV279 QKR279 QUN279 REJ279 ROF279 RYB279 SHX279 SRT279 TBP279 TLL279 TVH279 UFD279 UOZ279 UYV279 VIR279 VSN279 WCJ279 WMF279 WWB279">
      <formula1>$O$39:$S$39</formula1>
    </dataValidation>
    <dataValidation type="list" allowBlank="1" showInputMessage="1" showErrorMessage="1" sqref="S42:S45 JO44:JO45 TK44:TK45 ADG44:ADG45 ANC44:ANC45 AWY44:AWY45 BGU44:BGU45 BQQ44:BQQ45 CAM44:CAM45 CKI44:CKI45 CUE44:CUE45 DEA44:DEA45 DNW44:DNW45 DXS44:DXS45 EHO44:EHO45 ERK44:ERK45 FBG44:FBG45 FLC44:FLC45 FUY44:FUY45 GEU44:GEU45 GOQ44:GOQ45 GYM44:GYM45 HII44:HII45 HSE44:HSE45 ICA44:ICA45 ILW44:ILW45 IVS44:IVS45 JFO44:JFO45 JPK44:JPK45 JZG44:JZG45 KJC44:KJC45 KSY44:KSY45 LCU44:LCU45 LMQ44:LMQ45 LWM44:LWM45 MGI44:MGI45 MQE44:MQE45 NAA44:NAA45 NJW44:NJW45 NTS44:NTS45 ODO44:ODO45 ONK44:ONK45 OXG44:OXG45 PHC44:PHC45 PQY44:PQY45 QAU44:QAU45 QKQ44:QKQ45 QUM44:QUM45 REI44:REI45 ROE44:ROE45 RYA44:RYA45 SHW44:SHW45 SRS44:SRS45 TBO44:TBO45 TLK44:TLK45 TVG44:TVG45 UFC44:UFC45 UOY44:UOY45 UYU44:UYU45 VIQ44:VIQ45 VSM44:VSM45 WCI44:WCI45 WME44:WME45 WWA44:WWA45 S48:S49 JO48:JO49 TK48:TK49 ADG48:ADG49 ANC48:ANC49 AWY48:AWY49 BGU48:BGU49 BQQ48:BQQ49 CAM48:CAM49 CKI48:CKI49 CUE48:CUE49 DEA48:DEA49 DNW48:DNW49 DXS48:DXS49 EHO48:EHO49 ERK48:ERK49 FBG48:FBG49 FLC48:FLC49 FUY48:FUY49 GEU48:GEU49 GOQ48:GOQ49 GYM48:GYM49 HII48:HII49 HSE48:HSE49 ICA48:ICA49 ILW48:ILW49 IVS48:IVS49 JFO48:JFO49 JPK48:JPK49 JZG48:JZG49 KJC48:KJC49 KSY48:KSY49 LCU48:LCU49 LMQ48:LMQ49 LWM48:LWM49 MGI48:MGI49 MQE48:MQE49 NAA48:NAA49 NJW48:NJW49 NTS48:NTS49 ODO48:ODO49 ONK48:ONK49 OXG48:OXG49 PHC48:PHC49 PQY48:PQY49 QAU48:QAU49 QKQ48:QKQ49 QUM48:QUM49 REI48:REI49 ROE48:ROE49 RYA48:RYA49 SHW48:SHW49 SRS48:SRS49 TBO48:TBO49 TLK48:TLK49 TVG48:TVG49 UFC48:UFC49 UOY48:UOY49 UYU48:UYU49 VIQ48:VIQ49 VSM48:VSM49 WCI48:WCI49 WME48:WME49 WWA48:WWA49 S59:S62 JO59:JO62 TK59:TK62 ADG59:ADG62 ANC59:ANC62 AWY59:AWY62 BGU59:BGU62 BQQ59:BQQ62 CAM59:CAM62 CKI59:CKI62 CUE59:CUE62 DEA59:DEA62 DNW59:DNW62 DXS59:DXS62 EHO59:EHO62 ERK59:ERK62 FBG59:FBG62 FLC59:FLC62 FUY59:FUY62 GEU59:GEU62 GOQ59:GOQ62 GYM59:GYM62 HII59:HII62 HSE59:HSE62 ICA59:ICA62 ILW59:ILW62 IVS59:IVS62 JFO59:JFO62 JPK59:JPK62 JZG59:JZG62 KJC59:KJC62 KSY59:KSY62 LCU59:LCU62 LMQ59:LMQ62 LWM59:LWM62 MGI59:MGI62 MQE59:MQE62 NAA59:NAA62 NJW59:NJW62 NTS59:NTS62 ODO59:ODO62 ONK59:ONK62 OXG59:OXG62 PHC59:PHC62 PQY59:PQY62 QAU59:QAU62 QKQ59:QKQ62 QUM59:QUM62 REI59:REI62 ROE59:ROE62 RYA59:RYA62 SHW59:SHW62 SRS59:SRS62 TBO59:TBO62 TLK59:TLK62 TVG59:TVG62 UFC59:UFC62 UOY59:UOY62 UYU59:UYU62 VIQ59:VIQ62 VSM59:VSM62 WCI59:WCI62 WME59:WME62 WWA59:WWA62 S65:S66 JO65:JO66 TK65:TK66 ADG65:ADG66 ANC65:ANC66 AWY65:AWY66 BGU65:BGU66 BQQ65:BQQ66 CAM65:CAM66 CKI65:CKI66 CUE65:CUE66 DEA65:DEA66 DNW65:DNW66 DXS65:DXS66 EHO65:EHO66 ERK65:ERK66 FBG65:FBG66 FLC65:FLC66 FUY65:FUY66 GEU65:GEU66 GOQ65:GOQ66 GYM65:GYM66 HII65:HII66 HSE65:HSE66 ICA65:ICA66 ILW65:ILW66 IVS65:IVS66 JFO65:JFO66 JPK65:JPK66 JZG65:JZG66 KJC65:KJC66 KSY65:KSY66 LCU65:LCU66 LMQ65:LMQ66 LWM65:LWM66 MGI65:MGI66 MQE65:MQE66 NAA65:NAA66 NJW65:NJW66 NTS65:NTS66 ODO65:ODO66 ONK65:ONK66 OXG65:OXG66 PHC65:PHC66 PQY65:PQY66 QAU65:QAU66 QKQ65:QKQ66 QUM65:QUM66 REI65:REI66 ROE65:ROE66 RYA65:RYA66 SHW65:SHW66 SRS65:SRS66 TBO65:TBO66 TLK65:TLK66 TVG65:TVG66 UFC65:UFC66 UOY65:UOY66 UYU65:UYU66 VIQ65:VIQ66 VSM65:VSM66 WCI65:WCI66 WME65:WME66 WWA65:WWA66 S77:S80 JO77:JO80 TK77:TK80 ADG77:ADG80 ANC77:ANC80 AWY77:AWY80 BGU77:BGU80 BQQ77:BQQ80 CAM77:CAM80 CKI77:CKI80 CUE77:CUE80 DEA77:DEA80 DNW77:DNW80 DXS77:DXS80 EHO77:EHO80 ERK77:ERK80 FBG77:FBG80 FLC77:FLC80 FUY77:FUY80 GEU77:GEU80 GOQ77:GOQ80 GYM77:GYM80 HII77:HII80 HSE77:HSE80 ICA77:ICA80 ILW77:ILW80 IVS77:IVS80 JFO77:JFO80 JPK77:JPK80 JZG77:JZG80 KJC77:KJC80 KSY77:KSY80 LCU77:LCU80 LMQ77:LMQ80 LWM77:LWM80 MGI77:MGI80 MQE77:MQE80 NAA77:NAA80 NJW77:NJW80 NTS77:NTS80 ODO77:ODO80 ONK77:ONK80 OXG77:OXG80 PHC77:PHC80 PQY77:PQY80 QAU77:QAU80 QKQ77:QKQ80 QUM77:QUM80 REI77:REI80 ROE77:ROE80 RYA77:RYA80 SHW77:SHW80 SRS77:SRS80 TBO77:TBO80 TLK77:TLK80 TVG77:TVG80 UFC77:UFC80 UOY77:UOY80 UYU77:UYU80 VIQ77:VIQ80 VSM77:VSM80 WCI77:WCI80 WME77:WME80 WWA77:WWA80 S82:S83 JO82:JO83 TK82:TK83 ADG82:ADG83 ANC82:ANC83 AWY82:AWY83 BGU82:BGU83 BQQ82:BQQ83 CAM82:CAM83 CKI82:CKI83 CUE82:CUE83 DEA82:DEA83 DNW82:DNW83 DXS82:DXS83 EHO82:EHO83 ERK82:ERK83 FBG82:FBG83 FLC82:FLC83 FUY82:FUY83 GEU82:GEU83 GOQ82:GOQ83 GYM82:GYM83 HII82:HII83 HSE82:HSE83 ICA82:ICA83 ILW82:ILW83 IVS82:IVS83 JFO82:JFO83 JPK82:JPK83 JZG82:JZG83 KJC82:KJC83 KSY82:KSY83 LCU82:LCU83 LMQ82:LMQ83 LWM82:LWM83 MGI82:MGI83 MQE82:MQE83 NAA82:NAA83 NJW82:NJW83 NTS82:NTS83 ODO82:ODO83 ONK82:ONK83 OXG82:OXG83 PHC82:PHC83 PQY82:PQY83 QAU82:QAU83 QKQ82:QKQ83 QUM82:QUM83 REI82:REI83 ROE82:ROE83 RYA82:RYA83 SHW82:SHW83 SRS82:SRS83 TBO82:TBO83 TLK82:TLK83 TVG82:TVG83 UFC82:UFC83 UOY82:UOY83 UYU82:UYU83 VIQ82:VIQ83 VSM82:VSM83 WCI82:WCI83 WME82:WME83 WWA82:WWA83 S129:S133 JO129:JO133 TK129:TK133 ADG129:ADG133 ANC129:ANC133 AWY129:AWY133 BGU129:BGU133 BQQ129:BQQ133 CAM129:CAM133 CKI129:CKI133 CUE129:CUE133 DEA129:DEA133 DNW129:DNW133 DXS129:DXS133 EHO129:EHO133 ERK129:ERK133 FBG129:FBG133 FLC129:FLC133 FUY129:FUY133 GEU129:GEU133 GOQ129:GOQ133 GYM129:GYM133 HII129:HII133 HSE129:HSE133 ICA129:ICA133 ILW129:ILW133 IVS129:IVS133 JFO129:JFO133 JPK129:JPK133 JZG129:JZG133 KJC129:KJC133 KSY129:KSY133 LCU129:LCU133 LMQ129:LMQ133 LWM129:LWM133 MGI129:MGI133 MQE129:MQE133 NAA129:NAA133 NJW129:NJW133 NTS129:NTS133 ODO129:ODO133 ONK129:ONK133 OXG129:OXG133 PHC129:PHC133 PQY129:PQY133 QAU129:QAU133 QKQ129:QKQ133 QUM129:QUM133 REI129:REI133 ROE129:ROE133 RYA129:RYA133 SHW129:SHW133 SRS129:SRS133 TBO129:TBO133 TLK129:TLK133 TVG129:TVG133 UFC129:UFC133 UOY129:UOY133 UYU129:UYU133 VIQ129:VIQ133 VSM129:VSM133 WCI129:WCI133 WME129:WME133 WWA129:WWA133 TK135:TK137 ADG135:ADG137 ANC135:ANC137 AWY135:AWY137 BGU135:BGU137 BQQ135:BQQ137 CAM135:CAM137 CKI135:CKI137 CUE135:CUE137 DEA135:DEA137 DNW135:DNW137 DXS135:DXS137 EHO135:EHO137 ERK135:ERK137 FBG135:FBG137 FLC135:FLC137 FUY135:FUY137 GEU135:GEU137 GOQ135:GOQ137 GYM135:GYM137 HII135:HII137 HSE135:HSE137 ICA135:ICA137 ILW135:ILW137 IVS135:IVS137 JFO135:JFO137 JPK135:JPK137 JZG135:JZG137 KJC135:KJC137 KSY135:KSY137 LCU135:LCU137 LMQ135:LMQ137 LWM135:LWM137 MGI135:MGI137 MQE135:MQE137 NAA135:NAA137 NJW135:NJW137 NTS135:NTS137 ODO135:ODO137 ONK135:ONK137 OXG135:OXG137 PHC135:PHC137 PQY135:PQY137 QAU135:QAU137 QKQ135:QKQ137 QUM135:QUM137 REI135:REI137 ROE135:ROE137 RYA135:RYA137 SHW135:SHW137 SRS135:SRS137 TBO135:TBO137 TLK135:TLK137 TVG135:TVG137 UFC135:UFC137 UOY135:UOY137 UYU135:UYU137 VIQ135:VIQ137 VSM135:VSM137 WCI135:WCI137 WME135:WME137 WWA135:WWA137 S135:S137 WWA199:WWA201 S191:S193 JO191:JO193 TK191:TK193 ADG191:ADG193 ANC191:ANC193 AWY191:AWY193 BGU191:BGU193 BQQ191:BQQ193 CAM191:CAM193 CKI191:CKI193 CUE191:CUE193 DEA191:DEA193 DNW191:DNW193 DXS191:DXS193 EHO191:EHO193 ERK191:ERK193 FBG191:FBG193 FLC191:FLC193 FUY191:FUY193 GEU191:GEU193 GOQ191:GOQ193 GYM191:GYM193 HII191:HII193 HSE191:HSE193 ICA191:ICA193 ILW191:ILW193 IVS191:IVS193 JFO191:JFO193 JPK191:JPK193 JZG191:JZG193 KJC191:KJC193 KSY191:KSY193 LCU191:LCU193 LMQ191:LMQ193 LWM191:LWM193 MGI191:MGI193 MQE191:MQE193 NAA191:NAA193 NJW191:NJW193 NTS191:NTS193 ODO191:ODO193 ONK191:ONK193 OXG191:OXG193 PHC191:PHC193 PQY191:PQY193 QAU191:QAU193 QKQ191:QKQ193 QUM191:QUM193 REI191:REI193 ROE191:ROE193 RYA191:RYA193 SHW191:SHW193 SRS191:SRS193 TBO191:TBO193 TLK191:TLK193 TVG191:TVG193 UFC191:UFC193 UOY191:UOY193 UYU191:UYU193 VIQ191:VIQ193 VSM191:VSM193 WCI191:WCI193 WME191:WME193 WWA191:WWA193 S195:S197 JO195:JO197 TK195:TK197 ADG195:ADG197 ANC195:ANC197 AWY195:AWY197 BGU195:BGU197 BQQ195:BQQ197 CAM195:CAM197 CKI195:CKI197 CUE195:CUE197 DEA195:DEA197 DNW195:DNW197 DXS195:DXS197 EHO195:EHO197 ERK195:ERK197 FBG195:FBG197 FLC195:FLC197 FUY195:FUY197 GEU195:GEU197 GOQ195:GOQ197 GYM195:GYM197 HII195:HII197 HSE195:HSE197 ICA195:ICA197 ILW195:ILW197 IVS195:IVS197 JFO195:JFO197 JPK195:JPK197 JZG195:JZG197 KJC195:KJC197 KSY195:KSY197 LCU195:LCU197 LMQ195:LMQ197 LWM195:LWM197 MGI195:MGI197 MQE195:MQE197 NAA195:NAA197 NJW195:NJW197 NTS195:NTS197 ODO195:ODO197 ONK195:ONK197 OXG195:OXG197 PHC195:PHC197 PQY195:PQY197 QAU195:QAU197 QKQ195:QKQ197 QUM195:QUM197 REI195:REI197 ROE195:ROE197 RYA195:RYA197 SHW195:SHW197 SRS195:SRS197 TBO195:TBO197 TLK195:TLK197 TVG195:TVG197 UFC195:UFC197 UOY195:UOY197 UYU195:UYU197 VIQ195:VIQ197 VSM195:VSM197 WCI195:WCI197 WME195:WME197 WWA195:WWA197 S199:S201 JO199:JO201 TK199:TK201 ADG199:ADG201 ANC199:ANC201 AWY199:AWY201 BGU199:BGU201 BQQ199:BQQ201 CAM199:CAM201 CKI199:CKI201 CUE199:CUE201 DEA199:DEA201 DNW199:DNW201 DXS199:DXS201 EHO199:EHO201 ERK199:ERK201 FBG199:FBG201 FLC199:FLC201 FUY199:FUY201 GEU199:GEU201 GOQ199:GOQ201 GYM199:GYM201 HII199:HII201 HSE199:HSE201 ICA199:ICA201 ILW199:ILW201 IVS199:IVS201 JFO199:JFO201 JPK199:JPK201 JZG199:JZG201 KJC199:KJC201 KSY199:KSY201 LCU199:LCU201 LMQ199:LMQ201 LWM199:LWM201 MGI199:MGI201 MQE199:MQE201 NAA199:NAA201 NJW199:NJW201 NTS199:NTS201 ODO199:ODO201 ONK199:ONK201 OXG199:OXG201 PHC199:PHC201 PQY199:PQY201 QAU199:QAU201 QKQ199:QKQ201 QUM199:QUM201 REI199:REI201 ROE199:ROE201 RYA199:RYA201 SHW199:SHW201 SRS199:SRS201 TBO199:TBO201 TLK199:TLK201 TVG199:TVG201 UFC199:UFC201 UOY199:UOY201 UYU199:UYU201 VIQ199:VIQ201 VSM199:VSM201 WCI199:WCI201 WME199:WME201 JO135:JO137 WWA279 JO279 TK279 ADG279 ANC279 AWY279 BGU279 BQQ279 CAM279 CKI279 CUE279 DEA279 DNW279 DXS279 EHO279 ERK279 FBG279 FLC279 FUY279 GEU279 GOQ279 GYM279 HII279 HSE279 ICA279 ILW279 IVS279 JFO279 JPK279 JZG279 KJC279 KSY279 LCU279 LMQ279 LWM279 MGI279 MQE279 NAA279 NJW279 NTS279 ODO279 ONK279 OXG279 PHC279 PQY279 QAU279 QKQ279 QUM279 REI279 ROE279 RYA279 SHW279 SRS279 TBO279 TLK279 TVG279 UFC279 UOY279 UYU279 VIQ279 VSM279 WCI279 WME279">
      <formula1>$S$42</formula1>
    </dataValidation>
    <dataValidation type="list" allowBlank="1" showInputMessage="1" showErrorMessage="1" sqref="Q42:Q45 JM44:JM45 TI44:TI45 ADE44:ADE45 ANA44:ANA45 AWW44:AWW45 BGS44:BGS45 BQO44:BQO45 CAK44:CAK45 CKG44:CKG45 CUC44:CUC45 DDY44:DDY45 DNU44:DNU45 DXQ44:DXQ45 EHM44:EHM45 ERI44:ERI45 FBE44:FBE45 FLA44:FLA45 FUW44:FUW45 GES44:GES45 GOO44:GOO45 GYK44:GYK45 HIG44:HIG45 HSC44:HSC45 IBY44:IBY45 ILU44:ILU45 IVQ44:IVQ45 JFM44:JFM45 JPI44:JPI45 JZE44:JZE45 KJA44:KJA45 KSW44:KSW45 LCS44:LCS45 LMO44:LMO45 LWK44:LWK45 MGG44:MGG45 MQC44:MQC45 MZY44:MZY45 NJU44:NJU45 NTQ44:NTQ45 ODM44:ODM45 ONI44:ONI45 OXE44:OXE45 PHA44:PHA45 PQW44:PQW45 QAS44:QAS45 QKO44:QKO45 QUK44:QUK45 REG44:REG45 ROC44:ROC45 RXY44:RXY45 SHU44:SHU45 SRQ44:SRQ45 TBM44:TBM45 TLI44:TLI45 TVE44:TVE45 UFA44:UFA45 UOW44:UOW45 UYS44:UYS45 VIO44:VIO45 VSK44:VSK45 WCG44:WCG45 WMC44:WMC45 WVY44:WVY45 Q48:Q49 JM48:JM49 TI48:TI49 ADE48:ADE49 ANA48:ANA49 AWW48:AWW49 BGS48:BGS49 BQO48:BQO49 CAK48:CAK49 CKG48:CKG49 CUC48:CUC49 DDY48:DDY49 DNU48:DNU49 DXQ48:DXQ49 EHM48:EHM49 ERI48:ERI49 FBE48:FBE49 FLA48:FLA49 FUW48:FUW49 GES48:GES49 GOO48:GOO49 GYK48:GYK49 HIG48:HIG49 HSC48:HSC49 IBY48:IBY49 ILU48:ILU49 IVQ48:IVQ49 JFM48:JFM49 JPI48:JPI49 JZE48:JZE49 KJA48:KJA49 KSW48:KSW49 LCS48:LCS49 LMO48:LMO49 LWK48:LWK49 MGG48:MGG49 MQC48:MQC49 MZY48:MZY49 NJU48:NJU49 NTQ48:NTQ49 ODM48:ODM49 ONI48:ONI49 OXE48:OXE49 PHA48:PHA49 PQW48:PQW49 QAS48:QAS49 QKO48:QKO49 QUK48:QUK49 REG48:REG49 ROC48:ROC49 RXY48:RXY49 SHU48:SHU49 SRQ48:SRQ49 TBM48:TBM49 TLI48:TLI49 TVE48:TVE49 UFA48:UFA49 UOW48:UOW49 UYS48:UYS49 VIO48:VIO49 VSK48:VSK49 WCG48:WCG49 WMC48:WMC49 WVY48:WVY49 Q59:Q62 JM59:JM62 TI59:TI62 ADE59:ADE62 ANA59:ANA62 AWW59:AWW62 BGS59:BGS62 BQO59:BQO62 CAK59:CAK62 CKG59:CKG62 CUC59:CUC62 DDY59:DDY62 DNU59:DNU62 DXQ59:DXQ62 EHM59:EHM62 ERI59:ERI62 FBE59:FBE62 FLA59:FLA62 FUW59:FUW62 GES59:GES62 GOO59:GOO62 GYK59:GYK62 HIG59:HIG62 HSC59:HSC62 IBY59:IBY62 ILU59:ILU62 IVQ59:IVQ62 JFM59:JFM62 JPI59:JPI62 JZE59:JZE62 KJA59:KJA62 KSW59:KSW62 LCS59:LCS62 LMO59:LMO62 LWK59:LWK62 MGG59:MGG62 MQC59:MQC62 MZY59:MZY62 NJU59:NJU62 NTQ59:NTQ62 ODM59:ODM62 ONI59:ONI62 OXE59:OXE62 PHA59:PHA62 PQW59:PQW62 QAS59:QAS62 QKO59:QKO62 QUK59:QUK62 REG59:REG62 ROC59:ROC62 RXY59:RXY62 SHU59:SHU62 SRQ59:SRQ62 TBM59:TBM62 TLI59:TLI62 TVE59:TVE62 UFA59:UFA62 UOW59:UOW62 UYS59:UYS62 VIO59:VIO62 VSK59:VSK62 WCG59:WCG62 WMC59:WMC62 WVY59:WVY62 Q65:Q66 JM65:JM66 TI65:TI66 ADE65:ADE66 ANA65:ANA66 AWW65:AWW66 BGS65:BGS66 BQO65:BQO66 CAK65:CAK66 CKG65:CKG66 CUC65:CUC66 DDY65:DDY66 DNU65:DNU66 DXQ65:DXQ66 EHM65:EHM66 ERI65:ERI66 FBE65:FBE66 FLA65:FLA66 FUW65:FUW66 GES65:GES66 GOO65:GOO66 GYK65:GYK66 HIG65:HIG66 HSC65:HSC66 IBY65:IBY66 ILU65:ILU66 IVQ65:IVQ66 JFM65:JFM66 JPI65:JPI66 JZE65:JZE66 KJA65:KJA66 KSW65:KSW66 LCS65:LCS66 LMO65:LMO66 LWK65:LWK66 MGG65:MGG66 MQC65:MQC66 MZY65:MZY66 NJU65:NJU66 NTQ65:NTQ66 ODM65:ODM66 ONI65:ONI66 OXE65:OXE66 PHA65:PHA66 PQW65:PQW66 QAS65:QAS66 QKO65:QKO66 QUK65:QUK66 REG65:REG66 ROC65:ROC66 RXY65:RXY66 SHU65:SHU66 SRQ65:SRQ66 TBM65:TBM66 TLI65:TLI66 TVE65:TVE66 UFA65:UFA66 UOW65:UOW66 UYS65:UYS66 VIO65:VIO66 VSK65:VSK66 WCG65:WCG66 WMC65:WMC66 WVY65:WVY66 Q77:Q80 JM77:JM80 TI77:TI80 ADE77:ADE80 ANA77:ANA80 AWW77:AWW80 BGS77:BGS80 BQO77:BQO80 CAK77:CAK80 CKG77:CKG80 CUC77:CUC80 DDY77:DDY80 DNU77:DNU80 DXQ77:DXQ80 EHM77:EHM80 ERI77:ERI80 FBE77:FBE80 FLA77:FLA80 FUW77:FUW80 GES77:GES80 GOO77:GOO80 GYK77:GYK80 HIG77:HIG80 HSC77:HSC80 IBY77:IBY80 ILU77:ILU80 IVQ77:IVQ80 JFM77:JFM80 JPI77:JPI80 JZE77:JZE80 KJA77:KJA80 KSW77:KSW80 LCS77:LCS80 LMO77:LMO80 LWK77:LWK80 MGG77:MGG80 MQC77:MQC80 MZY77:MZY80 NJU77:NJU80 NTQ77:NTQ80 ODM77:ODM80 ONI77:ONI80 OXE77:OXE80 PHA77:PHA80 PQW77:PQW80 QAS77:QAS80 QKO77:QKO80 QUK77:QUK80 REG77:REG80 ROC77:ROC80 RXY77:RXY80 SHU77:SHU80 SRQ77:SRQ80 TBM77:TBM80 TLI77:TLI80 TVE77:TVE80 UFA77:UFA80 UOW77:UOW80 UYS77:UYS80 VIO77:VIO80 VSK77:VSK80 WCG77:WCG80 WMC77:WMC80 WVY77:WVY80 Q82:Q83 JM82:JM83 TI82:TI83 ADE82:ADE83 ANA82:ANA83 AWW82:AWW83 BGS82:BGS83 BQO82:BQO83 CAK82:CAK83 CKG82:CKG83 CUC82:CUC83 DDY82:DDY83 DNU82:DNU83 DXQ82:DXQ83 EHM82:EHM83 ERI82:ERI83 FBE82:FBE83 FLA82:FLA83 FUW82:FUW83 GES82:GES83 GOO82:GOO83 GYK82:GYK83 HIG82:HIG83 HSC82:HSC83 IBY82:IBY83 ILU82:ILU83 IVQ82:IVQ83 JFM82:JFM83 JPI82:JPI83 JZE82:JZE83 KJA82:KJA83 KSW82:KSW83 LCS82:LCS83 LMO82:LMO83 LWK82:LWK83 MGG82:MGG83 MQC82:MQC83 MZY82:MZY83 NJU82:NJU83 NTQ82:NTQ83 ODM82:ODM83 ONI82:ONI83 OXE82:OXE83 PHA82:PHA83 PQW82:PQW83 QAS82:QAS83 QKO82:QKO83 QUK82:QUK83 REG82:REG83 ROC82:ROC83 RXY82:RXY83 SHU82:SHU83 SRQ82:SRQ83 TBM82:TBM83 TLI82:TLI83 TVE82:TVE83 UFA82:UFA83 UOW82:UOW83 UYS82:UYS83 VIO82:VIO83 VSK82:VSK83 WCG82:WCG83 WMC82:WMC83 WVY82:WVY83 Q98:Q99 JM98:JM99 TI98:TI99 ADE98:ADE99 ANA98:ANA99 AWW98:AWW99 BGS98:BGS99 BQO98:BQO99 CAK98:CAK99 CKG98:CKG99 CUC98:CUC99 DDY98:DDY99 DNU98:DNU99 DXQ98:DXQ99 EHM98:EHM99 ERI98:ERI99 FBE98:FBE99 FLA98:FLA99 FUW98:FUW99 GES98:GES99 GOO98:GOO99 GYK98:GYK99 HIG98:HIG99 HSC98:HSC99 IBY98:IBY99 ILU98:ILU99 IVQ98:IVQ99 JFM98:JFM99 JPI98:JPI99 JZE98:JZE99 KJA98:KJA99 KSW98:KSW99 LCS98:LCS99 LMO98:LMO99 LWK98:LWK99 MGG98:MGG99 MQC98:MQC99 MZY98:MZY99 NJU98:NJU99 NTQ98:NTQ99 ODM98:ODM99 ONI98:ONI99 OXE98:OXE99 PHA98:PHA99 PQW98:PQW99 QAS98:QAS99 QKO98:QKO99 QUK98:QUK99 REG98:REG99 ROC98:ROC99 RXY98:RXY99 SHU98:SHU99 SRQ98:SRQ99 TBM98:TBM99 TLI98:TLI99 TVE98:TVE99 UFA98:UFA99 UOW98:UOW99 UYS98:UYS99 VIO98:VIO99 VSK98:VSK99 WCG98:WCG99 WMC98:WMC99 WVY98:WVY99 JM119:JM121 TI119:TI121 ADE119:ADE121 ANA119:ANA121 AWW119:AWW121 BGS119:BGS121 BQO119:BQO121 CAK119:CAK121 CKG119:CKG121 CUC119:CUC121 DDY119:DDY121 DNU119:DNU121 DXQ119:DXQ121 EHM119:EHM121 ERI119:ERI121 FBE119:FBE121 FLA119:FLA121 FUW119:FUW121 GES119:GES121 GOO119:GOO121 GYK119:GYK121 HIG119:HIG121 HSC119:HSC121 IBY119:IBY121 ILU119:ILU121 IVQ119:IVQ121 JFM119:JFM121 JPI119:JPI121 JZE119:JZE121 KJA119:KJA121 KSW119:KSW121 LCS119:LCS121 LMO119:LMO121 LWK119:LWK121 MGG119:MGG121 MQC119:MQC121 MZY119:MZY121 NJU119:NJU121 NTQ119:NTQ121 ODM119:ODM121 ONI119:ONI121 OXE119:OXE121 PHA119:PHA121 PQW119:PQW121 QAS119:QAS121 QKO119:QKO121 QUK119:QUK121 REG119:REG121 ROC119:ROC121 RXY119:RXY121 SHU119:SHU121 SRQ119:SRQ121 TBM119:TBM121 TLI119:TLI121 TVE119:TVE121 UFA119:UFA121 UOW119:UOW121 UYS119:UYS121 VIO119:VIO121 VSK119:VSK121 WCG119:WCG121 WMC119:WMC121 WVY119:WVY121 Q119:Q121 WVY279 JM279 TI279 ADE279 ANA279 AWW279 BGS279 BQO279 CAK279 CKG279 CUC279 DDY279 DNU279 DXQ279 EHM279 ERI279 FBE279 FLA279 FUW279 GES279 GOO279 GYK279 HIG279 HSC279 IBY279 ILU279 IVQ279 JFM279 JPI279 JZE279 KJA279 KSW279 LCS279 LMO279 LWK279 MGG279 MQC279 MZY279 NJU279 NTQ279 ODM279 ONI279 OXE279 PHA279 PQW279 QAS279 QKO279 QUK279 REG279 ROC279 RXY279 SHU279 SRQ279 TBM279 TLI279 TVE279 UFA279 UOW279 UYS279 VIO279 VSK279 WCG279 WMC279">
      <formula1>$Q$42</formula1>
    </dataValidation>
    <dataValidation type="list" allowBlank="1" showInputMessage="1" showErrorMessage="1" sqref="R42:R45 JN44:JN45 TJ44:TJ45 ADF44:ADF45 ANB44:ANB45 AWX44:AWX45 BGT44:BGT45 BQP44:BQP45 CAL44:CAL45 CKH44:CKH45 CUD44:CUD45 DDZ44:DDZ45 DNV44:DNV45 DXR44:DXR45 EHN44:EHN45 ERJ44:ERJ45 FBF44:FBF45 FLB44:FLB45 FUX44:FUX45 GET44:GET45 GOP44:GOP45 GYL44:GYL45 HIH44:HIH45 HSD44:HSD45 IBZ44:IBZ45 ILV44:ILV45 IVR44:IVR45 JFN44:JFN45 JPJ44:JPJ45 JZF44:JZF45 KJB44:KJB45 KSX44:KSX45 LCT44:LCT45 LMP44:LMP45 LWL44:LWL45 MGH44:MGH45 MQD44:MQD45 MZZ44:MZZ45 NJV44:NJV45 NTR44:NTR45 ODN44:ODN45 ONJ44:ONJ45 OXF44:OXF45 PHB44:PHB45 PQX44:PQX45 QAT44:QAT45 QKP44:QKP45 QUL44:QUL45 REH44:REH45 ROD44:ROD45 RXZ44:RXZ45 SHV44:SHV45 SRR44:SRR45 TBN44:TBN45 TLJ44:TLJ45 TVF44:TVF45 UFB44:UFB45 UOX44:UOX45 UYT44:UYT45 VIP44:VIP45 VSL44:VSL45 WCH44:WCH45 WMD44:WMD45 WVZ44:WVZ45 R48:R49 JN48:JN49 TJ48:TJ49 ADF48:ADF49 ANB48:ANB49 AWX48:AWX49 BGT48:BGT49 BQP48:BQP49 CAL48:CAL49 CKH48:CKH49 CUD48:CUD49 DDZ48:DDZ49 DNV48:DNV49 DXR48:DXR49 EHN48:EHN49 ERJ48:ERJ49 FBF48:FBF49 FLB48:FLB49 FUX48:FUX49 GET48:GET49 GOP48:GOP49 GYL48:GYL49 HIH48:HIH49 HSD48:HSD49 IBZ48:IBZ49 ILV48:ILV49 IVR48:IVR49 JFN48:JFN49 JPJ48:JPJ49 JZF48:JZF49 KJB48:KJB49 KSX48:KSX49 LCT48:LCT49 LMP48:LMP49 LWL48:LWL49 MGH48:MGH49 MQD48:MQD49 MZZ48:MZZ49 NJV48:NJV49 NTR48:NTR49 ODN48:ODN49 ONJ48:ONJ49 OXF48:OXF49 PHB48:PHB49 PQX48:PQX49 QAT48:QAT49 QKP48:QKP49 QUL48:QUL49 REH48:REH49 ROD48:ROD49 RXZ48:RXZ49 SHV48:SHV49 SRR48:SRR49 TBN48:TBN49 TLJ48:TLJ49 TVF48:TVF49 UFB48:UFB49 UOX48:UOX49 UYT48:UYT49 VIP48:VIP49 VSL48:VSL49 WCH48:WCH49 WMD48:WMD49 WVZ48:WVZ49 R59:R62 JN59:JN62 TJ59:TJ62 ADF59:ADF62 ANB59:ANB62 AWX59:AWX62 BGT59:BGT62 BQP59:BQP62 CAL59:CAL62 CKH59:CKH62 CUD59:CUD62 DDZ59:DDZ62 DNV59:DNV62 DXR59:DXR62 EHN59:EHN62 ERJ59:ERJ62 FBF59:FBF62 FLB59:FLB62 FUX59:FUX62 GET59:GET62 GOP59:GOP62 GYL59:GYL62 HIH59:HIH62 HSD59:HSD62 IBZ59:IBZ62 ILV59:ILV62 IVR59:IVR62 JFN59:JFN62 JPJ59:JPJ62 JZF59:JZF62 KJB59:KJB62 KSX59:KSX62 LCT59:LCT62 LMP59:LMP62 LWL59:LWL62 MGH59:MGH62 MQD59:MQD62 MZZ59:MZZ62 NJV59:NJV62 NTR59:NTR62 ODN59:ODN62 ONJ59:ONJ62 OXF59:OXF62 PHB59:PHB62 PQX59:PQX62 QAT59:QAT62 QKP59:QKP62 QUL59:QUL62 REH59:REH62 ROD59:ROD62 RXZ59:RXZ62 SHV59:SHV62 SRR59:SRR62 TBN59:TBN62 TLJ59:TLJ62 TVF59:TVF62 UFB59:UFB62 UOX59:UOX62 UYT59:UYT62 VIP59:VIP62 VSL59:VSL62 WCH59:WCH62 WMD59:WMD62 WVZ59:WVZ62 R65:R66 JN65:JN66 TJ65:TJ66 ADF65:ADF66 ANB65:ANB66 AWX65:AWX66 BGT65:BGT66 BQP65:BQP66 CAL65:CAL66 CKH65:CKH66 CUD65:CUD66 DDZ65:DDZ66 DNV65:DNV66 DXR65:DXR66 EHN65:EHN66 ERJ65:ERJ66 FBF65:FBF66 FLB65:FLB66 FUX65:FUX66 GET65:GET66 GOP65:GOP66 GYL65:GYL66 HIH65:HIH66 HSD65:HSD66 IBZ65:IBZ66 ILV65:ILV66 IVR65:IVR66 JFN65:JFN66 JPJ65:JPJ66 JZF65:JZF66 KJB65:KJB66 KSX65:KSX66 LCT65:LCT66 LMP65:LMP66 LWL65:LWL66 MGH65:MGH66 MQD65:MQD66 MZZ65:MZZ66 NJV65:NJV66 NTR65:NTR66 ODN65:ODN66 ONJ65:ONJ66 OXF65:OXF66 PHB65:PHB66 PQX65:PQX66 QAT65:QAT66 QKP65:QKP66 QUL65:QUL66 REH65:REH66 ROD65:ROD66 RXZ65:RXZ66 SHV65:SHV66 SRR65:SRR66 TBN65:TBN66 TLJ65:TLJ66 TVF65:TVF66 UFB65:UFB66 UOX65:UOX66 UYT65:UYT66 VIP65:VIP66 VSL65:VSL66 WCH65:WCH66 WMD65:WMD66 WVZ65:WVZ66 R77:R80 JN77:JN80 TJ77:TJ80 ADF77:ADF80 ANB77:ANB80 AWX77:AWX80 BGT77:BGT80 BQP77:BQP80 CAL77:CAL80 CKH77:CKH80 CUD77:CUD80 DDZ77:DDZ80 DNV77:DNV80 DXR77:DXR80 EHN77:EHN80 ERJ77:ERJ80 FBF77:FBF80 FLB77:FLB80 FUX77:FUX80 GET77:GET80 GOP77:GOP80 GYL77:GYL80 HIH77:HIH80 HSD77:HSD80 IBZ77:IBZ80 ILV77:ILV80 IVR77:IVR80 JFN77:JFN80 JPJ77:JPJ80 JZF77:JZF80 KJB77:KJB80 KSX77:KSX80 LCT77:LCT80 LMP77:LMP80 LWL77:LWL80 MGH77:MGH80 MQD77:MQD80 MZZ77:MZZ80 NJV77:NJV80 NTR77:NTR80 ODN77:ODN80 ONJ77:ONJ80 OXF77:OXF80 PHB77:PHB80 PQX77:PQX80 QAT77:QAT80 QKP77:QKP80 QUL77:QUL80 REH77:REH80 ROD77:ROD80 RXZ77:RXZ80 SHV77:SHV80 SRR77:SRR80 TBN77:TBN80 TLJ77:TLJ80 TVF77:TVF80 UFB77:UFB80 UOX77:UOX80 UYT77:UYT80 VIP77:VIP80 VSL77:VSL80 WCH77:WCH80 WMD77:WMD80 WVZ77:WVZ80 R82:R83 JN82:JN83 TJ82:TJ83 ADF82:ADF83 ANB82:ANB83 AWX82:AWX83 BGT82:BGT83 BQP82:BQP83 CAL82:CAL83 CKH82:CKH83 CUD82:CUD83 DDZ82:DDZ83 DNV82:DNV83 DXR82:DXR83 EHN82:EHN83 ERJ82:ERJ83 FBF82:FBF83 FLB82:FLB83 FUX82:FUX83 GET82:GET83 GOP82:GOP83 GYL82:GYL83 HIH82:HIH83 HSD82:HSD83 IBZ82:IBZ83 ILV82:ILV83 IVR82:IVR83 JFN82:JFN83 JPJ82:JPJ83 JZF82:JZF83 KJB82:KJB83 KSX82:KSX83 LCT82:LCT83 LMP82:LMP83 LWL82:LWL83 MGH82:MGH83 MQD82:MQD83 MZZ82:MZZ83 NJV82:NJV83 NTR82:NTR83 ODN82:ODN83 ONJ82:ONJ83 OXF82:OXF83 PHB82:PHB83 PQX82:PQX83 QAT82:QAT83 QKP82:QKP83 QUL82:QUL83 REH82:REH83 ROD82:ROD83 RXZ82:RXZ83 SHV82:SHV83 SRR82:SRR83 TBN82:TBN83 TLJ82:TLJ83 TVF82:TVF83 UFB82:UFB83 UOX82:UOX83 UYT82:UYT83 VIP82:VIP83 VSL82:VSL83 WCH82:WCH83 WMD82:WMD83 WVZ82:WVZ83 R129:R133 JN129:JN133 TJ129:TJ133 ADF129:ADF133 ANB129:ANB133 AWX129:AWX133 BGT129:BGT133 BQP129:BQP133 CAL129:CAL133 CKH129:CKH133 CUD129:CUD133 DDZ129:DDZ133 DNV129:DNV133 DXR129:DXR133 EHN129:EHN133 ERJ129:ERJ133 FBF129:FBF133 FLB129:FLB133 FUX129:FUX133 GET129:GET133 GOP129:GOP133 GYL129:GYL133 HIH129:HIH133 HSD129:HSD133 IBZ129:IBZ133 ILV129:ILV133 IVR129:IVR133 JFN129:JFN133 JPJ129:JPJ133 JZF129:JZF133 KJB129:KJB133 KSX129:KSX133 LCT129:LCT133 LMP129:LMP133 LWL129:LWL133 MGH129:MGH133 MQD129:MQD133 MZZ129:MZZ133 NJV129:NJV133 NTR129:NTR133 ODN129:ODN133 ONJ129:ONJ133 OXF129:OXF133 PHB129:PHB133 PQX129:PQX133 QAT129:QAT133 QKP129:QKP133 QUL129:QUL133 REH129:REH133 ROD129:ROD133 RXZ129:RXZ133 SHV129:SHV133 SRR129:SRR133 TBN129:TBN133 TLJ129:TLJ133 TVF129:TVF133 UFB129:UFB133 UOX129:UOX133 UYT129:UYT133 VIP129:VIP133 VSL129:VSL133 WCH129:WCH133 WMD129:WMD133 WVZ129:WVZ133 TJ135:TJ137 ADF135:ADF137 ANB135:ANB137 AWX135:AWX137 BGT135:BGT137 BQP135:BQP137 CAL135:CAL137 CKH135:CKH137 CUD135:CUD137 DDZ135:DDZ137 DNV135:DNV137 DXR135:DXR137 EHN135:EHN137 ERJ135:ERJ137 FBF135:FBF137 FLB135:FLB137 FUX135:FUX137 GET135:GET137 GOP135:GOP137 GYL135:GYL137 HIH135:HIH137 HSD135:HSD137 IBZ135:IBZ137 ILV135:ILV137 IVR135:IVR137 JFN135:JFN137 JPJ135:JPJ137 JZF135:JZF137 KJB135:KJB137 KSX135:KSX137 LCT135:LCT137 LMP135:LMP137 LWL135:LWL137 MGH135:MGH137 MQD135:MQD137 MZZ135:MZZ137 NJV135:NJV137 NTR135:NTR137 ODN135:ODN137 ONJ135:ONJ137 OXF135:OXF137 PHB135:PHB137 PQX135:PQX137 QAT135:QAT137 QKP135:QKP137 QUL135:QUL137 REH135:REH137 ROD135:ROD137 RXZ135:RXZ137 SHV135:SHV137 SRR135:SRR137 TBN135:TBN137 TLJ135:TLJ137 TVF135:TVF137 UFB135:UFB137 UOX135:UOX137 UYT135:UYT137 VIP135:VIP137 VSL135:VSL137 WCH135:WCH137 WMD135:WMD137 WVZ135:WVZ137 R135:R137 WVZ199:WVZ201 R191:R193 JN191:JN193 TJ191:TJ193 ADF191:ADF193 ANB191:ANB193 AWX191:AWX193 BGT191:BGT193 BQP191:BQP193 CAL191:CAL193 CKH191:CKH193 CUD191:CUD193 DDZ191:DDZ193 DNV191:DNV193 DXR191:DXR193 EHN191:EHN193 ERJ191:ERJ193 FBF191:FBF193 FLB191:FLB193 FUX191:FUX193 GET191:GET193 GOP191:GOP193 GYL191:GYL193 HIH191:HIH193 HSD191:HSD193 IBZ191:IBZ193 ILV191:ILV193 IVR191:IVR193 JFN191:JFN193 JPJ191:JPJ193 JZF191:JZF193 KJB191:KJB193 KSX191:KSX193 LCT191:LCT193 LMP191:LMP193 LWL191:LWL193 MGH191:MGH193 MQD191:MQD193 MZZ191:MZZ193 NJV191:NJV193 NTR191:NTR193 ODN191:ODN193 ONJ191:ONJ193 OXF191:OXF193 PHB191:PHB193 PQX191:PQX193 QAT191:QAT193 QKP191:QKP193 QUL191:QUL193 REH191:REH193 ROD191:ROD193 RXZ191:RXZ193 SHV191:SHV193 SRR191:SRR193 TBN191:TBN193 TLJ191:TLJ193 TVF191:TVF193 UFB191:UFB193 UOX191:UOX193 UYT191:UYT193 VIP191:VIP193 VSL191:VSL193 WCH191:WCH193 WMD191:WMD193 WVZ191:WVZ193 R195:R197 JN195:JN197 TJ195:TJ197 ADF195:ADF197 ANB195:ANB197 AWX195:AWX197 BGT195:BGT197 BQP195:BQP197 CAL195:CAL197 CKH195:CKH197 CUD195:CUD197 DDZ195:DDZ197 DNV195:DNV197 DXR195:DXR197 EHN195:EHN197 ERJ195:ERJ197 FBF195:FBF197 FLB195:FLB197 FUX195:FUX197 GET195:GET197 GOP195:GOP197 GYL195:GYL197 HIH195:HIH197 HSD195:HSD197 IBZ195:IBZ197 ILV195:ILV197 IVR195:IVR197 JFN195:JFN197 JPJ195:JPJ197 JZF195:JZF197 KJB195:KJB197 KSX195:KSX197 LCT195:LCT197 LMP195:LMP197 LWL195:LWL197 MGH195:MGH197 MQD195:MQD197 MZZ195:MZZ197 NJV195:NJV197 NTR195:NTR197 ODN195:ODN197 ONJ195:ONJ197 OXF195:OXF197 PHB195:PHB197 PQX195:PQX197 QAT195:QAT197 QKP195:QKP197 QUL195:QUL197 REH195:REH197 ROD195:ROD197 RXZ195:RXZ197 SHV195:SHV197 SRR195:SRR197 TBN195:TBN197 TLJ195:TLJ197 TVF195:TVF197 UFB195:UFB197 UOX195:UOX197 UYT195:UYT197 VIP195:VIP197 VSL195:VSL197 WCH195:WCH197 WMD195:WMD197 WVZ195:WVZ197 R199:R201 JN199:JN201 TJ199:TJ201 ADF199:ADF201 ANB199:ANB201 AWX199:AWX201 BGT199:BGT201 BQP199:BQP201 CAL199:CAL201 CKH199:CKH201 CUD199:CUD201 DDZ199:DDZ201 DNV199:DNV201 DXR199:DXR201 EHN199:EHN201 ERJ199:ERJ201 FBF199:FBF201 FLB199:FLB201 FUX199:FUX201 GET199:GET201 GOP199:GOP201 GYL199:GYL201 HIH199:HIH201 HSD199:HSD201 IBZ199:IBZ201 ILV199:ILV201 IVR199:IVR201 JFN199:JFN201 JPJ199:JPJ201 JZF199:JZF201 KJB199:KJB201 KSX199:KSX201 LCT199:LCT201 LMP199:LMP201 LWL199:LWL201 MGH199:MGH201 MQD199:MQD201 MZZ199:MZZ201 NJV199:NJV201 NTR199:NTR201 ODN199:ODN201 ONJ199:ONJ201 OXF199:OXF201 PHB199:PHB201 PQX199:PQX201 QAT199:QAT201 QKP199:QKP201 QUL199:QUL201 REH199:REH201 ROD199:ROD201 RXZ199:RXZ201 SHV199:SHV201 SRR199:SRR201 TBN199:TBN201 TLJ199:TLJ201 TVF199:TVF201 UFB199:UFB201 UOX199:UOX201 UYT199:UYT201 VIP199:VIP201 VSL199:VSL201 WCH199:WCH201 WMD199:WMD201 JN135:JN137 WVZ279 JN279 TJ279 ADF279 ANB279 AWX279 BGT279 BQP279 CAL279 CKH279 CUD279 DDZ279 DNV279 DXR279 EHN279 ERJ279 FBF279 FLB279 FUX279 GET279 GOP279 GYL279 HIH279 HSD279 IBZ279 ILV279 IVR279 JFN279 JPJ279 JZF279 KJB279 KSX279 LCT279 LMP279 LWL279 MGH279 MQD279 MZZ279 NJV279 NTR279 ODN279 ONJ279 OXF279 PHB279 PQX279 QAT279 QKP279 QUL279 REH279 ROD279 RXZ279 SHV279 SRR279 TBN279 TLJ279 TVF279 UFB279 UOX279 UYT279 VIP279 VSL279 WCH279 WMD279">
      <formula1>$R$42</formula1>
    </dataValidation>
    <dataValidation type="list" allowBlank="1" showInputMessage="1" showErrorMessage="1" sqref="R147:R148 R166:R167 WVZ166:WVZ167 WMD166:WMD167 WCH166:WCH167 VSL166:VSL167 VIP166:VIP167 UYT166:UYT167 UOX166:UOX167 UFB166:UFB167 TVF166:TVF167 TLJ166:TLJ167 TBN166:TBN167 SRR166:SRR167 SHV166:SHV167 RXZ166:RXZ167 ROD166:ROD167 REH166:REH167 QUL166:QUL167 QKP166:QKP167 QAT166:QAT167 PQX166:PQX167 PHB166:PHB167 OXF166:OXF167 ONJ166:ONJ167 ODN166:ODN167 NTR166:NTR167 NJV166:NJV167 MZZ166:MZZ167 MQD166:MQD167 MGH166:MGH167 LWL166:LWL167 LMP166:LMP167 LCT166:LCT167 KSX166:KSX167 KJB166:KJB167 JZF166:JZF167 JPJ166:JPJ167 JFN166:JFN167 IVR166:IVR167 ILV166:ILV167 IBZ166:IBZ167 HSD166:HSD167 HIH166:HIH167 GYL166:GYL167 GOP166:GOP167 GET166:GET167 FUX166:FUX167 FLB166:FLB167 FBF166:FBF167 ERJ166:ERJ167 EHN166:EHN167 DXR166:DXR167 DNV166:DNV167 DDZ166:DDZ167 CUD166:CUD167 CKH166:CKH167 CAL166:CAL167 BQP166:BQP167 BGT166:BGT167 AWX166:AWX167 ANB166:ANB167 ADF166:ADF167 TJ166:TJ167 JN166:JN167 WVZ156:WVZ158 WMD156:WMD158 WCH156:WCH158 VSL156:VSL158 VIP156:VIP158 UYT156:UYT158 UOX156:UOX158 UFB156:UFB158 TVF156:TVF158 TLJ156:TLJ158 TBN156:TBN158 SRR156:SRR158 SHV156:SHV158 RXZ156:RXZ158 ROD156:ROD158 REH156:REH158 QUL156:QUL158 QKP156:QKP158 QAT156:QAT158 PQX156:PQX158 PHB156:PHB158 OXF156:OXF158 ONJ156:ONJ158 ODN156:ODN158 NTR156:NTR158 NJV156:NJV158 MZZ156:MZZ158 MQD156:MQD158 MGH156:MGH158 LWL156:LWL158 LMP156:LMP158 LCT156:LCT158 KSX156:KSX158 KJB156:KJB158 JZF156:JZF158 JPJ156:JPJ158 JFN156:JFN158 IVR156:IVR158 ILV156:ILV158 IBZ156:IBZ158 HSD156:HSD158 HIH156:HIH158 GYL156:GYL158 GOP156:GOP158 GET156:GET158 FUX156:FUX158 FLB156:FLB158 FBF156:FBF158 ERJ156:ERJ158 EHN156:EHN158 DXR156:DXR158 DNV156:DNV158 DDZ156:DDZ158 CUD156:CUD158 CKH156:CKH158 CAL156:CAL158 BQP156:BQP158 BGT156:BGT158 AWX156:AWX158 ANB156:ANB158 ADF156:ADF158 TJ156:TJ158 JN156:JN158 R156:R158 R150:R153 WVZ150:WVZ153 WMD150:WMD153 WCH150:WCH153 VSL150:VSL153 VIP150:VIP153 UYT150:UYT153 UOX150:UOX153 UFB150:UFB153 TVF150:TVF153 TLJ150:TLJ153 TBN150:TBN153 SRR150:SRR153 SHV150:SHV153 RXZ150:RXZ153 ROD150:ROD153 REH150:REH153 QUL150:QUL153 QKP150:QKP153 QAT150:QAT153 PQX150:PQX153 PHB150:PHB153 OXF150:OXF153 ONJ150:ONJ153 ODN150:ODN153 NTR150:NTR153 NJV150:NJV153 MZZ150:MZZ153 MQD150:MQD153 MGH150:MGH153 LWL150:LWL153 LMP150:LMP153 LCT150:LCT153 KSX150:KSX153 KJB150:KJB153 JZF150:JZF153 JPJ150:JPJ153 JFN150:JFN153 IVR150:IVR153 ILV150:ILV153 IBZ150:IBZ153 HSD150:HSD153 HIH150:HIH153 GYL150:GYL153 GOP150:GOP153 GET150:GET153 FUX150:FUX153 FLB150:FLB153 FBF150:FBF153 ERJ150:ERJ153 EHN150:EHN153 DXR150:DXR153 DNV150:DNV153 DDZ150:DDZ153 CUD150:CUD153 CKH150:CKH153 CAL150:CAL153 BQP150:BQP153 BGT150:BGT153 AWX150:AWX153 ANB150:ANB153 ADF150:ADF153 TJ150:TJ153 JN150:JN153 WVZ147:WVZ148 WMD147:WMD148 WCH147:WCH148 VSL147:VSL148 VIP147:VIP148 UYT147:UYT148 UOX147:UOX148 UFB147:UFB148 TVF147:TVF148 TLJ147:TLJ148 TBN147:TBN148 SRR147:SRR148 SHV147:SHV148 RXZ147:RXZ148 ROD147:ROD148 REH147:REH148 QUL147:QUL148 QKP147:QKP148 QAT147:QAT148 PQX147:PQX148 PHB147:PHB148 OXF147:OXF148 ONJ147:ONJ148 ODN147:ODN148 NTR147:NTR148 NJV147:NJV148 MZZ147:MZZ148 MQD147:MQD148 MGH147:MGH148 LWL147:LWL148 LMP147:LMP148 LCT147:LCT148 KSX147:KSX148 KJB147:KJB148 JZF147:JZF148 JPJ147:JPJ148 JFN147:JFN148 IVR147:IVR148 ILV147:ILV148 IBZ147:IBZ148 HSD147:HSD148 HIH147:HIH148 GYL147:GYL148 GOP147:GOP148 GET147:GET148 FUX147:FUX148 FLB147:FLB148 FBF147:FBF148 ERJ147:ERJ148 EHN147:EHN148 DXR147:DXR148 DNV147:DNV148 DDZ147:DDZ148 CUD147:CUD148 CKH147:CKH148 CAL147:CAL148 BQP147:BQP148 BGT147:BGT148 AWX147:AWX148 ANB147:ANB148 ADF147:ADF148 TJ147:TJ148 JN147:JN148">
      <formula1>$R$6</formula1>
    </dataValidation>
    <dataValidation type="list" allowBlank="1" showInputMessage="1" showErrorMessage="1" sqref="Q147:Q148 Q166:Q167 WVY166:WVY167 WMC166:WMC167 WCG166:WCG167 VSK166:VSK167 VIO166:VIO167 UYS166:UYS167 UOW166:UOW167 UFA166:UFA167 TVE166:TVE167 TLI166:TLI167 TBM166:TBM167 SRQ166:SRQ167 SHU166:SHU167 RXY166:RXY167 ROC166:ROC167 REG166:REG167 QUK166:QUK167 QKO166:QKO167 QAS166:QAS167 PQW166:PQW167 PHA166:PHA167 OXE166:OXE167 ONI166:ONI167 ODM166:ODM167 NTQ166:NTQ167 NJU166:NJU167 MZY166:MZY167 MQC166:MQC167 MGG166:MGG167 LWK166:LWK167 LMO166:LMO167 LCS166:LCS167 KSW166:KSW167 KJA166:KJA167 JZE166:JZE167 JPI166:JPI167 JFM166:JFM167 IVQ166:IVQ167 ILU166:ILU167 IBY166:IBY167 HSC166:HSC167 HIG166:HIG167 GYK166:GYK167 GOO166:GOO167 GES166:GES167 FUW166:FUW167 FLA166:FLA167 FBE166:FBE167 ERI166:ERI167 EHM166:EHM167 DXQ166:DXQ167 DNU166:DNU167 DDY166:DDY167 CUC166:CUC167 CKG166:CKG167 CAK166:CAK167 BQO166:BQO167 BGS166:BGS167 AWW166:AWW167 ANA166:ANA167 ADE166:ADE167 TI166:TI167 JM166:JM167 WVY156:WVY158 WMC156:WMC158 WCG156:WCG158 VSK156:VSK158 VIO156:VIO158 UYS156:UYS158 UOW156:UOW158 UFA156:UFA158 TVE156:TVE158 TLI156:TLI158 TBM156:TBM158 SRQ156:SRQ158 SHU156:SHU158 RXY156:RXY158 ROC156:ROC158 REG156:REG158 QUK156:QUK158 QKO156:QKO158 QAS156:QAS158 PQW156:PQW158 PHA156:PHA158 OXE156:OXE158 ONI156:ONI158 ODM156:ODM158 NTQ156:NTQ158 NJU156:NJU158 MZY156:MZY158 MQC156:MQC158 MGG156:MGG158 LWK156:LWK158 LMO156:LMO158 LCS156:LCS158 KSW156:KSW158 KJA156:KJA158 JZE156:JZE158 JPI156:JPI158 JFM156:JFM158 IVQ156:IVQ158 ILU156:ILU158 IBY156:IBY158 HSC156:HSC158 HIG156:HIG158 GYK156:GYK158 GOO156:GOO158 GES156:GES158 FUW156:FUW158 FLA156:FLA158 FBE156:FBE158 ERI156:ERI158 EHM156:EHM158 DXQ156:DXQ158 DNU156:DNU158 DDY156:DDY158 CUC156:CUC158 CKG156:CKG158 CAK156:CAK158 BQO156:BQO158 BGS156:BGS158 AWW156:AWW158 ANA156:ANA158 ADE156:ADE158 TI156:TI158 JM156:JM158 Q156:Q158 Q150:Q153 WVY150:WVY153 WMC150:WMC153 WCG150:WCG153 VSK150:VSK153 VIO150:VIO153 UYS150:UYS153 UOW150:UOW153 UFA150:UFA153 TVE150:TVE153 TLI150:TLI153 TBM150:TBM153 SRQ150:SRQ153 SHU150:SHU153 RXY150:RXY153 ROC150:ROC153 REG150:REG153 QUK150:QUK153 QKO150:QKO153 QAS150:QAS153 PQW150:PQW153 PHA150:PHA153 OXE150:OXE153 ONI150:ONI153 ODM150:ODM153 NTQ150:NTQ153 NJU150:NJU153 MZY150:MZY153 MQC150:MQC153 MGG150:MGG153 LWK150:LWK153 LMO150:LMO153 LCS150:LCS153 KSW150:KSW153 KJA150:KJA153 JZE150:JZE153 JPI150:JPI153 JFM150:JFM153 IVQ150:IVQ153 ILU150:ILU153 IBY150:IBY153 HSC150:HSC153 HIG150:HIG153 GYK150:GYK153 GOO150:GOO153 GES150:GES153 FUW150:FUW153 FLA150:FLA153 FBE150:FBE153 ERI150:ERI153 EHM150:EHM153 DXQ150:DXQ153 DNU150:DNU153 DDY150:DDY153 CUC150:CUC153 CKG150:CKG153 CAK150:CAK153 BQO150:BQO153 BGS150:BGS153 AWW150:AWW153 ANA150:ANA153 ADE150:ADE153 TI150:TI153 JM150:JM153 WVY147:WVY148 WMC147:WMC148 WCG147:WCG148 VSK147:VSK148 VIO147:VIO148 UYS147:UYS148 UOW147:UOW148 UFA147:UFA148 TVE147:TVE148 TLI147:TLI148 TBM147:TBM148 SRQ147:SRQ148 SHU147:SHU148 RXY147:RXY148 ROC147:ROC148 REG147:REG148 QUK147:QUK148 QKO147:QKO148 QAS147:QAS148 PQW147:PQW148 PHA147:PHA148 OXE147:OXE148 ONI147:ONI148 ODM147:ODM148 NTQ147:NTQ148 NJU147:NJU148 MZY147:MZY148 MQC147:MQC148 MGG147:MGG148 LWK147:LWK148 LMO147:LMO148 LCS147:LCS148 KSW147:KSW148 KJA147:KJA148 JZE147:JZE148 JPI147:JPI148 JFM147:JFM148 IVQ147:IVQ148 ILU147:ILU148 IBY147:IBY148 HSC147:HSC148 HIG147:HIG148 GYK147:GYK148 GOO147:GOO148 GES147:GES148 FUW147:FUW148 FLA147:FLA148 FBE147:FBE148 ERI147:ERI148 EHM147:EHM148 DXQ147:DXQ148 DNU147:DNU148 DDY147:DDY148 CUC147:CUC148 CKG147:CKG148 CAK147:CAK148 BQO147:BQO148 BGS147:BGS148 AWW147:AWW148 ANA147:ANA148 ADE147:ADE148 TI147:TI148 JM147:JM148">
      <formula1>$Q$6</formula1>
    </dataValidation>
    <dataValidation type="list" allowBlank="1" showInputMessage="1" showErrorMessage="1" sqref="S147:S148 S166:S167 WWA166:WWA167 WME166:WME167 WCI166:WCI167 VSM166:VSM167 VIQ166:VIQ167 UYU166:UYU167 UOY166:UOY167 UFC166:UFC167 TVG166:TVG167 TLK166:TLK167 TBO166:TBO167 SRS166:SRS167 SHW166:SHW167 RYA166:RYA167 ROE166:ROE167 REI166:REI167 QUM166:QUM167 QKQ166:QKQ167 QAU166:QAU167 PQY166:PQY167 PHC166:PHC167 OXG166:OXG167 ONK166:ONK167 ODO166:ODO167 NTS166:NTS167 NJW166:NJW167 NAA166:NAA167 MQE166:MQE167 MGI166:MGI167 LWM166:LWM167 LMQ166:LMQ167 LCU166:LCU167 KSY166:KSY167 KJC166:KJC167 JZG166:JZG167 JPK166:JPK167 JFO166:JFO167 IVS166:IVS167 ILW166:ILW167 ICA166:ICA167 HSE166:HSE167 HII166:HII167 GYM166:GYM167 GOQ166:GOQ167 GEU166:GEU167 FUY166:FUY167 FLC166:FLC167 FBG166:FBG167 ERK166:ERK167 EHO166:EHO167 DXS166:DXS167 DNW166:DNW167 DEA166:DEA167 CUE166:CUE167 CKI166:CKI167 CAM166:CAM167 BQQ166:BQQ167 BGU166:BGU167 AWY166:AWY167 ANC166:ANC167 ADG166:ADG167 TK166:TK167 JO166:JO167 WWA155:WWA158 WME155:WME158 WCI155:WCI158 VSM155:VSM158 VIQ155:VIQ158 UYU155:UYU158 UOY155:UOY158 UFC155:UFC158 TVG155:TVG158 TLK155:TLK158 TBO155:TBO158 SRS155:SRS158 SHW155:SHW158 RYA155:RYA158 ROE155:ROE158 REI155:REI158 QUM155:QUM158 QKQ155:QKQ158 QAU155:QAU158 PQY155:PQY158 PHC155:PHC158 OXG155:OXG158 ONK155:ONK158 ODO155:ODO158 NTS155:NTS158 NJW155:NJW158 NAA155:NAA158 MQE155:MQE158 MGI155:MGI158 LWM155:LWM158 LMQ155:LMQ158 LCU155:LCU158 KSY155:KSY158 KJC155:KJC158 JZG155:JZG158 JPK155:JPK158 JFO155:JFO158 IVS155:IVS158 ILW155:ILW158 ICA155:ICA158 HSE155:HSE158 HII155:HII158 GYM155:GYM158 GOQ155:GOQ158 GEU155:GEU158 FUY155:FUY158 FLC155:FLC158 FBG155:FBG158 ERK155:ERK158 EHO155:EHO158 DXS155:DXS158 DNW155:DNW158 DEA155:DEA158 CUE155:CUE158 CKI155:CKI158 CAM155:CAM158 BQQ155:BQQ158 BGU155:BGU158 AWY155:AWY158 ANC155:ANC158 ADG155:ADG158 TK155:TK158 JO155:JO158 S155:S158 S150:S153 WWA150:WWA153 WME150:WME153 WCI150:WCI153 VSM150:VSM153 VIQ150:VIQ153 UYU150:UYU153 UOY150:UOY153 UFC150:UFC153 TVG150:TVG153 TLK150:TLK153 TBO150:TBO153 SRS150:SRS153 SHW150:SHW153 RYA150:RYA153 ROE150:ROE153 REI150:REI153 QUM150:QUM153 QKQ150:QKQ153 QAU150:QAU153 PQY150:PQY153 PHC150:PHC153 OXG150:OXG153 ONK150:ONK153 ODO150:ODO153 NTS150:NTS153 NJW150:NJW153 NAA150:NAA153 MQE150:MQE153 MGI150:MGI153 LWM150:LWM153 LMQ150:LMQ153 LCU150:LCU153 KSY150:KSY153 KJC150:KJC153 JZG150:JZG153 JPK150:JPK153 JFO150:JFO153 IVS150:IVS153 ILW150:ILW153 ICA150:ICA153 HSE150:HSE153 HII150:HII153 GYM150:GYM153 GOQ150:GOQ153 GEU150:GEU153 FUY150:FUY153 FLC150:FLC153 FBG150:FBG153 ERK150:ERK153 EHO150:EHO153 DXS150:DXS153 DNW150:DNW153 DEA150:DEA153 CUE150:CUE153 CKI150:CKI153 CAM150:CAM153 BQQ150:BQQ153 BGU150:BGU153 AWY150:AWY153 ANC150:ANC153 ADG150:ADG153 TK150:TK153 JO150:JO153 WWA147:WWA148 WME147:WME148 WCI147:WCI148 VSM147:VSM148 VIQ147:VIQ148 UYU147:UYU148 UOY147:UOY148 UFC147:UFC148 TVG147:TVG148 TLK147:TLK148 TBO147:TBO148 SRS147:SRS148 SHW147:SHW148 RYA147:RYA148 ROE147:ROE148 REI147:REI148 QUM147:QUM148 QKQ147:QKQ148 QAU147:QAU148 PQY147:PQY148 PHC147:PHC148 OXG147:OXG148 ONK147:ONK148 ODO147:ODO148 NTS147:NTS148 NJW147:NJW148 NAA147:NAA148 MQE147:MQE148 MGI147:MGI148 LWM147:LWM148 LMQ147:LMQ148 LCU147:LCU148 KSY147:KSY148 KJC147:KJC148 JZG147:JZG148 JPK147:JPK148 JFO147:JFO148 IVS147:IVS148 ILW147:ILW148 ICA147:ICA148 HSE147:HSE148 HII147:HII148 GYM147:GYM148 GOQ147:GOQ148 GEU147:GEU148 FUY147:FUY148 FLC147:FLC148 FBG147:FBG148 ERK147:ERK148 EHO147:EHO148 DXS147:DXS148 DNW147:DNW148 DEA147:DEA148 CUE147:CUE148 CKI147:CKI148 CAM147:CAM148 BQQ147:BQQ148 BGU147:BGU148 AWY147:AWY148 ANC147:ANC148 ADG147:ADG148 TK147:TK148 JO147:JO148">
      <formula1>$S$6</formula1>
    </dataValidation>
    <dataValidation type="list" allowBlank="1" showInputMessage="1" showErrorMessage="1" sqref="T147:T148 T150:T153 WWB150:WWB153 WMF150:WMF153 WCJ150:WCJ153 VSN150:VSN153 VIR150:VIR153 UYV150:UYV153 UOZ150:UOZ153 UFD150:UFD153 TVH150:TVH153 TLL150:TLL153 TBP150:TBP153 SRT150:SRT153 SHX150:SHX153 RYB150:RYB153 ROF150:ROF153 REJ150:REJ153 QUN150:QUN153 QKR150:QKR153 QAV150:QAV153 PQZ150:PQZ153 PHD150:PHD153 OXH150:OXH153 ONL150:ONL153 ODP150:ODP153 NTT150:NTT153 NJX150:NJX153 NAB150:NAB153 MQF150:MQF153 MGJ150:MGJ153 LWN150:LWN153 LMR150:LMR153 LCV150:LCV153 KSZ150:KSZ153 KJD150:KJD153 JZH150:JZH153 JPL150:JPL153 JFP150:JFP153 IVT150:IVT153 ILX150:ILX153 ICB150:ICB153 HSF150:HSF153 HIJ150:HIJ153 GYN150:GYN153 GOR150:GOR153 GEV150:GEV153 FUZ150:FUZ153 FLD150:FLD153 FBH150:FBH153 ERL150:ERL153 EHP150:EHP153 DXT150:DXT153 DNX150:DNX153 DEB150:DEB153 CUF150:CUF153 CKJ150:CKJ153 CAN150:CAN153 BQR150:BQR153 BGV150:BGV153 AWZ150:AWZ153 AND150:AND153 ADH150:ADH153 TL150:TL153 JP150:JP153 WWB147:WWB148 WMF147:WMF148 WCJ147:WCJ148 VSN147:VSN148 VIR147:VIR148 UYV147:UYV148 UOZ147:UOZ148 UFD147:UFD148 TVH147:TVH148 TLL147:TLL148 TBP147:TBP148 SRT147:SRT148 SHX147:SHX148 RYB147:RYB148 ROF147:ROF148 REJ147:REJ148 QUN147:QUN148 QKR147:QKR148 QAV147:QAV148 PQZ147:PQZ148 PHD147:PHD148 OXH147:OXH148 ONL147:ONL148 ODP147:ODP148 NTT147:NTT148 NJX147:NJX148 NAB147:NAB148 MQF147:MQF148 MGJ147:MGJ148 LWN147:LWN148 LMR147:LMR148 LCV147:LCV148 KSZ147:KSZ148 KJD147:KJD148 JZH147:JZH148 JPL147:JPL148 JFP147:JFP148 IVT147:IVT148 ILX147:ILX148 ICB147:ICB148 HSF147:HSF148 HIJ147:HIJ148 GYN147:GYN148 GOR147:GOR148 GEV147:GEV148 FUZ147:FUZ148 FLD147:FLD148 FBH147:FBH148 ERL147:ERL148 EHP147:EHP148 DXT147:DXT148 DNX147:DNX148 DEB147:DEB148 CUF147:CUF148 CKJ147:CKJ148 CAN147:CAN148 BQR147:BQR148 BGV147:BGV148 AWZ147:AWZ148 AND147:AND148 ADH147:ADH148 TL147:TL148 JP147:JP148">
      <formula1>$O$3:$S$3</formula1>
    </dataValidation>
    <dataValidation type="list" allowBlank="1" showInputMessage="1" showErrorMessage="1" sqref="Q187:Q189 WVY187:WVY189 WMC187:WMC189 WCG187:WCG189 VSK187:VSK189 VIO187:VIO189 UYS187:UYS189 UOW187:UOW189 UFA187:UFA189 TVE187:TVE189 TLI187:TLI189 TBM187:TBM189 SRQ187:SRQ189 SHU187:SHU189 RXY187:RXY189 ROC187:ROC189 REG187:REG189 QUK187:QUK189 QKO187:QKO189 QAS187:QAS189 PQW187:PQW189 PHA187:PHA189 OXE187:OXE189 ONI187:ONI189 ODM187:ODM189 NTQ187:NTQ189 NJU187:NJU189 MZY187:MZY189 MQC187:MQC189 MGG187:MGG189 LWK187:LWK189 LMO187:LMO189 LCS187:LCS189 KSW187:KSW189 KJA187:KJA189 JZE187:JZE189 JPI187:JPI189 JFM187:JFM189 IVQ187:IVQ189 ILU187:ILU189 IBY187:IBY189 HSC187:HSC189 HIG187:HIG189 GYK187:GYK189 GOO187:GOO189 GES187:GES189 FUW187:FUW189 FLA187:FLA189 FBE187:FBE189 ERI187:ERI189 EHM187:EHM189 DXQ187:DXQ189 DNU187:DNU189 DDY187:DDY189 CUC187:CUC189 CKG187:CKG189 CAK187:CAK189 BQO187:BQO189 BGS187:BGS189 AWW187:AWW189 ANA187:ANA189 ADE187:ADE189 TI187:TI189 JM187:JM189">
      <formula1>$Q$163</formula1>
    </dataValidation>
    <dataValidation type="list" allowBlank="1" showInputMessage="1" showErrorMessage="1" sqref="R187:R189 WVZ187:WVZ189 WMD187:WMD189 WCH187:WCH189 VSL187:VSL189 VIP187:VIP189 UYT187:UYT189 UOX187:UOX189 UFB187:UFB189 TVF187:TVF189 TLJ187:TLJ189 TBN187:TBN189 SRR187:SRR189 SHV187:SHV189 RXZ187:RXZ189 ROD187:ROD189 REH187:REH189 QUL187:QUL189 QKP187:QKP189 QAT187:QAT189 PQX187:PQX189 PHB187:PHB189 OXF187:OXF189 ONJ187:ONJ189 ODN187:ODN189 NTR187:NTR189 NJV187:NJV189 MZZ187:MZZ189 MQD187:MQD189 MGH187:MGH189 LWL187:LWL189 LMP187:LMP189 LCT187:LCT189 KSX187:KSX189 KJB187:KJB189 JZF187:JZF189 JPJ187:JPJ189 JFN187:JFN189 IVR187:IVR189 ILV187:ILV189 IBZ187:IBZ189 HSD187:HSD189 HIH187:HIH189 GYL187:GYL189 GOP187:GOP189 GET187:GET189 FUX187:FUX189 FLB187:FLB189 FBF187:FBF189 ERJ187:ERJ189 EHN187:EHN189 DXR187:DXR189 DNV187:DNV189 DDZ187:DDZ189 CUD187:CUD189 CKH187:CKH189 CAL187:CAL189 BQP187:BQP189 BGT187:BGT189 AWX187:AWX189 ANB187:ANB189 ADF187:ADF189 TJ187:TJ189 JN187:JN189">
      <formula1>$R$163</formula1>
    </dataValidation>
    <dataValidation type="list" allowBlank="1" showInputMessage="1" showErrorMessage="1" sqref="S187:S189 WWA187:WWA189 WME187:WME189 WCI187:WCI189 VSM187:VSM189 VIQ187:VIQ189 UYU187:UYU189 UOY187:UOY189 UFC187:UFC189 TVG187:TVG189 TLK187:TLK189 TBO187:TBO189 SRS187:SRS189 SHW187:SHW189 RYA187:RYA189 ROE187:ROE189 REI187:REI189 QUM187:QUM189 QKQ187:QKQ189 QAU187:QAU189 PQY187:PQY189 PHC187:PHC189 OXG187:OXG189 ONK187:ONK189 ODO187:ODO189 NTS187:NTS189 NJW187:NJW189 NAA187:NAA189 MQE187:MQE189 MGI187:MGI189 LWM187:LWM189 LMQ187:LMQ189 LCU187:LCU189 KSY187:KSY189 KJC187:KJC189 JZG187:JZG189 JPK187:JPK189 JFO187:JFO189 IVS187:IVS189 ILW187:ILW189 ICA187:ICA189 HSE187:HSE189 HII187:HII189 GYM187:GYM189 GOQ187:GOQ189 GEU187:GEU189 FUY187:FUY189 FLC187:FLC189 FBG187:FBG189 ERK187:ERK189 EHO187:EHO189 DXS187:DXS189 DNW187:DNW189 DEA187:DEA189 CUE187:CUE189 CKI187:CKI189 CAM187:CAM189 BQQ187:BQQ189 BGU187:BGU189 AWY187:AWY189 ANC187:ANC189 ADG187:ADG189 TK187:TK189 JO187:JO189">
      <formula1>$S$163</formula1>
    </dataValidation>
    <dataValidation type="list" allowBlank="1" showInputMessage="1" showErrorMessage="1" sqref="B233:B246 WBR213:WBY217 VRV213:VSC217 VHZ213:VIG217 UYD213:UYK217 UOH213:UOO217 UEL213:UES217 TUP213:TUW217 TKT213:TLA217 TAX213:TBE217 SRB213:SRI217 SHF213:SHM217 RXJ213:RXQ217 RNN213:RNU217 RDR213:RDY217 QTV213:QUC217 QJZ213:QKG217 QAD213:QAK217 PQH213:PQO217 PGL213:PGS217 OWP213:OWW217 OMT213:ONA217 OCX213:ODE217 NTB213:NTI217 NJF213:NJM217 MZJ213:MZQ217 MPN213:MPU217 MFR213:MFY217 LVV213:LWC217 LLZ213:LMG217 LCD213:LCK217 KSH213:KSO217 KIL213:KIS217 JYP213:JYW217 JOT213:JPA217 JEX213:JFE217 IVB213:IVI217 ILF213:ILM217 IBJ213:IBQ217 HRN213:HRU217 HHR213:HHY217 GXV213:GYC217 GNZ213:GOG217 GED213:GEK217 FUH213:FUO217 FKL213:FKS217 FAP213:FAW217 EQT213:ERA217 EGX213:EHE217 DXB213:DXI217 DNF213:DNM217 DDJ213:DDQ217 CTN213:CTU217 CJR213:CJY217 BZV213:CAC217 BPZ213:BQG217 BGD213:BGK217 AWH213:AWO217 AML213:AMS217 ACP213:ACW217 ST213:TA217 IX213:JE217 B213:I217 WVJ213:WVQ217 WLN213:WLU217 WVJ233:WVJ246 WLN233:WLN246 WBR233:WBR246 VRV233:VRV246 VHZ233:VHZ246 UYD233:UYD246 UOH233:UOH246 UEL233:UEL246 TUP233:TUP246 TKT233:TKT246 TAX233:TAX246 SRB233:SRB246 SHF233:SHF246 RXJ233:RXJ246 RNN233:RNN246 RDR233:RDR246 QTV233:QTV246 QJZ233:QJZ246 QAD233:QAD246 PQH233:PQH246 PGL233:PGL246 OWP233:OWP246 OMT233:OMT246 OCX233:OCX246 NTB233:NTB246 NJF233:NJF246 MZJ233:MZJ246 MPN233:MPN246 MFR233:MFR246 LVV233:LVV246 LLZ233:LLZ246 LCD233:LCD246 KSH233:KSH246 KIL233:KIL246 JYP233:JYP246 JOT233:JOT246 JEX233:JEX246 IVB233:IVB246 ILF233:ILF246 IBJ233:IBJ246 HRN233:HRN246 HHR233:HHR246 GXV233:GXV246 GNZ233:GNZ246 GED233:GED246 FUH233:FUH246 FKL233:FKL246 FAP233:FAP246 EQT233:EQT246 EGX233:EGX246 DXB233:DXB246 DNF233:DNF246 DDJ233:DDJ246 CTN233:CTN246 CJR233:CJR246 BZV233:BZV246 BPZ233:BPZ246 BGD233:BGD246 AWH233:AWH246 AML233:AML246 ACP233:ACP246 ST233:ST246 IX233:IX246 WVJ220:WVQ220 WLN220:WLU220 WBR220:WBY220 VRV220:VSC220 VHZ220:VIG220 UYD220:UYK220 UOH220:UOO220 UEL220:UES220 TUP220:TUW220 TKT220:TLA220 TAX220:TBE220 SRB220:SRI220 SHF220:SHM220 RXJ220:RXQ220 RNN220:RNU220 RDR220:RDY220 QTV220:QUC220 QJZ220:QKG220 QAD220:QAK220 PQH220:PQO220 PGL220:PGS220 OWP220:OWW220 OMT220:ONA220 OCX220:ODE220 NTB220:NTI220 NJF220:NJM220 MZJ220:MZQ220 MPN220:MPU220 MFR220:MFY220 LVV220:LWC220 LLZ220:LMG220 LCD220:LCK220 KSH220:KSO220 KIL220:KIS220 JYP220:JYW220 JOT220:JPA220 JEX220:JFE220 IVB220:IVI220 ILF220:ILM220 IBJ220:IBQ220 HRN220:HRU220 HHR220:HHY220 GXV220:GYC220 GNZ220:GOG220 GED220:GEK220 FUH220:FUO220 FKL220:FKS220 FAP220:FAW220 EQT220:ERA220 EGX220:EHE220 DXB220:DXI220 DNF220:DNM220 DDJ220:DDQ220 CTN220:CTU220 CJR220:CJY220 BZV220:CAC220 BPZ220:BQG220 BGD220:BGK220 AWH220:AWO220 AML220:AMS220 ACP220:ACW220 ST220:TA220 IX220:JE220 B220:I221">
      <formula1>$B$41:$B$187</formula1>
    </dataValidation>
    <dataValidation type="list" allowBlank="1" showInputMessage="1" showErrorMessage="1" sqref="WVJ264:WVQ266 B247:I258 WLN264:WLU266 WBR264:WBY266 VRV264:VSC266 VHZ264:VIG266 UYD264:UYK266 UOH264:UOO266 UEL264:UES266 TUP264:TUW266 TKT264:TLA266 TAX264:TBE266 SRB264:SRI266 SHF264:SHM266 RXJ264:RXQ266 RNN264:RNU266 RDR264:RDY266 QTV264:QUC266 QJZ264:QKG266 QAD264:QAK266 PQH264:PQO266 PGL264:PGS266 OWP264:OWW266 OMT264:ONA266 OCX264:ODE266 NTB264:NTI266 NJF264:NJM266 MZJ264:MZQ266 MPN264:MPU266 MFR264:MFY266 LVV264:LWC266 LLZ264:LMG266 LCD264:LCK266 KSH264:KSO266 KIL264:KIS266 JYP264:JYW266 JOT264:JPA266 JEX264:JFE266 IVB264:IVI266 ILF264:ILM266 IBJ264:IBQ266 HRN264:HRU266 HHR264:HHY266 GXV264:GYC266 GNZ264:GOG266 GED264:GEK266 FUH264:FUO266 FKL264:FKS266 FAP264:FAW266 EQT264:ERA266 EGX264:EHE266 DXB264:DXI266 DNF264:DNM266 DDJ264:DDQ266 CTN264:CTU266 CJR264:CJY266 BZV264:CAC266 BPZ264:BQG266 BGD264:BGK266 AWH264:AWO266 AML264:AMS266 ACP264:ACW266 ST264:TA266 IX264:JE266 B264:I266 B261:B263 WLO261:WLU261 WBS261:WBY261 VRW261:VSC261 VIA261:VIG261 UYE261:UYK261 UOI261:UOO261 UEM261:UES261 TUQ261:TUW261 TKU261:TLA261 TAY261:TBE261 SRC261:SRI261 SHG261:SHM261 RXK261:RXQ261 RNO261:RNU261 RDS261:RDY261 QTW261:QUC261 QKA261:QKG261 QAE261:QAK261 PQI261:PQO261 PGM261:PGS261 OWQ261:OWW261 OMU261:ONA261 OCY261:ODE261 NTC261:NTI261 NJG261:NJM261 MZK261:MZQ261 MPO261:MPU261 MFS261:MFY261 LVW261:LWC261 LMA261:LMG261 LCE261:LCK261 KSI261:KSO261 KIM261:KIS261 JYQ261:JYW261 JOU261:JPA261 JEY261:JFE261 IVC261:IVI261 ILG261:ILM261 IBK261:IBQ261 HRO261:HRU261 HHS261:HHY261 GXW261:GYC261 GOA261:GOG261 GEE261:GEK261 FUI261:FUO261 FKM261:FKS261 FAQ261:FAW261 EQU261:ERA261 EGY261:EHE261 DXC261:DXI261 DNG261:DNM261 DDK261:DDQ261 CTO261:CTU261 CJS261:CJY261 BZW261:CAC261 BQA261:BQG261 BGE261:BGK261 AWI261:AWO261 AMM261:AMS261 ACQ261:ACW261 SU261:TA261 IY261:JE261 C261:I261 WVK261:WVQ261 WVJ261:WVJ263 WLN261:WLN263 WBR261:WBR263 VRV261:VRV263 VHZ261:VHZ263 UYD261:UYD263 UOH261:UOH263 UEL261:UEL263 TUP261:TUP263 TKT261:TKT263 TAX261:TAX263 SRB261:SRB263 SHF261:SHF263 RXJ261:RXJ263 RNN261:RNN263 RDR261:RDR263 QTV261:QTV263 QJZ261:QJZ263 QAD261:QAD263 PQH261:PQH263 PGL261:PGL263 OWP261:OWP263 OMT261:OMT263 OCX261:OCX263 NTB261:NTB263 NJF261:NJF263 MZJ261:MZJ263 MPN261:MPN263 MFR261:MFR263 LVV261:LVV263 LLZ261:LLZ263 LCD261:LCD263 KSH261:KSH263 KIL261:KIL263 JYP261:JYP263 JOT261:JOT263 JEX261:JEX263 IVB261:IVB263 ILF261:ILF263 IBJ261:IBJ263 HRN261:HRN263 HHR261:HHR263 GXV261:GXV263 GNZ261:GNZ263 GED261:GED263 FUH261:FUH263 FKL261:FKL263 FAP261:FAP263 EQT261:EQT263 EGX261:EGX263 DXB261:DXB263 DNF261:DNF263 DDJ261:DDJ263 CTN261:CTN263 CJR261:CJR263 BZV261:BZV263 BPZ261:BPZ263 BGD261:BGD263 AWH261:AWH263 AML261:AML263 ACP261:ACP263 ST261:ST263 IX261:IX263 WVJ247:WVQ258 WLN247:WLU258 WBR247:WBY258 VRV247:VSC258 VHZ247:VIG258 UYD247:UYK258 UOH247:UOO258 UEL247:UES258 TUP247:TUW258 TKT247:TLA258 TAX247:TBE258 SRB247:SRI258 SHF247:SHM258 RXJ247:RXQ258 RNN247:RNU258 RDR247:RDY258 QTV247:QUC258 QJZ247:QKG258 QAD247:QAK258 PQH247:PQO258 PGL247:PGS258 OWP247:OWW258 OMT247:ONA258 OCX247:ODE258 NTB247:NTI258 NJF247:NJM258 MZJ247:MZQ258 MPN247:MPU258 MFR247:MFY258 LVV247:LWC258 LLZ247:LMG258 LCD247:LCK258 KSH247:KSO258 KIL247:KIS258 JYP247:JYW258 JOT247:JPA258 JEX247:JFE258 IVB247:IVI258 ILF247:ILM258 IBJ247:IBQ258 HRN247:HRU258 HHR247:HHY258 GXV247:GYC258 GNZ247:GOG258 GED247:GEK258 FUH247:FUO258 FKL247:FKS258 FAP247:FAW258 EQT247:ERA258 EGX247:EHE258 DXB247:DXI258 DNF247:DNM258 DDJ247:DDQ258 CTN247:CTU258 CJR247:CJY258 BZV247:CAC258 BPZ247:BQG258 BGD247:BGK258 AWH247:AWO258 AML247:AMS258 ACP247:ACW258 ST247:TA258 IX247:JE258">
      <formula1>$B$41:$B$205</formula1>
    </dataValidation>
  </dataValidations>
  <pageMargins left="0.70866141732283472" right="0.70866141732283472" top="0.74803149606299213" bottom="0.74803149606299213" header="0.31496062992125984" footer="0.31496062992125984"/>
  <pageSetup paperSize="9" orientation="landscape" blackAndWhite="1" r:id="rId1"/>
  <headerFooter>
    <oddHeader>&amp;RPag. &amp;P</oddHeader>
    <oddFooter>&amp;LRECTOR,
Acad.Prof.univ.dr. Ioan Aurel POP&amp;CDECAN,
Prof.univ.dr. Corin BRAGA&amp;RDIRECTOR DE DEPARTAMENT,
Prif.univ.dr. Sanda TOMESCU-BACIU</oddFooter>
  </headerFooter>
  <rowBreaks count="4" manualBreakCount="4">
    <brk id="206" max="19" man="1"/>
    <brk id="238" max="19" man="1"/>
    <brk id="272" max="19" man="1"/>
    <brk id="297" max="19" man="1"/>
  </rowBreaks>
  <colBreaks count="1" manualBreakCount="1">
    <brk id="20" max="1048575" man="1"/>
  </colBreaks>
  <ignoredErrors>
    <ignoredError sqref="M294" unlocked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6"/>
  <sheetViews>
    <sheetView view="pageLayout" topLeftCell="A4" zoomScaleNormal="100" workbookViewId="0">
      <selection activeCell="U1" sqref="U1:AF1048576"/>
    </sheetView>
  </sheetViews>
  <sheetFormatPr defaultColWidth="8.85546875" defaultRowHeight="15"/>
  <cols>
    <col min="2" max="9" width="6.7109375" customWidth="1"/>
    <col min="10" max="10" width="8.5703125" customWidth="1"/>
    <col min="11" max="12" width="5.42578125" customWidth="1"/>
    <col min="13" max="13" width="6" customWidth="1"/>
    <col min="14" max="15" width="5.42578125" customWidth="1"/>
    <col min="16" max="16" width="6" customWidth="1"/>
    <col min="17" max="19" width="5.42578125" customWidth="1"/>
    <col min="20" max="20" width="8.85546875" customWidth="1"/>
    <col min="21" max="32" width="0" hidden="1" customWidth="1"/>
  </cols>
  <sheetData>
    <row r="1" spans="1:26">
      <c r="A1" s="244" t="s">
        <v>105</v>
      </c>
      <c r="B1" s="244"/>
      <c r="C1" s="244"/>
      <c r="D1" s="244"/>
      <c r="E1" s="244"/>
      <c r="F1" s="244"/>
      <c r="G1" s="244"/>
      <c r="H1" s="244"/>
      <c r="I1" s="244"/>
      <c r="J1" s="244"/>
      <c r="K1" s="244"/>
      <c r="L1" s="244"/>
      <c r="M1" s="244"/>
      <c r="N1" s="244"/>
      <c r="O1" s="244"/>
      <c r="P1" s="244"/>
      <c r="Q1" s="244"/>
      <c r="R1" s="244"/>
      <c r="S1" s="244"/>
      <c r="T1" s="244"/>
      <c r="U1" s="48"/>
      <c r="V1" s="48"/>
      <c r="W1" s="48"/>
      <c r="X1" s="48"/>
      <c r="Y1" s="48"/>
      <c r="Z1" s="48"/>
    </row>
    <row r="2" spans="1:26" ht="6" customHeight="1">
      <c r="A2" s="63"/>
      <c r="B2" s="63"/>
      <c r="C2" s="63"/>
      <c r="D2" s="63"/>
      <c r="E2" s="63"/>
      <c r="F2" s="63"/>
      <c r="G2" s="63"/>
      <c r="H2" s="63"/>
      <c r="I2" s="63"/>
      <c r="J2" s="63"/>
      <c r="K2" s="63"/>
      <c r="L2" s="63"/>
      <c r="M2" s="63"/>
      <c r="N2" s="63"/>
      <c r="O2" s="63"/>
      <c r="P2" s="63"/>
      <c r="Q2" s="63"/>
      <c r="R2" s="63"/>
      <c r="S2" s="63"/>
      <c r="T2" s="63"/>
      <c r="U2" s="48"/>
      <c r="V2" s="48"/>
      <c r="W2" s="48"/>
      <c r="X2" s="48"/>
      <c r="Y2" s="48"/>
      <c r="Z2" s="48"/>
    </row>
    <row r="3" spans="1:26">
      <c r="A3" s="220" t="s">
        <v>80</v>
      </c>
      <c r="B3" s="220"/>
      <c r="C3" s="220"/>
      <c r="D3" s="220"/>
      <c r="E3" s="220"/>
      <c r="F3" s="220"/>
      <c r="G3" s="220"/>
      <c r="H3" s="220"/>
      <c r="I3" s="220"/>
      <c r="J3" s="220"/>
      <c r="K3" s="220"/>
      <c r="L3" s="220"/>
      <c r="M3" s="220"/>
      <c r="N3" s="220"/>
      <c r="O3" s="220"/>
      <c r="P3" s="220"/>
      <c r="Q3" s="220"/>
      <c r="R3" s="220"/>
      <c r="S3" s="220"/>
      <c r="T3" s="220"/>
      <c r="U3" s="48"/>
      <c r="V3" s="48"/>
      <c r="W3" s="48"/>
      <c r="X3" s="48"/>
      <c r="Y3" s="48"/>
      <c r="Z3" s="48"/>
    </row>
    <row r="4" spans="1:26" ht="29.25" customHeight="1">
      <c r="A4" s="299" t="s">
        <v>28</v>
      </c>
      <c r="B4" s="299" t="s">
        <v>27</v>
      </c>
      <c r="C4" s="299"/>
      <c r="D4" s="299"/>
      <c r="E4" s="299"/>
      <c r="F4" s="299"/>
      <c r="G4" s="299"/>
      <c r="H4" s="299"/>
      <c r="I4" s="299"/>
      <c r="J4" s="297" t="s">
        <v>41</v>
      </c>
      <c r="K4" s="297" t="s">
        <v>25</v>
      </c>
      <c r="L4" s="297"/>
      <c r="M4" s="297"/>
      <c r="N4" s="297" t="s">
        <v>42</v>
      </c>
      <c r="O4" s="307"/>
      <c r="P4" s="307"/>
      <c r="Q4" s="297" t="s">
        <v>24</v>
      </c>
      <c r="R4" s="297"/>
      <c r="S4" s="297"/>
      <c r="T4" s="297" t="s">
        <v>23</v>
      </c>
      <c r="U4" s="71"/>
      <c r="V4" s="75"/>
      <c r="W4" s="75"/>
      <c r="X4" s="75"/>
      <c r="Y4" s="75"/>
      <c r="Z4" s="75"/>
    </row>
    <row r="5" spans="1:26">
      <c r="A5" s="299"/>
      <c r="B5" s="299"/>
      <c r="C5" s="299"/>
      <c r="D5" s="299"/>
      <c r="E5" s="299"/>
      <c r="F5" s="299"/>
      <c r="G5" s="299"/>
      <c r="H5" s="299"/>
      <c r="I5" s="299"/>
      <c r="J5" s="297"/>
      <c r="K5" s="69" t="s">
        <v>29</v>
      </c>
      <c r="L5" s="69" t="s">
        <v>30</v>
      </c>
      <c r="M5" s="69" t="s">
        <v>31</v>
      </c>
      <c r="N5" s="69" t="s">
        <v>35</v>
      </c>
      <c r="O5" s="69" t="s">
        <v>7</v>
      </c>
      <c r="P5" s="69" t="s">
        <v>32</v>
      </c>
      <c r="Q5" s="69" t="s">
        <v>33</v>
      </c>
      <c r="R5" s="69" t="s">
        <v>29</v>
      </c>
      <c r="S5" s="69" t="s">
        <v>34</v>
      </c>
      <c r="T5" s="297"/>
      <c r="U5" s="71"/>
      <c r="V5" s="75"/>
      <c r="W5" s="75"/>
      <c r="X5" s="75"/>
      <c r="Y5" s="75"/>
      <c r="Z5" s="75"/>
    </row>
    <row r="6" spans="1:26">
      <c r="A6" s="308" t="s">
        <v>53</v>
      </c>
      <c r="B6" s="308"/>
      <c r="C6" s="308"/>
      <c r="D6" s="308"/>
      <c r="E6" s="308"/>
      <c r="F6" s="308"/>
      <c r="G6" s="308"/>
      <c r="H6" s="308"/>
      <c r="I6" s="308"/>
      <c r="J6" s="308"/>
      <c r="K6" s="308"/>
      <c r="L6" s="308"/>
      <c r="M6" s="308"/>
      <c r="N6" s="308"/>
      <c r="O6" s="308"/>
      <c r="P6" s="308"/>
      <c r="Q6" s="308"/>
      <c r="R6" s="308"/>
      <c r="S6" s="308"/>
      <c r="T6" s="308"/>
      <c r="U6" s="71"/>
      <c r="V6" s="75"/>
      <c r="W6" s="75"/>
      <c r="X6" s="75"/>
      <c r="Y6" s="75"/>
      <c r="Z6" s="75"/>
    </row>
    <row r="7" spans="1:26">
      <c r="A7" s="68" t="s">
        <v>81</v>
      </c>
      <c r="B7" s="292" t="s">
        <v>83</v>
      </c>
      <c r="C7" s="292"/>
      <c r="D7" s="292"/>
      <c r="E7" s="292"/>
      <c r="F7" s="292"/>
      <c r="G7" s="292"/>
      <c r="H7" s="292"/>
      <c r="I7" s="292"/>
      <c r="J7" s="18">
        <v>5</v>
      </c>
      <c r="K7" s="18">
        <v>2</v>
      </c>
      <c r="L7" s="18">
        <v>2</v>
      </c>
      <c r="M7" s="18">
        <v>0</v>
      </c>
      <c r="N7" s="19">
        <f>K7+L7+M7</f>
        <v>4</v>
      </c>
      <c r="O7" s="19">
        <f>P7-N7</f>
        <v>5</v>
      </c>
      <c r="P7" s="19">
        <f>ROUND(PRODUCT(J7,25)/14,0)</f>
        <v>9</v>
      </c>
      <c r="Q7" s="18" t="s">
        <v>33</v>
      </c>
      <c r="R7" s="18"/>
      <c r="S7" s="20"/>
      <c r="T7" s="20" t="s">
        <v>92</v>
      </c>
      <c r="U7" s="71"/>
      <c r="V7" s="75"/>
      <c r="W7" s="75"/>
      <c r="X7" s="75"/>
      <c r="Y7" s="75"/>
      <c r="Z7" s="75"/>
    </row>
    <row r="8" spans="1:26">
      <c r="A8" s="298" t="s">
        <v>54</v>
      </c>
      <c r="B8" s="298"/>
      <c r="C8" s="298"/>
      <c r="D8" s="298"/>
      <c r="E8" s="298"/>
      <c r="F8" s="298"/>
      <c r="G8" s="298"/>
      <c r="H8" s="298"/>
      <c r="I8" s="298"/>
      <c r="J8" s="298"/>
      <c r="K8" s="298"/>
      <c r="L8" s="298"/>
      <c r="M8" s="298"/>
      <c r="N8" s="298"/>
      <c r="O8" s="298"/>
      <c r="P8" s="298"/>
      <c r="Q8" s="298"/>
      <c r="R8" s="298"/>
      <c r="S8" s="298"/>
      <c r="T8" s="298"/>
      <c r="U8" s="71"/>
      <c r="V8" s="75"/>
      <c r="W8" s="75"/>
      <c r="X8" s="75"/>
      <c r="Y8" s="75"/>
      <c r="Z8" s="75"/>
    </row>
    <row r="9" spans="1:26" ht="45" customHeight="1">
      <c r="A9" s="68" t="s">
        <v>82</v>
      </c>
      <c r="B9" s="293" t="s">
        <v>111</v>
      </c>
      <c r="C9" s="292"/>
      <c r="D9" s="292"/>
      <c r="E9" s="292"/>
      <c r="F9" s="292"/>
      <c r="G9" s="292"/>
      <c r="H9" s="292"/>
      <c r="I9" s="292"/>
      <c r="J9" s="18">
        <v>5</v>
      </c>
      <c r="K9" s="18">
        <v>2</v>
      </c>
      <c r="L9" s="18">
        <v>2</v>
      </c>
      <c r="M9" s="18">
        <v>0</v>
      </c>
      <c r="N9" s="19">
        <f>K9+L9+M9</f>
        <v>4</v>
      </c>
      <c r="O9" s="19">
        <f>P9-N9</f>
        <v>5</v>
      </c>
      <c r="P9" s="19">
        <f>ROUND(PRODUCT(J9,25)/14,0)</f>
        <v>9</v>
      </c>
      <c r="Q9" s="18" t="s">
        <v>33</v>
      </c>
      <c r="R9" s="18"/>
      <c r="S9" s="20"/>
      <c r="T9" s="20" t="s">
        <v>92</v>
      </c>
      <c r="U9" s="71"/>
      <c r="V9" s="75"/>
      <c r="W9" s="75"/>
      <c r="X9" s="75"/>
      <c r="Y9" s="75"/>
      <c r="Z9" s="75"/>
    </row>
    <row r="10" spans="1:26">
      <c r="A10" s="298" t="s">
        <v>55</v>
      </c>
      <c r="B10" s="298"/>
      <c r="C10" s="298"/>
      <c r="D10" s="298"/>
      <c r="E10" s="298"/>
      <c r="F10" s="298"/>
      <c r="G10" s="298"/>
      <c r="H10" s="298"/>
      <c r="I10" s="298"/>
      <c r="J10" s="298"/>
      <c r="K10" s="298"/>
      <c r="L10" s="298"/>
      <c r="M10" s="298"/>
      <c r="N10" s="298"/>
      <c r="O10" s="298"/>
      <c r="P10" s="298"/>
      <c r="Q10" s="298"/>
      <c r="R10" s="298"/>
      <c r="S10" s="298"/>
      <c r="T10" s="298"/>
      <c r="U10" s="71"/>
      <c r="V10" s="75"/>
      <c r="W10" s="75"/>
      <c r="X10" s="75"/>
      <c r="Y10" s="75"/>
      <c r="Z10" s="75"/>
    </row>
    <row r="11" spans="1:26" ht="45.95" customHeight="1">
      <c r="A11" s="68" t="s">
        <v>84</v>
      </c>
      <c r="B11" s="293" t="s">
        <v>112</v>
      </c>
      <c r="C11" s="293"/>
      <c r="D11" s="293"/>
      <c r="E11" s="293"/>
      <c r="F11" s="293"/>
      <c r="G11" s="293"/>
      <c r="H11" s="293"/>
      <c r="I11" s="293"/>
      <c r="J11" s="18">
        <v>5</v>
      </c>
      <c r="K11" s="18">
        <v>2</v>
      </c>
      <c r="L11" s="18">
        <v>2</v>
      </c>
      <c r="M11" s="18">
        <v>0</v>
      </c>
      <c r="N11" s="19">
        <f>K11+L11+M11</f>
        <v>4</v>
      </c>
      <c r="O11" s="19">
        <f>P11-N11</f>
        <v>5</v>
      </c>
      <c r="P11" s="19">
        <f>ROUND(PRODUCT(J11,25)/14,0)</f>
        <v>9</v>
      </c>
      <c r="Q11" s="18" t="s">
        <v>33</v>
      </c>
      <c r="R11" s="18"/>
      <c r="S11" s="20"/>
      <c r="T11" s="20" t="s">
        <v>92</v>
      </c>
      <c r="U11" s="71"/>
      <c r="V11" s="75"/>
      <c r="W11" s="75"/>
      <c r="X11" s="75"/>
      <c r="Y11" s="75"/>
      <c r="Z11" s="75"/>
    </row>
    <row r="12" spans="1:26">
      <c r="A12" s="223" t="s">
        <v>56</v>
      </c>
      <c r="B12" s="223"/>
      <c r="C12" s="223"/>
      <c r="D12" s="223"/>
      <c r="E12" s="223"/>
      <c r="F12" s="223"/>
      <c r="G12" s="223"/>
      <c r="H12" s="223"/>
      <c r="I12" s="223"/>
      <c r="J12" s="223"/>
      <c r="K12" s="223"/>
      <c r="L12" s="223"/>
      <c r="M12" s="223"/>
      <c r="N12" s="223"/>
      <c r="O12" s="223"/>
      <c r="P12" s="223"/>
      <c r="Q12" s="223"/>
      <c r="R12" s="223"/>
      <c r="S12" s="223"/>
      <c r="T12" s="223"/>
      <c r="U12" s="309" t="s">
        <v>114</v>
      </c>
      <c r="V12" s="309"/>
      <c r="W12" s="309"/>
      <c r="X12" s="309"/>
      <c r="Y12" s="77"/>
      <c r="Z12" s="72"/>
    </row>
    <row r="13" spans="1:26">
      <c r="A13" s="68" t="s">
        <v>85</v>
      </c>
      <c r="B13" s="294" t="s">
        <v>283</v>
      </c>
      <c r="C13" s="295"/>
      <c r="D13" s="295"/>
      <c r="E13" s="295"/>
      <c r="F13" s="295"/>
      <c r="G13" s="295"/>
      <c r="H13" s="295"/>
      <c r="I13" s="295"/>
      <c r="J13" s="18">
        <v>5</v>
      </c>
      <c r="K13" s="18">
        <v>2</v>
      </c>
      <c r="L13" s="18">
        <v>2</v>
      </c>
      <c r="M13" s="18">
        <v>0</v>
      </c>
      <c r="N13" s="19">
        <f>K13+L13+M13</f>
        <v>4</v>
      </c>
      <c r="O13" s="19">
        <f>P13-N13</f>
        <v>5</v>
      </c>
      <c r="P13" s="19">
        <f>ROUND(PRODUCT(J13,25)/14,0)</f>
        <v>9</v>
      </c>
      <c r="Q13" s="18" t="s">
        <v>33</v>
      </c>
      <c r="R13" s="18"/>
      <c r="S13" s="20"/>
      <c r="T13" s="22" t="s">
        <v>93</v>
      </c>
      <c r="U13" s="309"/>
      <c r="V13" s="309"/>
      <c r="W13" s="309"/>
      <c r="X13" s="309"/>
      <c r="Y13" s="77"/>
      <c r="Z13" s="72"/>
    </row>
    <row r="14" spans="1:26">
      <c r="A14" s="223" t="s">
        <v>57</v>
      </c>
      <c r="B14" s="296"/>
      <c r="C14" s="296"/>
      <c r="D14" s="296"/>
      <c r="E14" s="296"/>
      <c r="F14" s="296"/>
      <c r="G14" s="296"/>
      <c r="H14" s="296"/>
      <c r="I14" s="296"/>
      <c r="J14" s="296"/>
      <c r="K14" s="296"/>
      <c r="L14" s="296"/>
      <c r="M14" s="296"/>
      <c r="N14" s="296"/>
      <c r="O14" s="296"/>
      <c r="P14" s="296"/>
      <c r="Q14" s="296"/>
      <c r="R14" s="296"/>
      <c r="S14" s="296"/>
      <c r="T14" s="296"/>
      <c r="U14" s="310" t="s">
        <v>115</v>
      </c>
      <c r="V14" s="311"/>
      <c r="W14" s="311"/>
      <c r="X14" s="312"/>
      <c r="Y14" s="77"/>
      <c r="Z14" s="72"/>
    </row>
    <row r="15" spans="1:26" ht="16.5" customHeight="1">
      <c r="A15" s="68" t="s">
        <v>86</v>
      </c>
      <c r="B15" s="294" t="s">
        <v>284</v>
      </c>
      <c r="C15" s="295"/>
      <c r="D15" s="295"/>
      <c r="E15" s="295"/>
      <c r="F15" s="295"/>
      <c r="G15" s="295"/>
      <c r="H15" s="295"/>
      <c r="I15" s="295"/>
      <c r="J15" s="18">
        <v>5</v>
      </c>
      <c r="K15" s="18">
        <v>2</v>
      </c>
      <c r="L15" s="18">
        <v>2</v>
      </c>
      <c r="M15" s="18">
        <v>0</v>
      </c>
      <c r="N15" s="19">
        <f>K15+L15+M15</f>
        <v>4</v>
      </c>
      <c r="O15" s="19">
        <f>P15-N15</f>
        <v>5</v>
      </c>
      <c r="P15" s="19">
        <f>ROUND(PRODUCT(J15,25)/14,0)</f>
        <v>9</v>
      </c>
      <c r="Q15" s="18" t="s">
        <v>33</v>
      </c>
      <c r="R15" s="18"/>
      <c r="S15" s="20"/>
      <c r="T15" s="22" t="s">
        <v>93</v>
      </c>
      <c r="U15" s="313">
        <f>Sheet1!K226+Sheet1!K271+Sheet1!K286</f>
        <v>1</v>
      </c>
      <c r="V15" s="313"/>
      <c r="W15" s="313"/>
      <c r="X15" s="313"/>
      <c r="Y15" s="314" t="s">
        <v>116</v>
      </c>
      <c r="Z15" s="315"/>
    </row>
    <row r="16" spans="1:26" ht="32.25" customHeight="1">
      <c r="A16" s="68" t="s">
        <v>88</v>
      </c>
      <c r="B16" s="293" t="s">
        <v>106</v>
      </c>
      <c r="C16" s="293"/>
      <c r="D16" s="293"/>
      <c r="E16" s="293"/>
      <c r="F16" s="293"/>
      <c r="G16" s="293"/>
      <c r="H16" s="293"/>
      <c r="I16" s="293"/>
      <c r="J16" s="18">
        <v>3</v>
      </c>
      <c r="K16" s="18">
        <v>0</v>
      </c>
      <c r="L16" s="18">
        <v>0</v>
      </c>
      <c r="M16" s="18">
        <v>3</v>
      </c>
      <c r="N16" s="19">
        <f>K16+L16+M16</f>
        <v>3</v>
      </c>
      <c r="O16" s="19">
        <f>P16-N16</f>
        <v>2</v>
      </c>
      <c r="P16" s="19">
        <f>ROUND(PRODUCT(J16,25)/14,0)</f>
        <v>5</v>
      </c>
      <c r="Q16" s="18"/>
      <c r="R16" s="18" t="s">
        <v>29</v>
      </c>
      <c r="S16" s="20"/>
      <c r="T16" s="22" t="s">
        <v>93</v>
      </c>
      <c r="U16" s="313">
        <f>Sheet1!K227+Sheet1!K272+Sheet1!K287</f>
        <v>1</v>
      </c>
      <c r="V16" s="313"/>
      <c r="W16" s="313"/>
      <c r="X16" s="313"/>
      <c r="Y16" s="315" t="s">
        <v>117</v>
      </c>
      <c r="Z16" s="316"/>
    </row>
    <row r="17" spans="1:26">
      <c r="A17" s="68" t="s">
        <v>89</v>
      </c>
      <c r="B17" s="292" t="s">
        <v>91</v>
      </c>
      <c r="C17" s="292"/>
      <c r="D17" s="292"/>
      <c r="E17" s="292"/>
      <c r="F17" s="292"/>
      <c r="G17" s="292"/>
      <c r="H17" s="292"/>
      <c r="I17" s="292"/>
      <c r="J17" s="18">
        <v>3</v>
      </c>
      <c r="K17" s="18">
        <v>1</v>
      </c>
      <c r="L17" s="18">
        <v>1</v>
      </c>
      <c r="M17" s="18">
        <v>0</v>
      </c>
      <c r="N17" s="19">
        <f>K19+L19+M19</f>
        <v>2</v>
      </c>
      <c r="O17" s="19">
        <f>P19-N19</f>
        <v>2</v>
      </c>
      <c r="P17" s="19">
        <f>ROUND(PRODUCT(J19,25)/14,0)</f>
        <v>4</v>
      </c>
      <c r="Q17" s="18" t="s">
        <v>33</v>
      </c>
      <c r="R17" s="18"/>
      <c r="S17" s="20"/>
      <c r="T17" s="20" t="s">
        <v>92</v>
      </c>
      <c r="U17" s="305" t="str">
        <f>IF(U15=100%,"Corect",IF(U15&gt;100%,"Ați dublat unele discipline","Ați pierdut unele discipline"))</f>
        <v>Corect</v>
      </c>
      <c r="V17" s="305"/>
      <c r="W17" s="305"/>
      <c r="X17" s="305"/>
      <c r="Y17" s="306"/>
      <c r="Z17" s="306"/>
    </row>
    <row r="18" spans="1:26">
      <c r="A18" s="298" t="s">
        <v>58</v>
      </c>
      <c r="B18" s="298"/>
      <c r="C18" s="298"/>
      <c r="D18" s="298"/>
      <c r="E18" s="298"/>
      <c r="F18" s="298"/>
      <c r="G18" s="298"/>
      <c r="H18" s="298"/>
      <c r="I18" s="298"/>
      <c r="J18" s="298"/>
      <c r="K18" s="298"/>
      <c r="L18" s="298"/>
      <c r="M18" s="298"/>
      <c r="N18" s="298"/>
      <c r="O18" s="298"/>
      <c r="P18" s="298"/>
      <c r="Q18" s="298"/>
      <c r="R18" s="298"/>
      <c r="S18" s="298"/>
      <c r="T18" s="298"/>
      <c r="U18" s="305" t="str">
        <f>IF(U16=100%,"Corect",IF(U16&gt;100%,"Ați dublat unele discipline","Ați pierdut unele discipline"))</f>
        <v>Corect</v>
      </c>
      <c r="V18" s="305"/>
      <c r="W18" s="305"/>
      <c r="X18" s="305"/>
      <c r="Y18" s="78"/>
      <c r="Z18" s="79"/>
    </row>
    <row r="19" spans="1:26">
      <c r="A19" s="68" t="s">
        <v>90</v>
      </c>
      <c r="B19" s="292" t="s">
        <v>87</v>
      </c>
      <c r="C19" s="292"/>
      <c r="D19" s="292"/>
      <c r="E19" s="292"/>
      <c r="F19" s="292"/>
      <c r="G19" s="292"/>
      <c r="H19" s="292"/>
      <c r="I19" s="292"/>
      <c r="J19" s="18">
        <v>2</v>
      </c>
      <c r="K19" s="18">
        <v>1</v>
      </c>
      <c r="L19" s="18">
        <v>1</v>
      </c>
      <c r="M19" s="18">
        <v>0</v>
      </c>
      <c r="N19" s="19">
        <f>K19+L19+M19</f>
        <v>2</v>
      </c>
      <c r="O19" s="19">
        <f>P19-N19</f>
        <v>2</v>
      </c>
      <c r="P19" s="19">
        <f>ROUND(PRODUCT(J19,25)/12,0)</f>
        <v>4</v>
      </c>
      <c r="Q19" s="18"/>
      <c r="R19" s="18" t="s">
        <v>29</v>
      </c>
      <c r="S19" s="20"/>
      <c r="T19" s="22" t="s">
        <v>93</v>
      </c>
      <c r="U19" s="71"/>
      <c r="V19" s="75"/>
      <c r="W19" s="75"/>
      <c r="X19" s="75"/>
      <c r="Y19" s="75"/>
      <c r="Z19" s="75"/>
    </row>
    <row r="20" spans="1:26" ht="33.75" customHeight="1">
      <c r="A20" s="68" t="s">
        <v>107</v>
      </c>
      <c r="B20" s="293" t="s">
        <v>108</v>
      </c>
      <c r="C20" s="293"/>
      <c r="D20" s="293"/>
      <c r="E20" s="293"/>
      <c r="F20" s="293"/>
      <c r="G20" s="293"/>
      <c r="H20" s="293"/>
      <c r="I20" s="293"/>
      <c r="J20" s="18">
        <v>2</v>
      </c>
      <c r="K20" s="18">
        <v>0</v>
      </c>
      <c r="L20" s="18">
        <v>0</v>
      </c>
      <c r="M20" s="18">
        <v>3</v>
      </c>
      <c r="N20" s="19">
        <f>K20+L20+M20</f>
        <v>3</v>
      </c>
      <c r="O20" s="19">
        <f>P20-N20</f>
        <v>1</v>
      </c>
      <c r="P20" s="19">
        <f>ROUND(PRODUCT(J20,25)/14,0)</f>
        <v>4</v>
      </c>
      <c r="Q20" s="18"/>
      <c r="R20" s="18" t="s">
        <v>29</v>
      </c>
      <c r="S20" s="20"/>
      <c r="T20" s="22" t="s">
        <v>93</v>
      </c>
      <c r="U20" s="71"/>
      <c r="V20" s="75"/>
      <c r="W20" s="75"/>
      <c r="X20" s="75"/>
      <c r="Y20" s="75"/>
      <c r="Z20" s="75"/>
    </row>
    <row r="21" spans="1:26" ht="18.75" customHeight="1">
      <c r="A21" s="302" t="s">
        <v>79</v>
      </c>
      <c r="B21" s="302"/>
      <c r="C21" s="302"/>
      <c r="D21" s="302"/>
      <c r="E21" s="302"/>
      <c r="F21" s="302"/>
      <c r="G21" s="302"/>
      <c r="H21" s="302"/>
      <c r="I21" s="302"/>
      <c r="J21" s="21">
        <f t="shared" ref="J21:P21" si="0">SUM(J7,J9,J11,J13,J15:J17,J19:J20)</f>
        <v>35</v>
      </c>
      <c r="K21" s="21">
        <f t="shared" si="0"/>
        <v>12</v>
      </c>
      <c r="L21" s="21">
        <f t="shared" si="0"/>
        <v>12</v>
      </c>
      <c r="M21" s="21">
        <f t="shared" si="0"/>
        <v>6</v>
      </c>
      <c r="N21" s="21">
        <f t="shared" si="0"/>
        <v>30</v>
      </c>
      <c r="O21" s="21">
        <f t="shared" si="0"/>
        <v>32</v>
      </c>
      <c r="P21" s="21">
        <f t="shared" si="0"/>
        <v>62</v>
      </c>
      <c r="Q21" s="19">
        <f>COUNTIF(Q7,"E")+COUNTIF(Q9,"E")+COUNTIF(Q11,"E")+COUNTIF(Q13,"E")+COUNTIF(Q15:Q17,"E")+COUNTIF(Q19:Q20,"E")</f>
        <v>6</v>
      </c>
      <c r="R21" s="19">
        <f>COUNTIF(R7,"C")+COUNTIF(R9,"C")+COUNTIF(R11,"C")+COUNTIF(R13,"C")+COUNTIF(R15:R17,"C")+COUNTIF(R19:R20,"C")</f>
        <v>3</v>
      </c>
      <c r="S21" s="19">
        <f>COUNTIF(S7,"VP")+COUNTIF(S9,"VP")+COUNTIF(S11,"VP")+COUNTIF(S13,"VP")+COUNTIF(S15:S17,"VP")+COUNTIF(S19:S20,"VP")</f>
        <v>0</v>
      </c>
      <c r="T21" s="76"/>
      <c r="U21" s="71"/>
      <c r="V21" s="75"/>
      <c r="W21" s="75"/>
      <c r="X21" s="75"/>
      <c r="Y21" s="75"/>
      <c r="Z21" s="75"/>
    </row>
    <row r="22" spans="1:26">
      <c r="A22" s="193" t="s">
        <v>51</v>
      </c>
      <c r="B22" s="193"/>
      <c r="C22" s="193"/>
      <c r="D22" s="193"/>
      <c r="E22" s="193"/>
      <c r="F22" s="193"/>
      <c r="G22" s="193"/>
      <c r="H22" s="193"/>
      <c r="I22" s="193"/>
      <c r="J22" s="193"/>
      <c r="K22" s="70">
        <f t="shared" ref="K22:P22" si="1">SUM(K7,K9,K11,K13,K15,K16,K17)*14+SUM(K19,K20)*12</f>
        <v>166</v>
      </c>
      <c r="L22" s="70">
        <f t="shared" si="1"/>
        <v>166</v>
      </c>
      <c r="M22" s="70">
        <f t="shared" si="1"/>
        <v>78</v>
      </c>
      <c r="N22" s="70">
        <f t="shared" si="1"/>
        <v>410</v>
      </c>
      <c r="O22" s="70">
        <f t="shared" si="1"/>
        <v>442</v>
      </c>
      <c r="P22" s="70">
        <f t="shared" si="1"/>
        <v>852</v>
      </c>
      <c r="Q22" s="303" t="s">
        <v>109</v>
      </c>
      <c r="R22" s="304"/>
      <c r="S22" s="304"/>
      <c r="T22" s="304"/>
      <c r="U22" s="71"/>
      <c r="V22" s="75"/>
      <c r="W22" s="75"/>
      <c r="X22" s="75"/>
      <c r="Y22" s="75"/>
      <c r="Z22" s="75"/>
    </row>
    <row r="23" spans="1:26">
      <c r="A23" s="193"/>
      <c r="B23" s="193"/>
      <c r="C23" s="193"/>
      <c r="D23" s="193"/>
      <c r="E23" s="193"/>
      <c r="F23" s="193"/>
      <c r="G23" s="193"/>
      <c r="H23" s="193"/>
      <c r="I23" s="193"/>
      <c r="J23" s="193"/>
      <c r="K23" s="288">
        <f>SUM(K22:M22)</f>
        <v>410</v>
      </c>
      <c r="L23" s="288"/>
      <c r="M23" s="288"/>
      <c r="N23" s="288">
        <f>SUM(N22:O22)</f>
        <v>852</v>
      </c>
      <c r="O23" s="288"/>
      <c r="P23" s="288"/>
      <c r="Q23" s="304"/>
      <c r="R23" s="304"/>
      <c r="S23" s="304"/>
      <c r="T23" s="304"/>
      <c r="U23" s="71"/>
      <c r="V23" s="75"/>
      <c r="W23" s="75"/>
      <c r="X23" s="75"/>
      <c r="Y23" s="75"/>
      <c r="Z23" s="75"/>
    </row>
    <row r="24" spans="1:26" ht="9" customHeight="1">
      <c r="A24" s="64"/>
      <c r="B24" s="64"/>
      <c r="C24" s="64"/>
      <c r="D24" s="64"/>
      <c r="E24" s="64"/>
      <c r="F24" s="64"/>
      <c r="G24" s="64"/>
      <c r="H24" s="64"/>
      <c r="I24" s="64"/>
      <c r="J24" s="64"/>
      <c r="K24" s="65"/>
      <c r="L24" s="65"/>
      <c r="M24" s="65"/>
      <c r="N24" s="65"/>
      <c r="O24" s="65"/>
      <c r="P24" s="65"/>
      <c r="Q24" s="66"/>
      <c r="R24" s="66"/>
      <c r="S24" s="66"/>
      <c r="T24" s="66"/>
      <c r="U24" s="67"/>
      <c r="V24" s="62"/>
      <c r="W24" s="62"/>
      <c r="X24" s="62"/>
      <c r="Y24" s="62"/>
      <c r="Z24" s="62"/>
    </row>
    <row r="25" spans="1:26">
      <c r="A25" s="300" t="s">
        <v>110</v>
      </c>
      <c r="B25" s="301"/>
      <c r="C25" s="301"/>
      <c r="D25" s="301"/>
      <c r="E25" s="301"/>
      <c r="F25" s="301"/>
      <c r="G25" s="301"/>
      <c r="H25" s="301"/>
      <c r="I25" s="301"/>
      <c r="J25" s="301"/>
      <c r="K25" s="301"/>
      <c r="L25" s="301"/>
      <c r="M25" s="301"/>
      <c r="N25" s="301"/>
      <c r="O25" s="301"/>
      <c r="P25" s="301"/>
      <c r="Q25" s="301"/>
      <c r="R25" s="301"/>
      <c r="S25" s="301"/>
      <c r="T25" s="301"/>
      <c r="U25" s="67"/>
      <c r="V25" s="62"/>
      <c r="W25" s="62"/>
      <c r="X25" s="62"/>
      <c r="Y25" s="62"/>
      <c r="Z25" s="62"/>
    </row>
    <row r="26" spans="1:26">
      <c r="A26" s="63"/>
      <c r="B26" s="63"/>
      <c r="C26" s="63"/>
      <c r="D26" s="63"/>
      <c r="E26" s="63"/>
      <c r="F26" s="63"/>
      <c r="G26" s="63"/>
      <c r="H26" s="63"/>
      <c r="I26" s="63"/>
      <c r="J26" s="63"/>
      <c r="K26" s="63"/>
      <c r="L26" s="63"/>
      <c r="M26" s="63"/>
      <c r="N26" s="63"/>
      <c r="O26" s="63"/>
      <c r="P26" s="63"/>
      <c r="Q26" s="63"/>
      <c r="R26" s="63"/>
      <c r="S26" s="63"/>
      <c r="T26" s="63"/>
      <c r="U26" s="67"/>
      <c r="V26" s="62"/>
      <c r="W26" s="62"/>
      <c r="X26" s="62"/>
      <c r="Y26" s="62"/>
      <c r="Z26" s="62"/>
    </row>
  </sheetData>
  <mergeCells count="39">
    <mergeCell ref="U17:X17"/>
    <mergeCell ref="Y17:Z17"/>
    <mergeCell ref="U18:X18"/>
    <mergeCell ref="B4:I5"/>
    <mergeCell ref="J4:J5"/>
    <mergeCell ref="K4:M4"/>
    <mergeCell ref="N4:P4"/>
    <mergeCell ref="Q4:S4"/>
    <mergeCell ref="A6:T6"/>
    <mergeCell ref="U12:X13"/>
    <mergeCell ref="U14:X14"/>
    <mergeCell ref="U15:X15"/>
    <mergeCell ref="Y15:Z15"/>
    <mergeCell ref="U16:X16"/>
    <mergeCell ref="Y16:Z16"/>
    <mergeCell ref="A25:T25"/>
    <mergeCell ref="B17:I17"/>
    <mergeCell ref="A18:T18"/>
    <mergeCell ref="B20:I20"/>
    <mergeCell ref="A21:I21"/>
    <mergeCell ref="A22:J23"/>
    <mergeCell ref="Q22:T23"/>
    <mergeCell ref="K23:M23"/>
    <mergeCell ref="N23:P23"/>
    <mergeCell ref="A1:T1"/>
    <mergeCell ref="A3:T3"/>
    <mergeCell ref="B19:I19"/>
    <mergeCell ref="B16:I16"/>
    <mergeCell ref="B11:I11"/>
    <mergeCell ref="A12:T12"/>
    <mergeCell ref="B13:I13"/>
    <mergeCell ref="A14:T14"/>
    <mergeCell ref="B15:I15"/>
    <mergeCell ref="T4:T5"/>
    <mergeCell ref="B7:I7"/>
    <mergeCell ref="A8:T8"/>
    <mergeCell ref="B9:I9"/>
    <mergeCell ref="A10:T10"/>
    <mergeCell ref="A4:A5"/>
  </mergeCells>
  <phoneticPr fontId="5" type="noConversion"/>
  <conditionalFormatting sqref="U18">
    <cfRule type="cellIs" dxfId="5" priority="4" operator="equal">
      <formula>"Ați dublat unele discipline"</formula>
    </cfRule>
    <cfRule type="cellIs" dxfId="4" priority="5" operator="equal">
      <formula>"Ați pierdut unele discipline"</formula>
    </cfRule>
    <cfRule type="cellIs" dxfId="3" priority="6" operator="equal">
      <formula>"Corect"</formula>
    </cfRule>
  </conditionalFormatting>
  <conditionalFormatting sqref="U17">
    <cfRule type="cellIs" dxfId="2" priority="1" operator="equal">
      <formula>"Ați dublat unele discipline"</formula>
    </cfRule>
    <cfRule type="cellIs" dxfId="1" priority="2" operator="equal">
      <formula>"Ați pierdut unele discipline"</formula>
    </cfRule>
    <cfRule type="cellIs" dxfId="0" priority="3" operator="equal">
      <formula>"Corect"</formula>
    </cfRule>
  </conditionalFormatting>
  <dataValidations disablePrompts="1" count="3">
    <dataValidation type="list" allowBlank="1" showInputMessage="1" showErrorMessage="1" sqref="S15:S17 S11 S7 S9 S13 S19:S20">
      <formula1>$S$34</formula1>
    </dataValidation>
    <dataValidation type="list" allowBlank="1" showInputMessage="1" showErrorMessage="1" sqref="Q19:Q20 Q11 Q7 Q9 Q13 Q15:Q17">
      <formula1>$Q$34</formula1>
    </dataValidation>
    <dataValidation type="list" allowBlank="1" showInputMessage="1" showErrorMessage="1" sqref="R19:R20 R11 R7 R9 R13 R15:R17">
      <formula1>$R$34</formula1>
    </dataValidation>
  </dataValidations>
  <pageMargins left="0.70866141732283472" right="0.70866141732283472" top="0.74803149606299213" bottom="0.74803149606299213" header="0.31496062992125984" footer="0.31496062992125984"/>
  <pageSetup paperSize="9" orientation="landscape" r:id="rId1"/>
  <headerFooter>
    <oddFooter>&amp;LRECTOR,
Acad.Prof.univ.dr. Ioan Aurel POP&amp;RDIRECTOR, 
Conf. univ. dr. Cătălin GLAVA</oddFooter>
  </headerFooter>
  <colBreaks count="1" manualBreakCount="1">
    <brk id="20"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EE2F100BAAD154B946BFA08EDEEF246" ma:contentTypeVersion="0" ma:contentTypeDescription="Create a new document." ma:contentTypeScope="" ma:versionID="2159e31995da096ebf1b3f27d3835dd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26593B67-95A3-4E5C-BB25-833C99ACAF6C}">
  <ds:schemaRefs>
    <ds:schemaRef ds:uri="http://schemas.microsoft.com/sharepoint/v3/contenttype/forms"/>
  </ds:schemaRefs>
</ds:datastoreItem>
</file>

<file path=customXml/itemProps2.xml><?xml version="1.0" encoding="utf-8"?>
<ds:datastoreItem xmlns:ds="http://schemas.openxmlformats.org/officeDocument/2006/customXml" ds:itemID="{E167827C-668E-44A0-8B5C-0889B68A12BE}">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677F3157-2C82-4FC0-98A1-24D6911C4A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DPPD</vt:lpstr>
      <vt:lpstr>Sheet3</vt:lpstr>
      <vt:lpstr>DPPD!Print_Area</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Gelu Gherghin</cp:lastModifiedBy>
  <cp:lastPrinted>2018-03-13T13:23:56Z</cp:lastPrinted>
  <dcterms:created xsi:type="dcterms:W3CDTF">2013-06-27T08:19:59Z</dcterms:created>
  <dcterms:modified xsi:type="dcterms:W3CDTF">2019-01-17T13:00:26Z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0x0101006EE2F100BAAD154B946BFA08EDEEF246</vt:lpwstr>
  </property>
</Properties>
</file>