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lanuri_de_Invatamant_2019-2020\10. Facultatea de Litere\"/>
    </mc:Choice>
  </mc:AlternateContent>
  <bookViews>
    <workbookView xWindow="0" yWindow="0" windowWidth="20730" windowHeight="9135"/>
  </bookViews>
  <sheets>
    <sheet name="Sheet1" sheetId="1" r:id="rId1"/>
    <sheet name="Sheet2" sheetId="2" r:id="rId2"/>
    <sheet name="Sheet3" sheetId="3" r:id="rId3"/>
  </sheets>
  <definedNames>
    <definedName name="_xlnm.Print_Area" localSheetId="0">Sheet1!$A$1:$T$249</definedName>
  </definedNames>
  <calcPr calcId="162913" concurrentCalc="0"/>
</workbook>
</file>

<file path=xl/calcChain.xml><?xml version="1.0" encoding="utf-8"?>
<calcChain xmlns="http://schemas.openxmlformats.org/spreadsheetml/2006/main">
  <c r="T174" i="1" l="1"/>
  <c r="S174" i="1"/>
  <c r="R174" i="1"/>
  <c r="Q174" i="1"/>
  <c r="P94" i="1"/>
  <c r="P174" i="1"/>
  <c r="N94" i="1"/>
  <c r="O94" i="1"/>
  <c r="O174" i="1"/>
  <c r="N174" i="1"/>
  <c r="M174" i="1"/>
  <c r="L174" i="1"/>
  <c r="K174" i="1"/>
  <c r="J174" i="1"/>
  <c r="A174" i="1"/>
  <c r="T227" i="1"/>
  <c r="T228" i="1"/>
  <c r="T229" i="1"/>
  <c r="T230" i="1"/>
  <c r="T231" i="1"/>
  <c r="T235" i="1"/>
  <c r="T48" i="1"/>
  <c r="T65" i="1"/>
  <c r="T85" i="1"/>
  <c r="T97" i="1"/>
  <c r="T109" i="1"/>
  <c r="T122" i="1"/>
  <c r="K238" i="1"/>
  <c r="T197" i="1"/>
  <c r="T198" i="1"/>
  <c r="T199" i="1"/>
  <c r="T200" i="1"/>
  <c r="T201" i="1"/>
  <c r="T202" i="1"/>
  <c r="T203" i="1"/>
  <c r="T204" i="1"/>
  <c r="T205" i="1"/>
  <c r="T206" i="1"/>
  <c r="T207" i="1"/>
  <c r="T208" i="1"/>
  <c r="T209" i="1"/>
  <c r="T210" i="1"/>
  <c r="T211" i="1"/>
  <c r="T213" i="1"/>
  <c r="T214" i="1"/>
  <c r="T215" i="1"/>
  <c r="T216" i="1"/>
  <c r="T217" i="1"/>
  <c r="K220" i="1"/>
  <c r="T162" i="1"/>
  <c r="T163" i="1"/>
  <c r="T164" i="1"/>
  <c r="T165" i="1"/>
  <c r="T166" i="1"/>
  <c r="T167" i="1"/>
  <c r="T168" i="1"/>
  <c r="T169" i="1"/>
  <c r="T170" i="1"/>
  <c r="T171" i="1"/>
  <c r="T172" i="1"/>
  <c r="T173" i="1"/>
  <c r="T175" i="1"/>
  <c r="T176" i="1"/>
  <c r="T177" i="1"/>
  <c r="T178" i="1"/>
  <c r="T179" i="1"/>
  <c r="T180" i="1"/>
  <c r="T182" i="1"/>
  <c r="T183" i="1"/>
  <c r="T184" i="1"/>
  <c r="T185" i="1"/>
  <c r="T186" i="1"/>
  <c r="T187" i="1"/>
  <c r="K190" i="1"/>
  <c r="U238" i="1"/>
  <c r="K227" i="1"/>
  <c r="K228" i="1"/>
  <c r="K229" i="1"/>
  <c r="K230" i="1"/>
  <c r="K231" i="1"/>
  <c r="K233" i="1"/>
  <c r="K234" i="1"/>
  <c r="K236" i="1"/>
  <c r="L227" i="1"/>
  <c r="L228" i="1"/>
  <c r="L229" i="1"/>
  <c r="L230" i="1"/>
  <c r="L231" i="1"/>
  <c r="L233" i="1"/>
  <c r="L234" i="1"/>
  <c r="L236" i="1"/>
  <c r="M227" i="1"/>
  <c r="M228" i="1"/>
  <c r="M229" i="1"/>
  <c r="M230" i="1"/>
  <c r="M231" i="1"/>
  <c r="M233" i="1"/>
  <c r="M234" i="1"/>
  <c r="M236" i="1"/>
  <c r="K237" i="1"/>
  <c r="N78" i="1"/>
  <c r="N80" i="1"/>
  <c r="N79" i="1"/>
  <c r="N81" i="1"/>
  <c r="N82" i="1"/>
  <c r="N83" i="1"/>
  <c r="N84" i="1"/>
  <c r="N85" i="1"/>
  <c r="N93" i="1"/>
  <c r="N90" i="1"/>
  <c r="N91" i="1"/>
  <c r="N92" i="1"/>
  <c r="N95" i="1"/>
  <c r="N96" i="1"/>
  <c r="N97" i="1"/>
  <c r="N104" i="1"/>
  <c r="N102" i="1"/>
  <c r="N103" i="1"/>
  <c r="N105" i="1"/>
  <c r="N106" i="1"/>
  <c r="N107" i="1"/>
  <c r="N108" i="1"/>
  <c r="N109" i="1"/>
  <c r="N43" i="1"/>
  <c r="N41" i="1"/>
  <c r="N42" i="1"/>
  <c r="N44" i="1"/>
  <c r="N45" i="1"/>
  <c r="N46" i="1"/>
  <c r="N47" i="1"/>
  <c r="N48" i="1"/>
  <c r="N57" i="1"/>
  <c r="N58" i="1"/>
  <c r="N59" i="1"/>
  <c r="N60" i="1"/>
  <c r="N61" i="1"/>
  <c r="N62" i="1"/>
  <c r="N63" i="1"/>
  <c r="N64" i="1"/>
  <c r="N65" i="1"/>
  <c r="N115" i="1"/>
  <c r="N116" i="1"/>
  <c r="N117" i="1"/>
  <c r="N118" i="1"/>
  <c r="N119" i="1"/>
  <c r="N120" i="1"/>
  <c r="N121" i="1"/>
  <c r="N122" i="1"/>
  <c r="K239" i="1"/>
  <c r="K197" i="1"/>
  <c r="K198" i="1"/>
  <c r="K199" i="1"/>
  <c r="K200" i="1"/>
  <c r="K201" i="1"/>
  <c r="K202" i="1"/>
  <c r="K203" i="1"/>
  <c r="K204" i="1"/>
  <c r="K205" i="1"/>
  <c r="K206" i="1"/>
  <c r="K207" i="1"/>
  <c r="K208" i="1"/>
  <c r="K209" i="1"/>
  <c r="K210" i="1"/>
  <c r="K211" i="1"/>
  <c r="K213" i="1"/>
  <c r="K214" i="1"/>
  <c r="K215" i="1"/>
  <c r="K216" i="1"/>
  <c r="K218" i="1"/>
  <c r="L197" i="1"/>
  <c r="L198" i="1"/>
  <c r="L199" i="1"/>
  <c r="L200" i="1"/>
  <c r="L201" i="1"/>
  <c r="L202" i="1"/>
  <c r="L203" i="1"/>
  <c r="L204" i="1"/>
  <c r="L205" i="1"/>
  <c r="L206" i="1"/>
  <c r="L207" i="1"/>
  <c r="L208" i="1"/>
  <c r="L209" i="1"/>
  <c r="L210" i="1"/>
  <c r="L211" i="1"/>
  <c r="L213" i="1"/>
  <c r="L214" i="1"/>
  <c r="L215" i="1"/>
  <c r="L216" i="1"/>
  <c r="L218" i="1"/>
  <c r="M197" i="1"/>
  <c r="M198" i="1"/>
  <c r="M199" i="1"/>
  <c r="M200" i="1"/>
  <c r="M201" i="1"/>
  <c r="M202" i="1"/>
  <c r="M203" i="1"/>
  <c r="M204" i="1"/>
  <c r="M205" i="1"/>
  <c r="M206" i="1"/>
  <c r="M207" i="1"/>
  <c r="M208" i="1"/>
  <c r="M209" i="1"/>
  <c r="M210" i="1"/>
  <c r="M211" i="1"/>
  <c r="M213" i="1"/>
  <c r="M214" i="1"/>
  <c r="M215" i="1"/>
  <c r="M216" i="1"/>
  <c r="M218" i="1"/>
  <c r="K219" i="1"/>
  <c r="K221" i="1"/>
  <c r="K162" i="1"/>
  <c r="K163" i="1"/>
  <c r="K164" i="1"/>
  <c r="K165" i="1"/>
  <c r="K166" i="1"/>
  <c r="K167" i="1"/>
  <c r="K168" i="1"/>
  <c r="K169" i="1"/>
  <c r="K170" i="1"/>
  <c r="K171" i="1"/>
  <c r="K172" i="1"/>
  <c r="K173" i="1"/>
  <c r="K175" i="1"/>
  <c r="K176" i="1"/>
  <c r="K177" i="1"/>
  <c r="K178" i="1"/>
  <c r="K179" i="1"/>
  <c r="K180" i="1"/>
  <c r="K182" i="1"/>
  <c r="K183" i="1"/>
  <c r="K184" i="1"/>
  <c r="K185" i="1"/>
  <c r="K186" i="1"/>
  <c r="K188" i="1"/>
  <c r="L162" i="1"/>
  <c r="L163" i="1"/>
  <c r="L164" i="1"/>
  <c r="L165" i="1"/>
  <c r="L166" i="1"/>
  <c r="L167" i="1"/>
  <c r="L168" i="1"/>
  <c r="L169" i="1"/>
  <c r="L170" i="1"/>
  <c r="L171" i="1"/>
  <c r="L172" i="1"/>
  <c r="L173" i="1"/>
  <c r="L175" i="1"/>
  <c r="L176" i="1"/>
  <c r="L177" i="1"/>
  <c r="L178" i="1"/>
  <c r="L179" i="1"/>
  <c r="L180" i="1"/>
  <c r="L182" i="1"/>
  <c r="L183" i="1"/>
  <c r="L184" i="1"/>
  <c r="L185" i="1"/>
  <c r="L186" i="1"/>
  <c r="L188" i="1"/>
  <c r="M162" i="1"/>
  <c r="M163" i="1"/>
  <c r="M164" i="1"/>
  <c r="M165" i="1"/>
  <c r="M166" i="1"/>
  <c r="M167" i="1"/>
  <c r="M168" i="1"/>
  <c r="M169" i="1"/>
  <c r="M170" i="1"/>
  <c r="M171" i="1"/>
  <c r="M172" i="1"/>
  <c r="M173" i="1"/>
  <c r="M175" i="1"/>
  <c r="M176" i="1"/>
  <c r="M177" i="1"/>
  <c r="M178" i="1"/>
  <c r="M179" i="1"/>
  <c r="M180" i="1"/>
  <c r="M182" i="1"/>
  <c r="M183" i="1"/>
  <c r="M184" i="1"/>
  <c r="M185" i="1"/>
  <c r="M186" i="1"/>
  <c r="M188" i="1"/>
  <c r="K189" i="1"/>
  <c r="K191" i="1"/>
  <c r="U239" i="1"/>
  <c r="W16" i="2"/>
  <c r="N7" i="2"/>
  <c r="N9" i="2"/>
  <c r="N11" i="2"/>
  <c r="N13" i="2"/>
  <c r="N15" i="2"/>
  <c r="N16" i="2"/>
  <c r="N18" i="2"/>
  <c r="N19" i="2"/>
  <c r="N21" i="2"/>
  <c r="P7" i="2"/>
  <c r="O7" i="2"/>
  <c r="P9" i="2"/>
  <c r="O9" i="2"/>
  <c r="P11" i="2"/>
  <c r="O11" i="2"/>
  <c r="P13" i="2"/>
  <c r="O13" i="2"/>
  <c r="P15" i="2"/>
  <c r="O15" i="2"/>
  <c r="P16" i="2"/>
  <c r="O16" i="2"/>
  <c r="P18" i="2"/>
  <c r="O18" i="2"/>
  <c r="P19" i="2"/>
  <c r="O19" i="2"/>
  <c r="O21" i="2"/>
  <c r="N22" i="2"/>
  <c r="K21" i="2"/>
  <c r="L21" i="2"/>
  <c r="M21" i="2"/>
  <c r="K22" i="2"/>
  <c r="P21" i="2"/>
  <c r="S20" i="2"/>
  <c r="R20" i="2"/>
  <c r="Q20" i="2"/>
  <c r="P20" i="2"/>
  <c r="O20" i="2"/>
  <c r="N20" i="2"/>
  <c r="M20" i="2"/>
  <c r="L20" i="2"/>
  <c r="K20" i="2"/>
  <c r="J20" i="2"/>
  <c r="W17" i="2"/>
  <c r="W19" i="2"/>
  <c r="U17" i="2"/>
  <c r="U19" i="2"/>
  <c r="W18" i="2"/>
  <c r="U16" i="2"/>
  <c r="U18" i="2"/>
  <c r="A185" i="1"/>
  <c r="A184" i="1"/>
  <c r="A183" i="1"/>
  <c r="A182" i="1"/>
  <c r="J151" i="1"/>
  <c r="A233" i="1"/>
  <c r="J233" i="1"/>
  <c r="N233" i="1"/>
  <c r="O233" i="1"/>
  <c r="P233" i="1"/>
  <c r="Q233" i="1"/>
  <c r="R233" i="1"/>
  <c r="S233" i="1"/>
  <c r="T233" i="1"/>
  <c r="A215" i="1"/>
  <c r="A214" i="1"/>
  <c r="A213" i="1"/>
  <c r="A210" i="1"/>
  <c r="A209" i="1"/>
  <c r="A208" i="1"/>
  <c r="A207" i="1"/>
  <c r="A206" i="1"/>
  <c r="A205" i="1"/>
  <c r="A204" i="1"/>
  <c r="A203" i="1"/>
  <c r="A202" i="1"/>
  <c r="A201" i="1"/>
  <c r="A200" i="1"/>
  <c r="A199" i="1"/>
  <c r="A198" i="1"/>
  <c r="A197" i="1"/>
  <c r="S183" i="1"/>
  <c r="R183" i="1"/>
  <c r="Q183" i="1"/>
  <c r="J183" i="1"/>
  <c r="A179" i="1"/>
  <c r="A178" i="1"/>
  <c r="A177" i="1"/>
  <c r="A176" i="1"/>
  <c r="A175" i="1"/>
  <c r="A173" i="1"/>
  <c r="A172" i="1"/>
  <c r="A171" i="1"/>
  <c r="A170" i="1"/>
  <c r="A169" i="1"/>
  <c r="A168" i="1"/>
  <c r="A167" i="1"/>
  <c r="A166" i="1"/>
  <c r="A165" i="1"/>
  <c r="A164" i="1"/>
  <c r="A163" i="1"/>
  <c r="A162" i="1"/>
  <c r="S171" i="1"/>
  <c r="R171" i="1"/>
  <c r="Q171" i="1"/>
  <c r="J171" i="1"/>
  <c r="S170" i="1"/>
  <c r="R170" i="1"/>
  <c r="Q170" i="1"/>
  <c r="J170" i="1"/>
  <c r="S169" i="1"/>
  <c r="R169" i="1"/>
  <c r="Q169" i="1"/>
  <c r="J169" i="1"/>
  <c r="L152" i="1"/>
  <c r="M152" i="1"/>
  <c r="K152" i="1"/>
  <c r="R151" i="1"/>
  <c r="Q151" i="1"/>
  <c r="T151" i="1"/>
  <c r="P137" i="1"/>
  <c r="N137" i="1"/>
  <c r="P147" i="1"/>
  <c r="P146" i="1"/>
  <c r="P144" i="1"/>
  <c r="P143" i="1"/>
  <c r="N134" i="1"/>
  <c r="N147" i="1"/>
  <c r="N146" i="1"/>
  <c r="O137" i="1"/>
  <c r="O147" i="1"/>
  <c r="O146" i="1"/>
  <c r="S215" i="1"/>
  <c r="R215" i="1"/>
  <c r="Q215" i="1"/>
  <c r="J215" i="1"/>
  <c r="S210" i="1"/>
  <c r="R210" i="1"/>
  <c r="Q210" i="1"/>
  <c r="J210" i="1"/>
  <c r="S209" i="1"/>
  <c r="R209" i="1"/>
  <c r="Q209" i="1"/>
  <c r="J209" i="1"/>
  <c r="S208" i="1"/>
  <c r="R208" i="1"/>
  <c r="Q208" i="1"/>
  <c r="J208" i="1"/>
  <c r="S207" i="1"/>
  <c r="R207" i="1"/>
  <c r="Q207" i="1"/>
  <c r="J207" i="1"/>
  <c r="S206" i="1"/>
  <c r="R206" i="1"/>
  <c r="Q206" i="1"/>
  <c r="J206" i="1"/>
  <c r="S205" i="1"/>
  <c r="R205" i="1"/>
  <c r="Q205" i="1"/>
  <c r="J205" i="1"/>
  <c r="S204" i="1"/>
  <c r="R204" i="1"/>
  <c r="Q204" i="1"/>
  <c r="J204" i="1"/>
  <c r="P64" i="1"/>
  <c r="P63" i="1"/>
  <c r="O64" i="1"/>
  <c r="O63" i="1"/>
  <c r="P47" i="1"/>
  <c r="P121" i="1"/>
  <c r="P215" i="1"/>
  <c r="P120" i="1"/>
  <c r="P119" i="1"/>
  <c r="P118" i="1"/>
  <c r="P117" i="1"/>
  <c r="P116" i="1"/>
  <c r="P183" i="1"/>
  <c r="S179" i="1"/>
  <c r="R179" i="1"/>
  <c r="Q179" i="1"/>
  <c r="J179" i="1"/>
  <c r="S167" i="1"/>
  <c r="R167" i="1"/>
  <c r="Q167" i="1"/>
  <c r="J167" i="1"/>
  <c r="P46" i="1"/>
  <c r="O46" i="1"/>
  <c r="U31" i="1"/>
  <c r="K154" i="1"/>
  <c r="S48" i="1"/>
  <c r="R48" i="1"/>
  <c r="Q48" i="1"/>
  <c r="S65" i="1"/>
  <c r="R65" i="1"/>
  <c r="Q65" i="1"/>
  <c r="U33" i="1"/>
  <c r="U32" i="1"/>
  <c r="U48" i="1"/>
  <c r="U65" i="1"/>
  <c r="S230" i="1"/>
  <c r="R230" i="1"/>
  <c r="Q230" i="1"/>
  <c r="J230" i="1"/>
  <c r="A230" i="1"/>
  <c r="S229" i="1"/>
  <c r="R229" i="1"/>
  <c r="Q229" i="1"/>
  <c r="P229" i="1"/>
  <c r="O229" i="1"/>
  <c r="N229" i="1"/>
  <c r="J229" i="1"/>
  <c r="A229" i="1"/>
  <c r="S228" i="1"/>
  <c r="R228" i="1"/>
  <c r="Q228" i="1"/>
  <c r="P228" i="1"/>
  <c r="J228" i="1"/>
  <c r="A228" i="1"/>
  <c r="S227" i="1"/>
  <c r="R227" i="1"/>
  <c r="Q227" i="1"/>
  <c r="P227" i="1"/>
  <c r="O227" i="1"/>
  <c r="N227" i="1"/>
  <c r="J227" i="1"/>
  <c r="A227" i="1"/>
  <c r="S214" i="1"/>
  <c r="R214" i="1"/>
  <c r="Q214" i="1"/>
  <c r="J214" i="1"/>
  <c r="S213" i="1"/>
  <c r="R213" i="1"/>
  <c r="Q213" i="1"/>
  <c r="P213" i="1"/>
  <c r="J213" i="1"/>
  <c r="S203" i="1"/>
  <c r="R203" i="1"/>
  <c r="Q203" i="1"/>
  <c r="J203" i="1"/>
  <c r="S202" i="1"/>
  <c r="R202" i="1"/>
  <c r="Q202" i="1"/>
  <c r="J202" i="1"/>
  <c r="S201" i="1"/>
  <c r="R201" i="1"/>
  <c r="Q201" i="1"/>
  <c r="J201" i="1"/>
  <c r="S200" i="1"/>
  <c r="R200" i="1"/>
  <c r="Q200" i="1"/>
  <c r="J200" i="1"/>
  <c r="S199" i="1"/>
  <c r="R199" i="1"/>
  <c r="Q199" i="1"/>
  <c r="J199" i="1"/>
  <c r="S198" i="1"/>
  <c r="R198" i="1"/>
  <c r="Q198" i="1"/>
  <c r="J198" i="1"/>
  <c r="S197" i="1"/>
  <c r="R197" i="1"/>
  <c r="Q197" i="1"/>
  <c r="J197" i="1"/>
  <c r="S185" i="1"/>
  <c r="R185" i="1"/>
  <c r="Q185" i="1"/>
  <c r="P185" i="1"/>
  <c r="J185" i="1"/>
  <c r="S184" i="1"/>
  <c r="R184" i="1"/>
  <c r="Q184" i="1"/>
  <c r="P184" i="1"/>
  <c r="J184" i="1"/>
  <c r="S182" i="1"/>
  <c r="R182" i="1"/>
  <c r="Q182" i="1"/>
  <c r="J182" i="1"/>
  <c r="Q163" i="1"/>
  <c r="R162" i="1"/>
  <c r="S162" i="1"/>
  <c r="S178" i="1"/>
  <c r="R178" i="1"/>
  <c r="Q178" i="1"/>
  <c r="J178" i="1"/>
  <c r="S177" i="1"/>
  <c r="R177" i="1"/>
  <c r="Q177" i="1"/>
  <c r="J177" i="1"/>
  <c r="S176" i="1"/>
  <c r="R176" i="1"/>
  <c r="Q176" i="1"/>
  <c r="J176" i="1"/>
  <c r="S175" i="1"/>
  <c r="R175" i="1"/>
  <c r="Q175" i="1"/>
  <c r="J175" i="1"/>
  <c r="S173" i="1"/>
  <c r="R173" i="1"/>
  <c r="Q173" i="1"/>
  <c r="J173" i="1"/>
  <c r="S172" i="1"/>
  <c r="R172" i="1"/>
  <c r="Q172" i="1"/>
  <c r="J172" i="1"/>
  <c r="S168" i="1"/>
  <c r="R168" i="1"/>
  <c r="Q168" i="1"/>
  <c r="J168" i="1"/>
  <c r="S166" i="1"/>
  <c r="R166" i="1"/>
  <c r="Q166" i="1"/>
  <c r="J166" i="1"/>
  <c r="S165" i="1"/>
  <c r="R165" i="1"/>
  <c r="Q165" i="1"/>
  <c r="J165" i="1"/>
  <c r="S164" i="1"/>
  <c r="R164" i="1"/>
  <c r="Q164" i="1"/>
  <c r="J164" i="1"/>
  <c r="S163" i="1"/>
  <c r="R163" i="1"/>
  <c r="J163" i="1"/>
  <c r="Q162" i="1"/>
  <c r="J162" i="1"/>
  <c r="N144" i="1"/>
  <c r="N164" i="1"/>
  <c r="P44" i="1"/>
  <c r="P164" i="1"/>
  <c r="N228" i="1"/>
  <c r="S234" i="1"/>
  <c r="R234" i="1"/>
  <c r="Q234" i="1"/>
  <c r="J234" i="1"/>
  <c r="S231" i="1"/>
  <c r="R231" i="1"/>
  <c r="Q231" i="1"/>
  <c r="J231" i="1"/>
  <c r="S216" i="1"/>
  <c r="R216" i="1"/>
  <c r="Q216" i="1"/>
  <c r="J216" i="1"/>
  <c r="S211" i="1"/>
  <c r="R211" i="1"/>
  <c r="Q211" i="1"/>
  <c r="J211" i="1"/>
  <c r="S186" i="1"/>
  <c r="R186" i="1"/>
  <c r="Q186" i="1"/>
  <c r="J186" i="1"/>
  <c r="P150" i="1"/>
  <c r="N150" i="1"/>
  <c r="P149" i="1"/>
  <c r="N149" i="1"/>
  <c r="P140" i="1"/>
  <c r="N140" i="1"/>
  <c r="S151" i="1"/>
  <c r="P131" i="1"/>
  <c r="P132" i="1"/>
  <c r="N128" i="1"/>
  <c r="N129" i="1"/>
  <c r="M151" i="1"/>
  <c r="L151" i="1"/>
  <c r="K151" i="1"/>
  <c r="J122" i="1"/>
  <c r="P135" i="1"/>
  <c r="N135" i="1"/>
  <c r="P141" i="1"/>
  <c r="N141" i="1"/>
  <c r="N132" i="1"/>
  <c r="P102" i="1"/>
  <c r="N176" i="1"/>
  <c r="P103" i="1"/>
  <c r="P176" i="1"/>
  <c r="N177" i="1"/>
  <c r="P104" i="1"/>
  <c r="P105" i="1"/>
  <c r="P177" i="1"/>
  <c r="N178" i="1"/>
  <c r="P178" i="1"/>
  <c r="N179" i="1"/>
  <c r="P106" i="1"/>
  <c r="P179" i="1"/>
  <c r="N209" i="1"/>
  <c r="P107" i="1"/>
  <c r="P209" i="1"/>
  <c r="N210" i="1"/>
  <c r="P108" i="1"/>
  <c r="P210" i="1"/>
  <c r="J109" i="1"/>
  <c r="K109" i="1"/>
  <c r="L109" i="1"/>
  <c r="M109" i="1"/>
  <c r="Q109" i="1"/>
  <c r="R109" i="1"/>
  <c r="S109" i="1"/>
  <c r="P115" i="1"/>
  <c r="N183" i="1"/>
  <c r="N184" i="1"/>
  <c r="N185" i="1"/>
  <c r="N213" i="1"/>
  <c r="N215" i="1"/>
  <c r="K122" i="1"/>
  <c r="L122" i="1"/>
  <c r="M122" i="1"/>
  <c r="Q122" i="1"/>
  <c r="R122" i="1"/>
  <c r="S122" i="1"/>
  <c r="P62" i="1"/>
  <c r="P200" i="1"/>
  <c r="N200" i="1"/>
  <c r="P61" i="1"/>
  <c r="P199" i="1"/>
  <c r="N199" i="1"/>
  <c r="N143" i="1"/>
  <c r="P138" i="1"/>
  <c r="N138" i="1"/>
  <c r="P134" i="1"/>
  <c r="N131" i="1"/>
  <c r="P129" i="1"/>
  <c r="P128" i="1"/>
  <c r="S97" i="1"/>
  <c r="R97" i="1"/>
  <c r="Q97" i="1"/>
  <c r="M97" i="1"/>
  <c r="L97" i="1"/>
  <c r="K97" i="1"/>
  <c r="J97" i="1"/>
  <c r="P96" i="1"/>
  <c r="P208" i="1"/>
  <c r="N208" i="1"/>
  <c r="P95" i="1"/>
  <c r="P207" i="1"/>
  <c r="N207" i="1"/>
  <c r="P93" i="1"/>
  <c r="P206" i="1"/>
  <c r="N206" i="1"/>
  <c r="P92" i="1"/>
  <c r="P205" i="1"/>
  <c r="N205" i="1"/>
  <c r="P91" i="1"/>
  <c r="P173" i="1"/>
  <c r="N173" i="1"/>
  <c r="P90" i="1"/>
  <c r="P172" i="1"/>
  <c r="N172" i="1"/>
  <c r="S85" i="1"/>
  <c r="R85" i="1"/>
  <c r="Q85" i="1"/>
  <c r="M85" i="1"/>
  <c r="L85" i="1"/>
  <c r="K85" i="1"/>
  <c r="J85" i="1"/>
  <c r="P84" i="1"/>
  <c r="P204" i="1"/>
  <c r="N204" i="1"/>
  <c r="P83" i="1"/>
  <c r="P82" i="1"/>
  <c r="P171" i="1"/>
  <c r="N171" i="1"/>
  <c r="P81" i="1"/>
  <c r="P170" i="1"/>
  <c r="N170" i="1"/>
  <c r="P80" i="1"/>
  <c r="P202" i="1"/>
  <c r="N202" i="1"/>
  <c r="P79" i="1"/>
  <c r="P169" i="1"/>
  <c r="N169" i="1"/>
  <c r="P78" i="1"/>
  <c r="N201" i="1"/>
  <c r="M65" i="1"/>
  <c r="L65" i="1"/>
  <c r="K65" i="1"/>
  <c r="J65" i="1"/>
  <c r="P60" i="1"/>
  <c r="P198" i="1"/>
  <c r="N198" i="1"/>
  <c r="P59" i="1"/>
  <c r="P168" i="1"/>
  <c r="N168" i="1"/>
  <c r="P58" i="1"/>
  <c r="P167" i="1"/>
  <c r="N167" i="1"/>
  <c r="P57" i="1"/>
  <c r="N165" i="1"/>
  <c r="K48" i="1"/>
  <c r="P45" i="1"/>
  <c r="P165" i="1"/>
  <c r="P43" i="1"/>
  <c r="P42" i="1"/>
  <c r="P41" i="1"/>
  <c r="M48" i="1"/>
  <c r="L48" i="1"/>
  <c r="J48" i="1"/>
  <c r="P152" i="1"/>
  <c r="N197" i="1"/>
  <c r="N166" i="1"/>
  <c r="N152" i="1"/>
  <c r="J248" i="1"/>
  <c r="P197" i="1"/>
  <c r="P166" i="1"/>
  <c r="P201" i="1"/>
  <c r="N175" i="1"/>
  <c r="P175" i="1"/>
  <c r="O144" i="1"/>
  <c r="O143" i="1"/>
  <c r="O47" i="1"/>
  <c r="O228" i="1"/>
  <c r="O131" i="1"/>
  <c r="O4" i="1"/>
  <c r="U3" i="1"/>
  <c r="O80" i="1"/>
  <c r="O202" i="1"/>
  <c r="O150" i="1"/>
  <c r="P85" i="1"/>
  <c r="P109" i="1"/>
  <c r="R247" i="1"/>
  <c r="R249" i="1"/>
  <c r="O81" i="1"/>
  <c r="O170" i="1"/>
  <c r="O83" i="1"/>
  <c r="O6" i="1"/>
  <c r="U7" i="1"/>
  <c r="T247" i="1"/>
  <c r="T249" i="1"/>
  <c r="O140" i="1"/>
  <c r="U85" i="1"/>
  <c r="O62" i="1"/>
  <c r="O200" i="1"/>
  <c r="O105" i="1"/>
  <c r="O104" i="1"/>
  <c r="O178" i="1"/>
  <c r="O128" i="1"/>
  <c r="O58" i="1"/>
  <c r="O167" i="1"/>
  <c r="O59" i="1"/>
  <c r="O168" i="1"/>
  <c r="O60" i="1"/>
  <c r="O198" i="1"/>
  <c r="O129" i="1"/>
  <c r="O5" i="1"/>
  <c r="U5" i="1"/>
  <c r="U122" i="1"/>
  <c r="U109" i="1"/>
  <c r="U97" i="1"/>
  <c r="J235" i="1"/>
  <c r="M235" i="1"/>
  <c r="K235" i="1"/>
  <c r="R235" i="1"/>
  <c r="L217" i="1"/>
  <c r="R217" i="1"/>
  <c r="N214" i="1"/>
  <c r="N216" i="1"/>
  <c r="N203" i="1"/>
  <c r="N211" i="1"/>
  <c r="N234" i="1"/>
  <c r="N230" i="1"/>
  <c r="N182" i="1"/>
  <c r="N186" i="1"/>
  <c r="N162" i="1"/>
  <c r="P65" i="1"/>
  <c r="P163" i="1"/>
  <c r="O91" i="1"/>
  <c r="O173" i="1"/>
  <c r="O93" i="1"/>
  <c r="O206" i="1"/>
  <c r="O95" i="1"/>
  <c r="O207" i="1"/>
  <c r="O134" i="1"/>
  <c r="O138" i="1"/>
  <c r="O121" i="1"/>
  <c r="O215" i="1"/>
  <c r="O118" i="1"/>
  <c r="O185" i="1"/>
  <c r="O117" i="1"/>
  <c r="O184" i="1"/>
  <c r="O116" i="1"/>
  <c r="O183" i="1"/>
  <c r="O107" i="1"/>
  <c r="O209" i="1"/>
  <c r="O141" i="1"/>
  <c r="O135" i="1"/>
  <c r="P214" i="1"/>
  <c r="P216" i="1"/>
  <c r="P203" i="1"/>
  <c r="P234" i="1"/>
  <c r="P230" i="1"/>
  <c r="P231" i="1"/>
  <c r="P182" i="1"/>
  <c r="P186" i="1"/>
  <c r="P162" i="1"/>
  <c r="N163" i="1"/>
  <c r="O44" i="1"/>
  <c r="O164" i="1"/>
  <c r="O41" i="1"/>
  <c r="J217" i="1"/>
  <c r="Q217" i="1"/>
  <c r="S217" i="1"/>
  <c r="Q235" i="1"/>
  <c r="M187" i="1"/>
  <c r="K187" i="1"/>
  <c r="R180" i="1"/>
  <c r="R187" i="1"/>
  <c r="L187" i="1"/>
  <c r="Q180" i="1"/>
  <c r="Q187" i="1"/>
  <c r="S180" i="1"/>
  <c r="S187" i="1"/>
  <c r="O78" i="1"/>
  <c r="J180" i="1"/>
  <c r="O43" i="1"/>
  <c r="S235" i="1"/>
  <c r="P122" i="1"/>
  <c r="R5" i="1"/>
  <c r="U6" i="1"/>
  <c r="N151" i="1"/>
  <c r="P48" i="1"/>
  <c r="O45" i="1"/>
  <c r="O165" i="1"/>
  <c r="O57" i="1"/>
  <c r="O42" i="1"/>
  <c r="R4" i="1"/>
  <c r="U4" i="1"/>
  <c r="O79" i="1"/>
  <c r="O169" i="1"/>
  <c r="O82" i="1"/>
  <c r="O171" i="1"/>
  <c r="O84" i="1"/>
  <c r="O204" i="1"/>
  <c r="O90" i="1"/>
  <c r="O172" i="1"/>
  <c r="O92" i="1"/>
  <c r="O205" i="1"/>
  <c r="O96" i="1"/>
  <c r="O208" i="1"/>
  <c r="O61" i="1"/>
  <c r="O120" i="1"/>
  <c r="O119" i="1"/>
  <c r="O213" i="1"/>
  <c r="R6" i="1"/>
  <c r="U8" i="1"/>
  <c r="O199" i="1"/>
  <c r="O108" i="1"/>
  <c r="O210" i="1"/>
  <c r="O106" i="1"/>
  <c r="O179" i="1"/>
  <c r="O177" i="1"/>
  <c r="O103" i="1"/>
  <c r="O176" i="1"/>
  <c r="O102" i="1"/>
  <c r="P151" i="1"/>
  <c r="O132" i="1"/>
  <c r="O149" i="1"/>
  <c r="K153" i="1"/>
  <c r="P97" i="1"/>
  <c r="O115" i="1"/>
  <c r="M217" i="1"/>
  <c r="S247" i="1"/>
  <c r="S249" i="1"/>
  <c r="K217" i="1"/>
  <c r="L235" i="1"/>
  <c r="O152" i="1"/>
  <c r="P211" i="1"/>
  <c r="P217" i="1"/>
  <c r="O201" i="1"/>
  <c r="O175" i="1"/>
  <c r="O197" i="1"/>
  <c r="O166" i="1"/>
  <c r="K155" i="1"/>
  <c r="J247" i="1"/>
  <c r="N231" i="1"/>
  <c r="N236" i="1"/>
  <c r="L248" i="1"/>
  <c r="J187" i="1"/>
  <c r="O151" i="1"/>
  <c r="H248" i="1"/>
  <c r="P235" i="1"/>
  <c r="P180" i="1"/>
  <c r="P188" i="1"/>
  <c r="P236" i="1"/>
  <c r="O163" i="1"/>
  <c r="O234" i="1"/>
  <c r="O230" i="1"/>
  <c r="O214" i="1"/>
  <c r="O216" i="1"/>
  <c r="O203" i="1"/>
  <c r="O182" i="1"/>
  <c r="O186" i="1"/>
  <c r="O162" i="1"/>
  <c r="N217" i="1"/>
  <c r="N218" i="1"/>
  <c r="N180" i="1"/>
  <c r="N187" i="1"/>
  <c r="O122" i="1"/>
  <c r="O65" i="1"/>
  <c r="O109" i="1"/>
  <c r="O48" i="1"/>
  <c r="O97" i="1"/>
  <c r="O85" i="1"/>
  <c r="P218" i="1"/>
  <c r="O211" i="1"/>
  <c r="O218" i="1"/>
  <c r="N219" i="1"/>
  <c r="O231" i="1"/>
  <c r="O236" i="1"/>
  <c r="N237" i="1"/>
  <c r="N235" i="1"/>
  <c r="N248" i="1"/>
  <c r="L247" i="1"/>
  <c r="L249" i="1"/>
  <c r="N153" i="1"/>
  <c r="P187" i="1"/>
  <c r="O180" i="1"/>
  <c r="O188" i="1"/>
  <c r="H247" i="1"/>
  <c r="H249" i="1"/>
  <c r="P248" i="1"/>
  <c r="N188" i="1"/>
  <c r="J249" i="1"/>
  <c r="O235" i="1"/>
  <c r="O217" i="1"/>
  <c r="N247" i="1"/>
  <c r="N249" i="1"/>
  <c r="U248" i="1"/>
  <c r="N189" i="1"/>
  <c r="O187" i="1"/>
  <c r="P247" i="1"/>
  <c r="P249" i="1"/>
</calcChain>
</file>

<file path=xl/comments1.xml><?xml version="1.0" encoding="utf-8"?>
<comments xmlns="http://schemas.openxmlformats.org/spreadsheetml/2006/main">
  <authors>
    <author>Windows User</author>
    <author>Gelu Gherghin</author>
  </authors>
  <commentList>
    <comment ref="A4" authorId="0" shapeId="0">
      <text>
        <r>
          <rPr>
            <b/>
            <sz val="9"/>
            <color indexed="81"/>
            <rFont val="Tahoma"/>
            <family val="2"/>
            <charset val="238"/>
          </rPr>
          <t xml:space="preserve">Gelu Gherghin:
</t>
        </r>
        <r>
          <rPr>
            <sz val="9"/>
            <color indexed="10"/>
            <rFont val="Tahoma"/>
            <family val="2"/>
            <charset val="238"/>
          </rPr>
          <t>Se introduce numele facultății</t>
        </r>
      </text>
    </comment>
    <comment ref="O4" authorId="1" shapeId="0">
      <text>
        <r>
          <rPr>
            <b/>
            <sz val="9"/>
            <color indexed="81"/>
            <rFont val="Tahoma"/>
            <family val="2"/>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5" authorId="0"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6" authorId="0" shapeId="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8" authorId="0"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1" shapeId="0">
      <text>
        <r>
          <rPr>
            <b/>
            <sz val="9"/>
            <color indexed="81"/>
            <rFont val="Tahoma"/>
            <family val="2"/>
          </rPr>
          <t>Gelu Gherghin:</t>
        </r>
        <r>
          <rPr>
            <sz val="9"/>
            <color indexed="81"/>
            <rFont val="Tahoma"/>
            <family val="2"/>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4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49" authorId="1"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5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3" authorId="1" shapeId="0">
      <text>
        <r>
          <rPr>
            <b/>
            <sz val="9"/>
            <color indexed="81"/>
            <rFont val="Tahoma"/>
            <family val="2"/>
          </rPr>
          <t>Gelu Gherghin:</t>
        </r>
        <r>
          <rPr>
            <sz val="9"/>
            <color indexed="81"/>
            <rFont val="Tahoma"/>
            <family val="2"/>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6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6" authorId="1"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7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8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0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1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2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2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2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2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52"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55" authorId="1"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9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2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3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4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4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4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4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<sst xmlns="http://schemas.openxmlformats.org/spreadsheetml/2006/main" count="631" uniqueCount="240">
  <si>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</si>
  <si>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</si>
  <si>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</si>
  <si>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</si>
  <si>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</si>
  <si>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</si>
  <si>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</si>
  <si>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</si>
  <si>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</si>
  <si>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</si>
  <si>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</si>
  <si>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</si>
  <si>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</si>
  <si>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</si>
  <si>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</si>
  <si>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</si>
  <si>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</si>
  <si>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</si>
  <si>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</si>
  <si>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</si>
  <si>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</si>
  <si>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</si>
  <si>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</si>
  <si>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</si>
  <si>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</si>
  <si>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</si>
  <si>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</si>
  <si>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</si>
  <si>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</si>
  <si>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</si>
  <si>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</si>
  <si>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</si>
  <si>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</si>
  <si>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</si>
  <si>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</si>
  <si>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</si>
  <si>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</si>
  <si>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</si>
  <si>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</si>
  <si>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</si>
  <si>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</si>
  <si>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</si>
  <si>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</si>
  <si>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</si>
  <si>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</si>
  <si>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</si>
  <si>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</si>
  <si>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</si>
  <si>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</si>
  <si>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</si>
  <si>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</si>
  <si>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</si>
  <si>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</si>
  <si>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</si>
  <si>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</si>
  <si>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</si>
  <si>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</si>
  <si>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</si>
  <si>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</si>
  <si>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</si>
  <si>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</si>
  <si>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</si>
  <si>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</si>
  <si>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</si>
  <si>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</si>
  <si>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</si>
  <si>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</si>
  <si>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</si>
  <si>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</si>
  <si>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</si>
  <si>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</si>
  <si>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</si>
  <si>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</si>
  <si>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</si>
  <si>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</si>
  <si>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</si>
  <si>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</si>
  <si>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</si>
  <si>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</si>
  <si>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</si>
  <si>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</si>
  <si>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</si>
  <si>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</si>
  <si>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</si>
  <si>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</si>
  <si>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</si>
  <si>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</si>
  <si>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</si>
  <si>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</si>
  <si>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</si>
  <si>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</si>
  <si>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</si>
  <si>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</si>
  <si>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</si>
  <si>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</si>
  <si>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</si>
  <si>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</si>
  <si>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</si>
  <si>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</si>
  <si>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</si>
  <si>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YLU0011</t>
  </si>
  <si>
    <t>YLU0012</t>
  </si>
  <si>
    <t>Limba străină 1</t>
  </si>
  <si>
    <t>Limba străină 2</t>
  </si>
  <si>
    <t>PACHET OPȚIONAL 2 (An I, Semestrul 2)</t>
  </si>
  <si>
    <t>PACHET OPȚIONAL 3 (An II, Semestrul 3)</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</si>
  <si>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</si>
  <si>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</si>
  <si>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</si>
  <si>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</si>
  <si>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</si>
  <si>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DD</t>
  </si>
  <si>
    <t>*</t>
  </si>
  <si>
    <t xml:space="preserve"> </t>
  </si>
  <si>
    <t>DPPF – Discipline de pregătire psihopedagogică fundamentală (obligatorii)                      DPDPS – Discipline de pregătire didactică şi practică de specialitate (obligatorii)</t>
  </si>
  <si>
    <t>Chei de verificare: Planul este corect dacă adunând procentele din toate tipurile de discipline  se obține 100%</t>
  </si>
  <si>
    <r>
      <rPr>
        <b/>
        <sz val="10"/>
        <color indexed="8"/>
        <rFont val="Times New Roman"/>
        <family val="1"/>
        <charset val="238"/>
      </rPr>
      <t>Domenii care au DD</t>
    </r>
    <r>
      <rPr>
        <sz val="10"/>
        <color indexed="8"/>
        <rFont val="Times New Roman"/>
        <family val="1"/>
      </rPr>
      <t xml:space="preserve">
DF+DD+DS+DC</t>
    </r>
  </si>
  <si>
    <r>
      <rPr>
        <b/>
        <sz val="10"/>
        <rFont val="Times New Roman"/>
        <family val="1"/>
        <charset val="238"/>
      </rPr>
      <t>Domenii fără DD</t>
    </r>
    <r>
      <rPr>
        <sz val="10"/>
        <color indexed="8"/>
        <rFont val="Times New Roman"/>
        <family val="1"/>
      </rPr>
      <t xml:space="preserve">
DF+DS+DC</t>
    </r>
  </si>
  <si>
    <t xml:space="preserve">Procent total discipline </t>
  </si>
  <si>
    <t>Procent total ore fizie</t>
  </si>
  <si>
    <t>Dacă domeniul dumneavoastră are Discipline în Domeniu (DD), atunci luați în considerare prima coloană a cheii de verificare.
Dacă domeniul dumneavoastră nu are Discipline în Domeniu (DD) și ați șters tabelul DD, atunci luați în considerare cea de-a doua coloană a cheii de verificare.</t>
  </si>
  <si>
    <t>ÎN TOATE TABELELE DIN ACEASTĂ MACHETĂ, TREBUIE SĂ INTRODUCEȚI  CONȚINUT NUMAI ÎN CELULELE MARCATE CU GALBEN. 
NICIO CELULĂ GALBENA NU TREBUIE SĂ RĂMÂNĂ  NECOMPLETATĂ.</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</si>
  <si>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</si>
  <si>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FACULTATEA DE LITERE</t>
  </si>
  <si>
    <t>2</t>
  </si>
  <si>
    <t>LLC1121</t>
  </si>
  <si>
    <t>Studii culturale I. Introducere in folclor</t>
  </si>
  <si>
    <t>LLC1122</t>
  </si>
  <si>
    <t>LLC1123</t>
  </si>
  <si>
    <t>Introducere în antropologia culturală şi socială</t>
  </si>
  <si>
    <t>LLC1124</t>
  </si>
  <si>
    <t>LLM1001</t>
  </si>
  <si>
    <t>Formele de artă a cuvântului între sistem şi proces: lingvistică generală</t>
  </si>
  <si>
    <r>
      <rPr>
        <b/>
        <sz val="10"/>
        <rFont val="Times New Roman"/>
        <family val="1"/>
      </rPr>
      <t xml:space="preserve">   156 </t>
    </r>
    <r>
      <rPr>
        <sz val="10"/>
        <rFont val="Times New Roman"/>
        <family val="1"/>
      </rPr>
      <t>de credite la disciplinele obligatorii;</t>
    </r>
  </si>
  <si>
    <r>
      <rPr>
        <sz val="10"/>
        <rFont val="Times New Roman"/>
        <family val="1"/>
      </rPr>
      <t xml:space="preserve">   </t>
    </r>
    <r>
      <rPr>
        <b/>
        <sz val="10"/>
        <rFont val="Times New Roman"/>
        <family val="1"/>
      </rPr>
      <t>24</t>
    </r>
    <r>
      <rPr>
        <sz val="10"/>
        <rFont val="Times New Roman"/>
        <family val="1"/>
      </rPr>
      <t xml:space="preserve"> credite la disciplinele opţionale;</t>
    </r>
    <r>
      <rPr>
        <b/>
        <sz val="10"/>
        <rFont val="Times New Roman"/>
        <family val="1"/>
      </rPr>
      <t xml:space="preserve"> </t>
    </r>
    <r>
      <rPr>
        <b/>
        <sz val="10"/>
        <color rgb="FFFF0000"/>
        <rFont val="Times New Roman"/>
        <family val="1"/>
      </rPr>
      <t/>
    </r>
  </si>
  <si>
    <t>Şi</t>
  </si>
  <si>
    <t>LLC1222</t>
  </si>
  <si>
    <t>Diversitate etnoculturala in Transilvania</t>
  </si>
  <si>
    <t>LLC1223</t>
  </si>
  <si>
    <t>Simbolizatie arhetipala: cultură, religie şi politică în societatea umană</t>
  </si>
  <si>
    <t>LLC1224</t>
  </si>
  <si>
    <t>Introducere în sociologie</t>
  </si>
  <si>
    <t>LLC1225</t>
  </si>
  <si>
    <t>Practica profesionala I.*</t>
  </si>
  <si>
    <t xml:space="preserve">Curs optional 1. </t>
  </si>
  <si>
    <t xml:space="preserve">Curs optional 2. </t>
  </si>
  <si>
    <t>LLC2122</t>
  </si>
  <si>
    <t>Folclor urban contemporan: mass media si viata cotidiana</t>
  </si>
  <si>
    <t>LLC2123</t>
  </si>
  <si>
    <t>Comunicaţie vizuală</t>
  </si>
  <si>
    <t>LLC2124</t>
  </si>
  <si>
    <t>Comunicarea interculturala in literaturile ardelene moderne</t>
  </si>
  <si>
    <t>HLM5101</t>
  </si>
  <si>
    <t>Istoria culturala</t>
  </si>
  <si>
    <t>LLC2125</t>
  </si>
  <si>
    <t xml:space="preserve">Rituri calendaristice: timp, calendar şi sărbătoare </t>
  </si>
  <si>
    <t>Curs optional 3.</t>
  </si>
  <si>
    <t>Curs optional 4.</t>
  </si>
  <si>
    <t>LLC2221</t>
  </si>
  <si>
    <t>Structuri narative şi cognitive cotidiene</t>
  </si>
  <si>
    <t>LLC2222</t>
  </si>
  <si>
    <t xml:space="preserve">Antopologia economiei: economie şi mod de viaţă </t>
  </si>
  <si>
    <t>LLC2223</t>
  </si>
  <si>
    <t>Semiotica culturii</t>
  </si>
  <si>
    <t>LLC2224</t>
  </si>
  <si>
    <t>LLC2225</t>
  </si>
  <si>
    <t>Filmul documentar</t>
  </si>
  <si>
    <t>LLC2226</t>
  </si>
  <si>
    <t>Practica profesionala II.*</t>
  </si>
  <si>
    <t>Curs optional 5.</t>
  </si>
  <si>
    <t>LLC3121</t>
  </si>
  <si>
    <t>Istoria antropologiei culturale şi sociale</t>
  </si>
  <si>
    <t>LLC3122</t>
  </si>
  <si>
    <t xml:space="preserve">Antropologie socială </t>
  </si>
  <si>
    <t>LLC3123</t>
  </si>
  <si>
    <t>LLC3124</t>
  </si>
  <si>
    <t>LLC3125</t>
  </si>
  <si>
    <t>Antropologia artei</t>
  </si>
  <si>
    <t>Curs optional 6.</t>
  </si>
  <si>
    <t>Curs optional 7.</t>
  </si>
  <si>
    <t>LLC3221</t>
  </si>
  <si>
    <t>Religiozitate populară</t>
  </si>
  <si>
    <t>LLC3222</t>
  </si>
  <si>
    <t>LLC3223</t>
  </si>
  <si>
    <t>Antropologia scrisului</t>
  </si>
  <si>
    <t>Antropologia memoriei</t>
  </si>
  <si>
    <t>LLC3225</t>
  </si>
  <si>
    <t>Lingvistica antropologica</t>
  </si>
  <si>
    <t>LLC3226</t>
  </si>
  <si>
    <t>Seminar de redactare a lucrarii de licenta</t>
  </si>
  <si>
    <t>Curs opţional 8.</t>
  </si>
  <si>
    <t>PACHET OPȚIONAL 8 (An III, Semestrul 6)</t>
  </si>
  <si>
    <t>PACHET OPȚIONAL 1 (An I, Semestrul 2)</t>
  </si>
  <si>
    <t>PACHET OPȚIONAL 5 (An II, Semestrul 4)</t>
  </si>
  <si>
    <t>PACHET OPȚIONAL 4 (An II, Semestrul 3)</t>
  </si>
  <si>
    <t>PACHET OPȚIONAL 6 (An III, Semestrul 5)</t>
  </si>
  <si>
    <t>PACHET OPȚIONAL 7 (An III, Semestrul 5)</t>
  </si>
  <si>
    <t>LLD1226</t>
  </si>
  <si>
    <t>O tipologie a culturilor I.</t>
  </si>
  <si>
    <t>Se alege din oferta facultatii</t>
  </si>
  <si>
    <t>LLD2228</t>
  </si>
  <si>
    <t>O tipologie a culturilor II.</t>
  </si>
  <si>
    <t>LLD3227</t>
  </si>
  <si>
    <t>O tipologie a culturilor III</t>
  </si>
  <si>
    <t>Didactica specialităţii: Didactica etnologiei (maghiară)</t>
  </si>
  <si>
    <t>Mitologii istorice și contemporane: incursiuni în texte și contexte</t>
  </si>
  <si>
    <t>**</t>
  </si>
  <si>
    <r>
      <t xml:space="preserve">Domeniul: </t>
    </r>
    <r>
      <rPr>
        <b/>
        <sz val="10"/>
        <color indexed="8"/>
        <rFont val="Times New Roman"/>
        <family val="1"/>
        <charset val="238"/>
      </rPr>
      <t>STUDII CULTURALE</t>
    </r>
  </si>
  <si>
    <r>
      <t xml:space="preserve">Specializarea/Programul de studiu: </t>
    </r>
    <r>
      <rPr>
        <b/>
        <sz val="10"/>
        <color indexed="8"/>
        <rFont val="Times New Roman"/>
        <family val="1"/>
        <charset val="238"/>
      </rPr>
      <t>Studii culturale</t>
    </r>
  </si>
  <si>
    <r>
      <t xml:space="preserve">Limba de predare: </t>
    </r>
    <r>
      <rPr>
        <b/>
        <sz val="10"/>
        <color indexed="8"/>
        <rFont val="Times New Roman"/>
        <family val="1"/>
        <charset val="238"/>
      </rPr>
      <t>MAGHIARĂ</t>
    </r>
  </si>
  <si>
    <r>
      <t xml:space="preserve">Titlul absolventului: </t>
    </r>
    <r>
      <rPr>
        <b/>
        <sz val="10"/>
        <color indexed="8"/>
        <rFont val="Times New Roman"/>
        <family val="1"/>
        <charset val="238"/>
      </rPr>
      <t>licenţiat în studii culturale</t>
    </r>
  </si>
  <si>
    <r>
      <rPr>
        <b/>
        <sz val="10"/>
        <rFont val="Times New Roman"/>
        <family val="1"/>
      </rPr>
      <t xml:space="preserve">   6</t>
    </r>
    <r>
      <rPr>
        <sz val="10"/>
        <rFont val="Times New Roman"/>
        <family val="1"/>
      </rPr>
      <t xml:space="preserve"> credite pentru o limbă străină (2 semestre)</t>
    </r>
  </si>
  <si>
    <r>
      <rPr>
        <b/>
        <sz val="10"/>
        <color indexed="8"/>
        <rFont val="Times New Roman"/>
        <family val="1"/>
      </rPr>
      <t xml:space="preserve">   4</t>
    </r>
    <r>
      <rPr>
        <sz val="10"/>
        <color indexed="8"/>
        <rFont val="Times New Roman"/>
        <family val="1"/>
      </rPr>
      <t xml:space="preserve"> credite pentru disciplina Educație fizică</t>
    </r>
  </si>
  <si>
    <r>
      <rPr>
        <b/>
        <sz val="10"/>
        <color indexed="8"/>
        <rFont val="Times New Roman"/>
        <family val="1"/>
      </rPr>
      <t xml:space="preserve">   20 </t>
    </r>
    <r>
      <rPr>
        <sz val="10"/>
        <color indexed="8"/>
        <rFont val="Times New Roman"/>
        <family val="1"/>
      </rPr>
      <t xml:space="preserve">de credite la examenul de licenţă </t>
    </r>
  </si>
  <si>
    <r>
      <rPr>
        <b/>
        <sz val="10"/>
        <color indexed="8"/>
        <rFont val="Times New Roman"/>
        <family val="1"/>
      </rPr>
      <t xml:space="preserve">VI.  UNIVERSITĂŢI EUROPENE DE REFERINŢĂ: 
</t>
    </r>
    <r>
      <rPr>
        <sz val="10"/>
        <color indexed="8"/>
        <rFont val="Times New Roman"/>
        <family val="1"/>
        <charset val="238"/>
      </rPr>
      <t xml:space="preserve">University of Arts London, University of Leeds, University of Piittsburg, Trent University
</t>
    </r>
  </si>
  <si>
    <t>0</t>
  </si>
  <si>
    <t xml:space="preserve">* 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              </t>
  </si>
  <si>
    <t xml:space="preserve">** 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           
                   </t>
  </si>
  <si>
    <t>LLX1201</t>
  </si>
  <si>
    <t>LLX1202</t>
  </si>
  <si>
    <t>LLX2103</t>
  </si>
  <si>
    <t>LLX2104</t>
  </si>
  <si>
    <t>LLX2205</t>
  </si>
  <si>
    <t>LLX3106</t>
  </si>
  <si>
    <t>LLX3107</t>
  </si>
  <si>
    <t>LLX3208</t>
  </si>
  <si>
    <t>LLD1227</t>
  </si>
  <si>
    <t>Sem. 2: Se alege câte o disciplină (1 și 2) din pachetul opțional 1 (LLX1201) și 2 (LLX1202)</t>
  </si>
  <si>
    <t>Sem. 3: Se alege câte o disciplină (3 și 4) din pachetul opțional 3 (LLX2103) și 4 (LLX2104)</t>
  </si>
  <si>
    <t>Sem. 4: Se alege o disciplină din pachetul opţional 5 (LLX2205)</t>
  </si>
  <si>
    <t>Sem. 5: Se alege câte o disciplină (6 și 7) din pachetul opțional 6 (LLX3106) și 7 (LLX3107)</t>
  </si>
  <si>
    <t xml:space="preserve">Sem. 6: Se alege o disciplină (8) din pachetul opțional 8 (LLX3208) </t>
  </si>
  <si>
    <t>PLAN DE ÎNVĂŢĂMÂNT valabil începând din anul universitar 2019-2020</t>
  </si>
  <si>
    <t>Introducere în sisteme mass media</t>
  </si>
  <si>
    <t>Metodologia şi etica cercetării în ştiinţele culturale</t>
  </si>
  <si>
    <t>Sociologia minorităţilor</t>
  </si>
  <si>
    <t>Socio-antropologie urbană</t>
  </si>
  <si>
    <t>Marketing cultural</t>
  </si>
  <si>
    <t>Comunicare interculturală: comunicare europeană şi multilingvism</t>
  </si>
  <si>
    <t>Procentul este mic, standardul ARACIS cere minim 20%.  Probabil se va semna si asa, la fel ca anul trecut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</si>
</sst>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name val="Times New Roman"/>
      <family val="1"/>
    </font>
    <font>
      <b/>
      <sz val="9"/>
      <color indexed="81"/>
      <name val="Tahoma"/>
      <family val="2"/>
    </font>
    <font>
      <sz val="9"/>
      <color indexed="10"/>
      <name val="Tahoma"/>
      <family val="2"/>
      <charset val="238"/>
    </font>
    <font>
      <sz val="9"/>
      <color indexed="81"/>
      <name val="Tahoma"/>
      <family val="2"/>
      <charset val="238"/>
    </font>
    <font>
      <b/>
      <sz val="9"/>
      <color indexed="81"/>
      <name val="Tahoma"/>
      <family val="2"/>
      <charset val="238"/>
    </font>
    <font>
      <b/>
      <sz val="9"/>
      <color indexed="10"/>
      <name val="Tahoma"/>
      <family val="2"/>
      <charset val="238"/>
    </font>
    <font>
      <sz val="10"/>
      <color indexed="8"/>
      <name val="Times New Roman"/>
      <family val="1"/>
      <charset val="238"/>
    </font>
    <font>
      <sz val="9"/>
      <color indexed="81"/>
      <name val="Tahoma"/>
      <family val="2"/>
    </font>
    <font>
      <i/>
      <sz val="9"/>
      <color indexed="10"/>
      <name val="Tahoma"/>
      <family val="2"/>
      <charset val="238"/>
    </font>
    <font>
      <b/>
      <sz val="10"/>
      <color rgb="FFFF0000"/>
      <name val="Times New Roman"/>
      <family val="1"/>
      <charset val="238"/>
    </font>
    <font>
      <b/>
      <sz val="10"/>
      <color indexed="8"/>
      <name val="Times New Roman"/>
      <family val="1"/>
      <charset val="238"/>
    </font>
    <font>
      <b/>
      <sz val="10"/>
      <name val="Times New Roman"/>
      <family val="1"/>
      <charset val="238"/>
    </font>
    <font>
      <sz val="9"/>
      <name val="Times New Roman"/>
      <family val="1"/>
    </font>
    <font>
      <b/>
      <sz val="10"/>
      <name val="Times New Roman"/>
      <family val="1"/>
    </font>
    <font>
      <sz val="10"/>
      <color rgb="FFFF0000"/>
      <name val="Times New Roman"/>
      <family val="1"/>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8"/>
      </right>
      <top style="thin">
        <color indexed="64"/>
      </top>
      <bottom style="thin">
        <color indexed="64"/>
      </bottom>
      <diagonal/>
    </border>
  </borders>
  <cellStyleXfs count="1">
    <xf numFmtId="0" fontId="0" fillId="0" borderId="0"/>
  </cellStyleXfs>
  <cellXfs count="338">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7"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0" fillId="0" borderId="0" xfId="0" applyFont="1" applyFill="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0" fillId="0" borderId="0" xfId="0" applyAlignment="1">
      <alignment wrapText="1"/>
    </xf>
    <xf numFmtId="0" fontId="0" fillId="0" borderId="0" xfId="0" applyAlignment="1">
      <alignment vertical="top" wrapText="1"/>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alignment vertical="center" wrapText="1"/>
      <protection locked="0"/>
    </xf>
    <xf numFmtId="0" fontId="0" fillId="0" borderId="0" xfId="0" applyAlignment="1">
      <alignment vertical="center" wrapText="1"/>
    </xf>
    <xf numFmtId="0" fontId="21" fillId="0" borderId="0" xfId="0" applyFont="1" applyBorder="1" applyAlignment="1" applyProtection="1">
      <alignment vertical="center" wrapText="1"/>
      <protection locked="0"/>
    </xf>
    <xf numFmtId="0" fontId="21"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9" fontId="1" fillId="0" borderId="0" xfId="0" applyNumberFormat="1" applyFont="1" applyAlignment="1" applyProtection="1">
      <alignment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1" fillId="0" borderId="0" xfId="0" applyFont="1" applyProtection="1">
      <protection locked="0"/>
    </xf>
    <xf numFmtId="0" fontId="1" fillId="9" borderId="1" xfId="0" applyFont="1" applyFill="1" applyBorder="1" applyAlignment="1" applyProtection="1">
      <alignment horizontal="center" vertical="center" wrapText="1"/>
      <protection locked="0"/>
    </xf>
    <xf numFmtId="49" fontId="1" fillId="9" borderId="1" xfId="0" applyNumberFormat="1" applyFont="1" applyFill="1" applyBorder="1" applyAlignment="1" applyProtection="1">
      <alignment horizontal="center" vertical="center" wrapText="1"/>
      <protection locked="0"/>
    </xf>
    <xf numFmtId="0" fontId="22"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6" xfId="0" applyFont="1" applyFill="1" applyBorder="1" applyAlignment="1">
      <alignment horizontal="center" vertical="center" wrapText="1"/>
    </xf>
    <xf numFmtId="2" fontId="1" fillId="9" borderId="1" xfId="0" applyNumberFormat="1" applyFont="1" applyFill="1" applyBorder="1" applyAlignment="1" applyProtection="1">
      <alignment horizontal="center" vertical="center"/>
      <protection locked="0"/>
    </xf>
    <xf numFmtId="0" fontId="1" fillId="9" borderId="1" xfId="0" applyFont="1" applyFill="1" applyBorder="1" applyAlignment="1" applyProtection="1">
      <alignment horizontal="center" vertical="center"/>
      <protection locked="0"/>
    </xf>
    <xf numFmtId="0" fontId="10" fillId="9" borderId="6" xfId="0" applyFont="1" applyFill="1" applyBorder="1" applyAlignment="1" applyProtection="1">
      <alignment horizontal="center" vertical="center"/>
      <protection locked="0"/>
    </xf>
    <xf numFmtId="0" fontId="10" fillId="9" borderId="1" xfId="0" applyFont="1" applyFill="1" applyBorder="1" applyAlignment="1">
      <alignment horizontal="center" vertical="center"/>
    </xf>
    <xf numFmtId="0" fontId="22" fillId="9" borderId="1" xfId="0" applyFont="1" applyFill="1" applyBorder="1" applyAlignment="1" applyProtection="1">
      <alignment horizontal="center" vertical="center"/>
      <protection locked="0"/>
    </xf>
    <xf numFmtId="1" fontId="10" fillId="9" borderId="1" xfId="0" applyNumberFormat="1" applyFont="1" applyFill="1" applyBorder="1" applyAlignment="1" applyProtection="1">
      <alignment horizontal="center" vertical="center"/>
      <protection locked="0"/>
    </xf>
    <xf numFmtId="1" fontId="1" fillId="9" borderId="1" xfId="0" applyNumberFormat="1" applyFont="1" applyFill="1" applyBorder="1" applyAlignment="1" applyProtection="1">
      <alignment horizontal="center" vertical="center"/>
      <protection locked="0"/>
    </xf>
    <xf numFmtId="0" fontId="1" fillId="9" borderId="1" xfId="0" applyFont="1" applyFill="1" applyBorder="1" applyAlignment="1" applyProtection="1">
      <alignment horizontal="left" vertical="center"/>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wrapText="1"/>
    </xf>
    <xf numFmtId="0" fontId="24" fillId="0" borderId="0" xfId="0" applyFont="1" applyBorder="1" applyAlignment="1" applyProtection="1">
      <alignment horizontal="left" vertical="top" wrapText="1"/>
    </xf>
    <xf numFmtId="10" fontId="1" fillId="0" borderId="0" xfId="0" applyNumberFormat="1" applyFont="1" applyProtection="1">
      <protection locked="0"/>
    </xf>
    <xf numFmtId="0" fontId="2" fillId="4" borderId="1" xfId="0" applyFont="1" applyFill="1" applyBorder="1" applyAlignment="1" applyProtection="1">
      <alignment horizontal="center" vertical="center"/>
      <protection locked="0"/>
    </xf>
    <xf numFmtId="0" fontId="23" fillId="0" borderId="1" xfId="0" applyNumberFormat="1" applyFont="1" applyFill="1" applyBorder="1" applyAlignment="1" applyProtection="1">
      <alignment horizontal="left" vertical="center"/>
      <protection locked="0"/>
    </xf>
    <xf numFmtId="1" fontId="10" fillId="9" borderId="1" xfId="0" applyNumberFormat="1" applyFont="1" applyFill="1" applyBorder="1" applyAlignment="1" applyProtection="1">
      <alignment horizontal="left" vertical="center"/>
      <protection locked="0"/>
    </xf>
    <xf numFmtId="1" fontId="23" fillId="9" borderId="2" xfId="0" applyNumberFormat="1" applyFont="1" applyFill="1" applyBorder="1" applyAlignment="1" applyProtection="1">
      <alignment vertical="center"/>
      <protection locked="0"/>
    </xf>
    <xf numFmtId="0" fontId="23" fillId="3" borderId="1" xfId="0" applyNumberFormat="1" applyFont="1" applyFill="1" applyBorder="1" applyAlignment="1" applyProtection="1">
      <alignment horizontal="center" vertical="center"/>
      <protection locked="0"/>
    </xf>
    <xf numFmtId="1" fontId="23" fillId="3"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Protection="1">
      <protection locked="0"/>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top"/>
    </xf>
    <xf numFmtId="0" fontId="2" fillId="0" borderId="1"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2" fillId="0" borderId="1" xfId="0" applyNumberFormat="1" applyFont="1" applyBorder="1" applyAlignment="1" applyProtection="1">
      <alignment horizontal="center" vertical="center"/>
      <protection locked="0"/>
    </xf>
    <xf numFmtId="1" fontId="1" fillId="9" borderId="1" xfId="0" applyNumberFormat="1" applyFont="1" applyFill="1" applyBorder="1" applyAlignment="1" applyProtection="1">
      <alignment horizontal="left" vertical="center"/>
      <protection locked="0"/>
    </xf>
    <xf numFmtId="1" fontId="1" fillId="9" borderId="2" xfId="0" applyNumberFormat="1" applyFont="1" applyFill="1" applyBorder="1" applyAlignment="1" applyProtection="1">
      <alignment horizontal="left" vertical="center"/>
      <protection locked="0"/>
    </xf>
    <xf numFmtId="1" fontId="1" fillId="9" borderId="5" xfId="0" applyNumberFormat="1" applyFont="1" applyFill="1" applyBorder="1" applyAlignment="1" applyProtection="1">
      <alignment horizontal="left" vertical="center"/>
      <protection locked="0"/>
    </xf>
    <xf numFmtId="1" fontId="1" fillId="9" borderId="6" xfId="0" applyNumberFormat="1" applyFont="1" applyFill="1" applyBorder="1" applyAlignment="1" applyProtection="1">
      <alignment horizontal="left" vertical="center"/>
      <protection locked="0"/>
    </xf>
    <xf numFmtId="0" fontId="1" fillId="9" borderId="1"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0" fillId="9" borderId="1" xfId="0" applyFont="1" applyFill="1" applyBorder="1" applyAlignment="1" applyProtection="1">
      <alignment horizontal="left" vertical="center" wrapText="1"/>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 xfId="0" applyFont="1" applyBorder="1" applyAlignment="1" applyProtection="1">
      <alignment horizontal="center" vertical="center"/>
      <protection locked="0"/>
    </xf>
    <xf numFmtId="0" fontId="10" fillId="0" borderId="0" xfId="0" applyFont="1" applyFill="1" applyBorder="1" applyAlignment="1" applyProtection="1">
      <alignment horizontal="left" vertical="top" wrapText="1"/>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9" borderId="1" xfId="0" applyFont="1" applyFill="1" applyBorder="1" applyAlignment="1" applyProtection="1">
      <alignment horizontal="left" vertical="center"/>
      <protection locked="0"/>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 fontId="10" fillId="9" borderId="2" xfId="0" applyNumberFormat="1" applyFont="1" applyFill="1" applyBorder="1" applyAlignment="1" applyProtection="1">
      <alignment horizontal="left" vertical="center"/>
      <protection locked="0"/>
    </xf>
    <xf numFmtId="1" fontId="10" fillId="9" borderId="5" xfId="0" applyNumberFormat="1" applyFont="1" applyFill="1" applyBorder="1" applyAlignment="1" applyProtection="1">
      <alignment horizontal="left" vertical="center"/>
      <protection locked="0"/>
    </xf>
    <xf numFmtId="1" fontId="10" fillId="9" borderId="6" xfId="0" applyNumberFormat="1" applyFont="1" applyFill="1" applyBorder="1" applyAlignment="1" applyProtection="1">
      <alignment horizontal="left" vertical="center"/>
      <protection locked="0"/>
    </xf>
    <xf numFmtId="0" fontId="10" fillId="9" borderId="2" xfId="0" applyFont="1" applyFill="1" applyBorder="1" applyAlignment="1" applyProtection="1">
      <alignment horizontal="left" vertical="center"/>
      <protection locked="0"/>
    </xf>
    <xf numFmtId="0" fontId="10" fillId="9" borderId="5" xfId="0" applyFont="1" applyFill="1" applyBorder="1" applyAlignment="1" applyProtection="1">
      <alignment horizontal="left" vertical="center"/>
      <protection locked="0"/>
    </xf>
    <xf numFmtId="0" fontId="10" fillId="9" borderId="6"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1" xfId="0" applyNumberFormat="1" applyFont="1" applyBorder="1" applyAlignment="1" applyProtection="1">
      <alignment horizontal="center" vertical="center"/>
      <protection locked="0"/>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23" fillId="0" borderId="0" xfId="0" applyFont="1" applyAlignment="1" applyProtection="1">
      <alignment vertical="center"/>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0" fillId="9" borderId="2" xfId="0" applyFont="1" applyFill="1" applyBorder="1" applyAlignment="1" applyProtection="1">
      <alignment horizontal="left" vertical="center" wrapText="1"/>
      <protection locked="0"/>
    </xf>
    <xf numFmtId="0" fontId="10" fillId="9" borderId="5" xfId="0" applyFont="1" applyFill="1" applyBorder="1" applyAlignment="1" applyProtection="1">
      <alignment horizontal="left" vertical="center" wrapText="1"/>
      <protection locked="0"/>
    </xf>
    <xf numFmtId="0" fontId="10" fillId="9" borderId="6" xfId="0" applyFont="1" applyFill="1" applyBorder="1" applyAlignment="1" applyProtection="1">
      <alignment horizontal="left"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0" fillId="9" borderId="15" xfId="0" applyFont="1" applyFill="1" applyBorder="1" applyAlignment="1" applyProtection="1">
      <alignment horizontal="left" vertical="center" wrapText="1"/>
      <protection locked="0"/>
    </xf>
    <xf numFmtId="0" fontId="2" fillId="0" borderId="5" xfId="0" applyFont="1" applyBorder="1" applyAlignment="1" applyProtection="1">
      <alignment horizontal="center" vertical="center"/>
    </xf>
    <xf numFmtId="0" fontId="10" fillId="9" borderId="15" xfId="0" applyFont="1" applyFill="1" applyBorder="1" applyAlignment="1" applyProtection="1">
      <alignment horizontal="left" vertical="center"/>
      <protection locked="0"/>
    </xf>
    <xf numFmtId="0" fontId="10" fillId="9" borderId="1" xfId="0" applyFont="1" applyFill="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wrapText="1"/>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1" fillId="0" borderId="14" xfId="0" applyFont="1" applyBorder="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9" fillId="7" borderId="14" xfId="0" applyFont="1" applyFill="1" applyBorder="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9" fillId="7" borderId="0" xfId="0" applyFont="1" applyFill="1" applyAlignment="1" applyProtection="1">
      <alignment horizontal="left" vertical="center" wrapText="1"/>
      <protection locked="0"/>
    </xf>
    <xf numFmtId="2" fontId="1" fillId="0" borderId="1" xfId="0" applyNumberFormat="1" applyFont="1" applyBorder="1" applyAlignment="1" applyProtection="1">
      <alignment horizontal="center" vertical="center"/>
    </xf>
    <xf numFmtId="0" fontId="21"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6"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2" fontId="1" fillId="4" borderId="1"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16" fillId="8" borderId="1" xfId="0" applyFont="1" applyFill="1" applyBorder="1" applyAlignment="1" applyProtection="1">
      <alignment horizontal="left" vertical="top" wrapText="1"/>
      <protection locked="0"/>
    </xf>
    <xf numFmtId="0" fontId="19" fillId="7" borderId="1" xfId="0" applyFont="1" applyFill="1" applyBorder="1" applyAlignment="1" applyProtection="1">
      <alignment horizontal="center" vertical="center" wrapText="1"/>
      <protection locked="0"/>
    </xf>
    <xf numFmtId="0" fontId="1" fillId="0" borderId="0" xfId="0" applyFont="1" applyAlignment="1" applyProtection="1">
      <alignment wrapText="1"/>
      <protection locked="0"/>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1" fontId="1" fillId="4" borderId="2" xfId="0" applyNumberFormat="1" applyFont="1" applyFill="1" applyBorder="1" applyAlignment="1" applyProtection="1">
      <alignment horizontal="left" vertical="top" wrapText="1"/>
      <protection locked="0"/>
    </xf>
    <xf numFmtId="1" fontId="1" fillId="4" borderId="5" xfId="0" applyNumberFormat="1" applyFont="1" applyFill="1" applyBorder="1" applyAlignment="1" applyProtection="1">
      <alignment horizontal="left" vertical="top"/>
      <protection locked="0"/>
    </xf>
    <xf numFmtId="1" fontId="1" fillId="4" borderId="6" xfId="0" applyNumberFormat="1" applyFont="1" applyFill="1" applyBorder="1" applyAlignment="1" applyProtection="1">
      <alignment horizontal="left" vertical="top"/>
      <protection locked="0"/>
    </xf>
    <xf numFmtId="0" fontId="10" fillId="0" borderId="1" xfId="0" applyFont="1" applyFill="1" applyBorder="1" applyAlignment="1" applyProtection="1">
      <alignment horizontal="center"/>
      <protection locked="0"/>
    </xf>
    <xf numFmtId="0" fontId="10" fillId="0" borderId="2" xfId="0"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10" fillId="0" borderId="1"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xf>
    <xf numFmtId="1" fontId="10" fillId="0" borderId="1" xfId="0" applyNumberFormat="1" applyFont="1" applyBorder="1" applyAlignment="1" applyProtection="1">
      <alignment horizontal="center" vertical="center"/>
    </xf>
    <xf numFmtId="2" fontId="10" fillId="9" borderId="1" xfId="0" applyNumberFormat="1" applyFont="1" applyFill="1" applyBorder="1" applyAlignment="1" applyProtection="1">
      <alignment horizontal="center" vertical="center"/>
      <protection locked="0"/>
    </xf>
    <xf numFmtId="0" fontId="10" fillId="9" borderId="1" xfId="0" applyFont="1" applyFill="1" applyBorder="1" applyAlignment="1" applyProtection="1">
      <alignment horizontal="center" vertical="center"/>
      <protection locked="0"/>
    </xf>
    <xf numFmtId="0" fontId="10" fillId="9"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1" fontId="10" fillId="0" borderId="1" xfId="0" applyNumberFormat="1" applyFont="1" applyFill="1" applyBorder="1" applyAlignment="1" applyProtection="1">
      <alignment horizontal="center" vertical="center"/>
    </xf>
    <xf numFmtId="0" fontId="23" fillId="0" borderId="1"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6" xfId="0" applyFont="1" applyBorder="1" applyAlignment="1" applyProtection="1">
      <alignment horizontal="center" vertical="center"/>
    </xf>
    <xf numFmtId="0" fontId="10" fillId="0" borderId="4"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0" xfId="0" applyFont="1" applyProtection="1">
      <protection locked="0"/>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3"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10" fillId="0" borderId="7" xfId="0" applyFont="1" applyBorder="1" applyProtection="1">
      <protection locked="0"/>
    </xf>
    <xf numFmtId="0" fontId="10" fillId="0" borderId="8" xfId="0" applyFont="1" applyBorder="1" applyProtection="1">
      <protection locked="0"/>
    </xf>
    <xf numFmtId="0" fontId="23" fillId="0" borderId="13"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12"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10" fillId="3" borderId="1" xfId="0" applyFont="1" applyFill="1" applyBorder="1" applyAlignment="1" applyProtection="1">
      <alignment horizontal="center" vertical="center"/>
      <protection locked="0"/>
    </xf>
    <xf numFmtId="10" fontId="8" fillId="0" borderId="1" xfId="0" applyNumberFormat="1" applyFont="1" applyBorder="1" applyAlignment="1" applyProtection="1">
      <alignment horizontal="center" vertical="center"/>
      <protection locked="0"/>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72"/>
  <sheetViews>
    <sheetView tabSelected="1" showRuler="0" view="pageLayout" topLeftCell="A224" zoomScaleNormal="100" workbookViewId="0">
      <selection activeCell="A250" sqref="A250:XFD262"/>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195" t="s">
        <v>232</v>
      </c>
      <c r="B1" s="195"/>
      <c r="C1" s="195"/>
      <c r="D1" s="195"/>
      <c r="E1" s="195"/>
      <c r="F1" s="195"/>
      <c r="G1" s="195"/>
      <c r="H1" s="195"/>
      <c r="I1" s="195"/>
      <c r="J1" s="195"/>
      <c r="K1" s="195"/>
      <c r="M1" s="199" t="s">
        <v>21</v>
      </c>
      <c r="N1" s="199"/>
      <c r="O1" s="199"/>
      <c r="P1" s="199"/>
      <c r="Q1" s="199"/>
      <c r="R1" s="199"/>
      <c r="S1" s="199"/>
      <c r="T1" s="199"/>
      <c r="Y1" s="39"/>
      <c r="Z1" s="39"/>
    </row>
    <row r="2" spans="1:28" ht="6.75" customHeight="1" x14ac:dyDescent="0.25">
      <c r="A2" s="195"/>
      <c r="B2" s="195"/>
      <c r="C2" s="195"/>
      <c r="D2" s="195"/>
      <c r="E2" s="195"/>
      <c r="F2" s="195"/>
      <c r="G2" s="195"/>
      <c r="H2" s="195"/>
      <c r="I2" s="195"/>
      <c r="J2" s="195"/>
      <c r="K2" s="195"/>
      <c r="Y2" s="49"/>
      <c r="Z2" s="50"/>
      <c r="AA2" s="39"/>
      <c r="AB2" s="39"/>
    </row>
    <row r="3" spans="1:28" ht="18" customHeight="1" x14ac:dyDescent="0.25">
      <c r="A3" s="196" t="s">
        <v>106</v>
      </c>
      <c r="B3" s="196"/>
      <c r="C3" s="196"/>
      <c r="D3" s="196"/>
      <c r="E3" s="196"/>
      <c r="F3" s="196"/>
      <c r="G3" s="196"/>
      <c r="H3" s="196"/>
      <c r="I3" s="196"/>
      <c r="J3" s="196"/>
      <c r="K3" s="196"/>
      <c r="M3" s="202"/>
      <c r="N3" s="203"/>
      <c r="O3" s="204" t="s">
        <v>37</v>
      </c>
      <c r="P3" s="205"/>
      <c r="Q3" s="206"/>
      <c r="R3" s="204" t="s">
        <v>38</v>
      </c>
      <c r="S3" s="205"/>
      <c r="T3" s="206"/>
      <c r="U3" s="142" t="str">
        <f>IF(O4&gt;=22,"Corect","Trebuie alocate cel puțin 22 de ore pe săptămână")</f>
        <v>Corect</v>
      </c>
      <c r="V3" s="143"/>
      <c r="W3" s="143"/>
      <c r="X3" s="143"/>
      <c r="Y3" s="50"/>
      <c r="Z3" s="50"/>
      <c r="AA3" s="39"/>
    </row>
    <row r="4" spans="1:28" ht="17.25" customHeight="1" x14ac:dyDescent="0.25">
      <c r="A4" s="196" t="s">
        <v>123</v>
      </c>
      <c r="B4" s="196"/>
      <c r="C4" s="196"/>
      <c r="D4" s="196"/>
      <c r="E4" s="196"/>
      <c r="F4" s="196"/>
      <c r="G4" s="196"/>
      <c r="H4" s="196"/>
      <c r="I4" s="196"/>
      <c r="J4" s="196"/>
      <c r="K4" s="196"/>
      <c r="M4" s="144" t="s">
        <v>14</v>
      </c>
      <c r="N4" s="146"/>
      <c r="O4" s="218">
        <f>N48</f>
        <v>24</v>
      </c>
      <c r="P4" s="219"/>
      <c r="Q4" s="220"/>
      <c r="R4" s="218">
        <f>N65</f>
        <v>24</v>
      </c>
      <c r="S4" s="219"/>
      <c r="T4" s="220"/>
      <c r="U4" s="142" t="str">
        <f>IF(R4&gt;=22,"Corect","Trebuie alocate cel puțin 22 de ore pe săptămână")</f>
        <v>Corect</v>
      </c>
      <c r="V4" s="143"/>
      <c r="W4" s="143"/>
      <c r="X4" s="143"/>
      <c r="Y4" s="50"/>
      <c r="Z4" s="50"/>
      <c r="AA4" s="39"/>
      <c r="AB4" s="39"/>
    </row>
    <row r="5" spans="1:28" ht="16.5" customHeight="1" x14ac:dyDescent="0.25">
      <c r="A5" s="196"/>
      <c r="B5" s="196"/>
      <c r="C5" s="196"/>
      <c r="D5" s="196"/>
      <c r="E5" s="196"/>
      <c r="F5" s="196"/>
      <c r="G5" s="196"/>
      <c r="H5" s="196"/>
      <c r="I5" s="196"/>
      <c r="J5" s="196"/>
      <c r="K5" s="196"/>
      <c r="M5" s="144" t="s">
        <v>15</v>
      </c>
      <c r="N5" s="146"/>
      <c r="O5" s="218">
        <f>N85</f>
        <v>23</v>
      </c>
      <c r="P5" s="219"/>
      <c r="Q5" s="220"/>
      <c r="R5" s="218">
        <f>N97</f>
        <v>23</v>
      </c>
      <c r="S5" s="219"/>
      <c r="T5" s="220"/>
      <c r="U5" s="142" t="str">
        <f>IF(O5&gt;=22,"Corect","Trebuie alocate cel puțin 22 de ore pe săptămână")</f>
        <v>Corect</v>
      </c>
      <c r="V5" s="143"/>
      <c r="W5" s="143"/>
      <c r="X5" s="143"/>
      <c r="Y5" s="50"/>
      <c r="Z5" s="50"/>
      <c r="AA5" s="39"/>
    </row>
    <row r="6" spans="1:28" ht="15" customHeight="1" x14ac:dyDescent="0.25">
      <c r="A6" s="223" t="s">
        <v>207</v>
      </c>
      <c r="B6" s="223"/>
      <c r="C6" s="223"/>
      <c r="D6" s="223"/>
      <c r="E6" s="223"/>
      <c r="F6" s="223"/>
      <c r="G6" s="223"/>
      <c r="H6" s="223"/>
      <c r="I6" s="223"/>
      <c r="J6" s="223"/>
      <c r="K6" s="223"/>
      <c r="M6" s="144" t="s">
        <v>16</v>
      </c>
      <c r="N6" s="146"/>
      <c r="O6" s="218">
        <f>N109</f>
        <v>24</v>
      </c>
      <c r="P6" s="219"/>
      <c r="Q6" s="220"/>
      <c r="R6" s="218">
        <f>N122</f>
        <v>22</v>
      </c>
      <c r="S6" s="219"/>
      <c r="T6" s="220"/>
      <c r="U6" s="142" t="str">
        <f>IF(R5&gt;=22,"Corect","Trebuie alocate cel puțin 22 de ore pe săptămână")</f>
        <v>Corect</v>
      </c>
      <c r="V6" s="143"/>
      <c r="W6" s="143"/>
      <c r="X6" s="143"/>
      <c r="Y6" s="50"/>
      <c r="Z6" s="50"/>
      <c r="AA6" s="39"/>
    </row>
    <row r="7" spans="1:28" ht="15" x14ac:dyDescent="0.25">
      <c r="A7" s="221" t="s">
        <v>208</v>
      </c>
      <c r="B7" s="221"/>
      <c r="C7" s="221"/>
      <c r="D7" s="221"/>
      <c r="E7" s="221"/>
      <c r="F7" s="221"/>
      <c r="G7" s="221"/>
      <c r="H7" s="221"/>
      <c r="I7" s="221"/>
      <c r="J7" s="221"/>
      <c r="K7" s="221"/>
      <c r="U7" s="142" t="str">
        <f>IF(O6&gt;=22,"Corect","Trebuie alocate cel puțin 22 de ore pe săptămână")</f>
        <v>Corect</v>
      </c>
      <c r="V7" s="143"/>
      <c r="W7" s="143"/>
      <c r="X7" s="143"/>
      <c r="Y7" s="50"/>
      <c r="Z7" s="50"/>
      <c r="AA7" s="39"/>
    </row>
    <row r="8" spans="1:28" ht="15" x14ac:dyDescent="0.25">
      <c r="A8" s="189" t="s">
        <v>209</v>
      </c>
      <c r="B8" s="189"/>
      <c r="C8" s="189"/>
      <c r="D8" s="189"/>
      <c r="E8" s="189"/>
      <c r="F8" s="189"/>
      <c r="G8" s="189"/>
      <c r="H8" s="189"/>
      <c r="I8" s="189"/>
      <c r="J8" s="189"/>
      <c r="K8" s="189"/>
      <c r="M8" s="222" t="s">
        <v>96</v>
      </c>
      <c r="N8" s="222"/>
      <c r="O8" s="222"/>
      <c r="P8" s="222"/>
      <c r="Q8" s="222"/>
      <c r="R8" s="222"/>
      <c r="S8" s="222"/>
      <c r="T8" s="222"/>
      <c r="U8" s="142" t="str">
        <f>IF(R6&gt;=22,"Corect","Trebuie alocate cel puțin 22 de ore pe săptămână")</f>
        <v>Corect</v>
      </c>
      <c r="V8" s="143"/>
      <c r="W8" s="143"/>
      <c r="X8" s="143"/>
      <c r="Y8" s="50"/>
      <c r="Z8" s="50"/>
      <c r="AA8" s="39"/>
    </row>
    <row r="9" spans="1:28" ht="15" x14ac:dyDescent="0.25">
      <c r="A9" s="189" t="s">
        <v>210</v>
      </c>
      <c r="B9" s="189"/>
      <c r="C9" s="189"/>
      <c r="D9" s="189"/>
      <c r="E9" s="189"/>
      <c r="F9" s="189"/>
      <c r="G9" s="189"/>
      <c r="H9" s="189"/>
      <c r="I9" s="189"/>
      <c r="J9" s="189"/>
      <c r="K9" s="189"/>
      <c r="M9" s="222"/>
      <c r="N9" s="222"/>
      <c r="O9" s="222"/>
      <c r="P9" s="222"/>
      <c r="Q9" s="222"/>
      <c r="R9" s="222"/>
      <c r="S9" s="222"/>
      <c r="T9" s="222"/>
      <c r="Y9" s="50"/>
      <c r="Z9" s="50"/>
    </row>
    <row r="10" spans="1:28" ht="15" x14ac:dyDescent="0.25">
      <c r="A10" s="189" t="s">
        <v>18</v>
      </c>
      <c r="B10" s="189"/>
      <c r="C10" s="189"/>
      <c r="D10" s="189"/>
      <c r="E10" s="189"/>
      <c r="F10" s="189"/>
      <c r="G10" s="189"/>
      <c r="H10" s="189"/>
      <c r="I10" s="189"/>
      <c r="J10" s="189"/>
      <c r="K10" s="189"/>
      <c r="M10" s="222"/>
      <c r="N10" s="222"/>
      <c r="O10" s="222"/>
      <c r="P10" s="222"/>
      <c r="Q10" s="222"/>
      <c r="R10" s="222"/>
      <c r="S10" s="222"/>
      <c r="T10" s="222"/>
      <c r="U10" s="111" t="s">
        <v>121</v>
      </c>
      <c r="V10" s="111"/>
      <c r="W10" s="111"/>
      <c r="X10" s="111"/>
      <c r="Y10" s="50"/>
      <c r="Z10" s="50"/>
    </row>
    <row r="11" spans="1:28" ht="15" x14ac:dyDescent="0.25">
      <c r="A11" s="189" t="s">
        <v>19</v>
      </c>
      <c r="B11" s="189"/>
      <c r="C11" s="189"/>
      <c r="D11" s="189"/>
      <c r="E11" s="189"/>
      <c r="F11" s="189"/>
      <c r="G11" s="189"/>
      <c r="H11" s="189"/>
      <c r="I11" s="189"/>
      <c r="J11" s="189"/>
      <c r="K11" s="189"/>
      <c r="M11" s="222"/>
      <c r="N11" s="222"/>
      <c r="O11" s="222"/>
      <c r="P11" s="222"/>
      <c r="Q11" s="222"/>
      <c r="R11" s="222"/>
      <c r="S11" s="222"/>
      <c r="T11" s="222"/>
      <c r="U11" s="111"/>
      <c r="V11" s="111"/>
      <c r="W11" s="111"/>
      <c r="X11" s="111"/>
      <c r="Y11" s="50"/>
      <c r="Z11" s="50"/>
    </row>
    <row r="12" spans="1:28" ht="17.25" customHeight="1" x14ac:dyDescent="0.25">
      <c r="A12" s="189"/>
      <c r="B12" s="189"/>
      <c r="C12" s="189"/>
      <c r="D12" s="189"/>
      <c r="E12" s="189"/>
      <c r="F12" s="189"/>
      <c r="G12" s="189"/>
      <c r="H12" s="189"/>
      <c r="I12" s="189"/>
      <c r="J12" s="189"/>
      <c r="K12" s="189"/>
      <c r="M12" s="252" t="s">
        <v>22</v>
      </c>
      <c r="N12" s="252"/>
      <c r="O12" s="252"/>
      <c r="P12" s="252"/>
      <c r="Q12" s="252"/>
      <c r="R12" s="252"/>
      <c r="S12" s="252"/>
      <c r="T12" s="252"/>
      <c r="U12" s="111"/>
      <c r="V12" s="111"/>
      <c r="W12" s="111"/>
      <c r="X12" s="111"/>
      <c r="Y12" s="50"/>
      <c r="Z12" s="50"/>
    </row>
    <row r="13" spans="1:28" ht="15" customHeight="1" x14ac:dyDescent="0.25">
      <c r="A13" s="190" t="s">
        <v>0</v>
      </c>
      <c r="B13" s="190"/>
      <c r="C13" s="190"/>
      <c r="D13" s="190"/>
      <c r="E13" s="190"/>
      <c r="F13" s="190"/>
      <c r="G13" s="190"/>
      <c r="H13" s="190"/>
      <c r="I13" s="190"/>
      <c r="J13" s="190"/>
      <c r="K13" s="190"/>
      <c r="M13" s="253" t="s">
        <v>227</v>
      </c>
      <c r="N13" s="253"/>
      <c r="O13" s="253"/>
      <c r="P13" s="253"/>
      <c r="Q13" s="253"/>
      <c r="R13" s="253"/>
      <c r="S13" s="253"/>
      <c r="T13" s="253"/>
      <c r="U13" s="111"/>
      <c r="V13" s="111"/>
      <c r="W13" s="111"/>
      <c r="X13" s="111"/>
      <c r="Y13" s="50"/>
      <c r="Z13" s="50"/>
    </row>
    <row r="14" spans="1:28" ht="15" customHeight="1" x14ac:dyDescent="0.25">
      <c r="A14" s="191" t="s">
        <v>1</v>
      </c>
      <c r="B14" s="191"/>
      <c r="C14" s="191"/>
      <c r="D14" s="191"/>
      <c r="E14" s="191"/>
      <c r="F14" s="191"/>
      <c r="G14" s="191"/>
      <c r="H14" s="191"/>
      <c r="I14" s="191"/>
      <c r="J14" s="191"/>
      <c r="K14" s="191"/>
      <c r="M14" s="253"/>
      <c r="N14" s="253"/>
      <c r="O14" s="253"/>
      <c r="P14" s="253"/>
      <c r="Q14" s="253"/>
      <c r="R14" s="253"/>
      <c r="S14" s="253"/>
      <c r="T14" s="253"/>
      <c r="U14" s="111"/>
      <c r="V14" s="111"/>
      <c r="W14" s="111"/>
      <c r="X14" s="111"/>
      <c r="Y14" s="50"/>
      <c r="Z14" s="50"/>
    </row>
    <row r="15" spans="1:28" ht="15" customHeight="1" x14ac:dyDescent="0.2">
      <c r="A15" s="201" t="s">
        <v>133</v>
      </c>
      <c r="B15" s="201"/>
      <c r="C15" s="201"/>
      <c r="D15" s="201"/>
      <c r="E15" s="201"/>
      <c r="F15" s="201"/>
      <c r="G15" s="201"/>
      <c r="H15" s="201"/>
      <c r="I15" s="201"/>
      <c r="J15" s="201"/>
      <c r="K15" s="201"/>
      <c r="M15" s="254" t="s">
        <v>228</v>
      </c>
      <c r="N15" s="254"/>
      <c r="O15" s="254"/>
      <c r="P15" s="254"/>
      <c r="Q15" s="254"/>
      <c r="R15" s="254"/>
      <c r="S15" s="254"/>
      <c r="T15" s="254"/>
      <c r="U15" s="111"/>
      <c r="V15" s="111"/>
      <c r="W15" s="111"/>
      <c r="X15" s="111"/>
      <c r="Y15" s="40"/>
      <c r="Z15" s="40"/>
    </row>
    <row r="16" spans="1:28" ht="15" customHeight="1" x14ac:dyDescent="0.2">
      <c r="A16" s="191" t="s">
        <v>134</v>
      </c>
      <c r="B16" s="201"/>
      <c r="C16" s="201"/>
      <c r="D16" s="201"/>
      <c r="E16" s="201"/>
      <c r="F16" s="201"/>
      <c r="G16" s="201"/>
      <c r="H16" s="201"/>
      <c r="I16" s="201"/>
      <c r="J16" s="201"/>
      <c r="K16" s="201"/>
      <c r="M16" s="254"/>
      <c r="N16" s="254"/>
      <c r="O16" s="254"/>
      <c r="P16" s="254"/>
      <c r="Q16" s="254"/>
      <c r="R16" s="254"/>
      <c r="S16" s="254"/>
      <c r="T16" s="254"/>
      <c r="U16" s="40"/>
      <c r="V16" s="40"/>
      <c r="W16" s="40"/>
      <c r="X16" s="40"/>
      <c r="Y16" s="40"/>
      <c r="Z16" s="40"/>
    </row>
    <row r="17" spans="1:26" ht="15" customHeight="1" x14ac:dyDescent="0.2">
      <c r="A17" s="201" t="s">
        <v>135</v>
      </c>
      <c r="B17" s="201"/>
      <c r="C17" s="201"/>
      <c r="D17" s="201"/>
      <c r="E17" s="201"/>
      <c r="F17" s="201"/>
      <c r="G17" s="201"/>
      <c r="H17" s="201"/>
      <c r="I17" s="201"/>
      <c r="J17" s="201"/>
      <c r="K17" s="201"/>
      <c r="M17" s="254" t="s">
        <v>229</v>
      </c>
      <c r="N17" s="254"/>
      <c r="O17" s="254"/>
      <c r="P17" s="254"/>
      <c r="Q17" s="254"/>
      <c r="R17" s="254"/>
      <c r="S17" s="254"/>
      <c r="T17" s="254"/>
      <c r="U17" s="40"/>
      <c r="V17" s="40"/>
      <c r="W17" s="40"/>
      <c r="X17" s="40"/>
      <c r="Y17" s="40"/>
      <c r="Z17" s="40"/>
    </row>
    <row r="18" spans="1:26" ht="15" customHeight="1" x14ac:dyDescent="0.2">
      <c r="A18" s="201" t="s">
        <v>211</v>
      </c>
      <c r="B18" s="201"/>
      <c r="C18" s="201"/>
      <c r="D18" s="201"/>
      <c r="E18" s="201"/>
      <c r="F18" s="201"/>
      <c r="G18" s="201"/>
      <c r="H18" s="201"/>
      <c r="I18" s="201"/>
      <c r="J18" s="201"/>
      <c r="K18" s="201"/>
      <c r="M18" s="254"/>
      <c r="N18" s="254"/>
      <c r="O18" s="254"/>
      <c r="P18" s="254"/>
      <c r="Q18" s="254"/>
      <c r="R18" s="254"/>
      <c r="S18" s="254"/>
      <c r="T18" s="254"/>
      <c r="U18" s="40"/>
      <c r="V18" s="40"/>
      <c r="W18" s="40"/>
      <c r="X18" s="40"/>
      <c r="Y18" s="40"/>
      <c r="Z18" s="40"/>
    </row>
    <row r="19" spans="1:26" ht="15" customHeight="1" x14ac:dyDescent="0.2">
      <c r="A19" s="189" t="s">
        <v>212</v>
      </c>
      <c r="B19" s="189"/>
      <c r="C19" s="189"/>
      <c r="D19" s="189"/>
      <c r="E19" s="189"/>
      <c r="F19" s="189"/>
      <c r="G19" s="189"/>
      <c r="H19" s="189"/>
      <c r="I19" s="189"/>
      <c r="J19" s="189"/>
      <c r="K19" s="189"/>
      <c r="M19" s="254" t="s">
        <v>230</v>
      </c>
      <c r="N19" s="254"/>
      <c r="O19" s="254"/>
      <c r="P19" s="254"/>
      <c r="Q19" s="254"/>
      <c r="R19" s="254"/>
      <c r="S19" s="254"/>
      <c r="T19" s="254"/>
      <c r="U19" s="40"/>
      <c r="V19" s="40"/>
      <c r="W19" s="40"/>
      <c r="X19" s="40"/>
      <c r="Y19" s="40"/>
      <c r="Z19" s="40"/>
    </row>
    <row r="20" spans="1:26" s="37" customFormat="1" ht="15" customHeight="1" x14ac:dyDescent="0.2">
      <c r="A20" s="189" t="s">
        <v>213</v>
      </c>
      <c r="B20" s="189"/>
      <c r="C20" s="189"/>
      <c r="D20" s="189"/>
      <c r="E20" s="189"/>
      <c r="F20" s="189"/>
      <c r="G20" s="189"/>
      <c r="H20" s="189"/>
      <c r="I20" s="189"/>
      <c r="J20" s="189"/>
      <c r="K20" s="189"/>
      <c r="M20" s="254"/>
      <c r="N20" s="254"/>
      <c r="O20" s="254"/>
      <c r="P20" s="254"/>
      <c r="Q20" s="254"/>
      <c r="R20" s="254"/>
      <c r="S20" s="254"/>
      <c r="T20" s="254"/>
      <c r="U20" s="40"/>
      <c r="V20" s="40"/>
      <c r="W20" s="40"/>
      <c r="X20" s="40"/>
      <c r="Y20" s="40"/>
      <c r="Z20" s="40"/>
    </row>
    <row r="21" spans="1:26" s="98" customFormat="1" ht="15" customHeight="1" x14ac:dyDescent="0.2">
      <c r="A21" s="96"/>
      <c r="B21" s="96"/>
      <c r="C21" s="96"/>
      <c r="D21" s="96"/>
      <c r="E21" s="96"/>
      <c r="F21" s="96"/>
      <c r="G21" s="96"/>
      <c r="H21" s="96"/>
      <c r="I21" s="96"/>
      <c r="J21" s="96"/>
      <c r="K21" s="96"/>
      <c r="M21" s="174" t="s">
        <v>231</v>
      </c>
      <c r="N21" s="174"/>
      <c r="O21" s="174"/>
      <c r="P21" s="174"/>
      <c r="Q21" s="174"/>
      <c r="R21" s="174"/>
      <c r="S21" s="174"/>
      <c r="T21" s="174"/>
      <c r="U21" s="40"/>
      <c r="V21" s="40"/>
      <c r="W21" s="40"/>
      <c r="X21" s="40"/>
      <c r="Y21" s="40"/>
      <c r="Z21" s="40"/>
    </row>
    <row r="22" spans="1:26" s="23" customFormat="1" ht="15" customHeight="1" x14ac:dyDescent="0.2">
      <c r="A22" s="22"/>
      <c r="B22" s="22"/>
      <c r="C22" s="22"/>
      <c r="D22" s="22"/>
      <c r="E22" s="22"/>
      <c r="F22" s="22"/>
      <c r="G22" s="22"/>
      <c r="H22" s="22"/>
      <c r="I22" s="22"/>
      <c r="J22" s="22"/>
      <c r="K22" s="22"/>
      <c r="M22" s="174"/>
      <c r="N22" s="174"/>
      <c r="O22" s="174"/>
      <c r="P22" s="174"/>
      <c r="Q22" s="174"/>
      <c r="R22" s="174"/>
      <c r="S22" s="174"/>
      <c r="T22" s="174"/>
      <c r="U22" s="40"/>
      <c r="V22" s="40"/>
      <c r="W22" s="40"/>
      <c r="X22" s="40"/>
      <c r="Y22" s="40"/>
      <c r="Z22" s="40"/>
    </row>
    <row r="23" spans="1:26" ht="12.75" customHeight="1" x14ac:dyDescent="0.2">
      <c r="A23" s="221" t="s">
        <v>78</v>
      </c>
      <c r="B23" s="221"/>
      <c r="C23" s="221"/>
      <c r="D23" s="221"/>
      <c r="E23" s="221"/>
      <c r="F23" s="221"/>
      <c r="G23" s="221"/>
      <c r="H23" s="221"/>
      <c r="I23" s="221"/>
      <c r="J23" s="221"/>
      <c r="K23" s="221"/>
      <c r="M23" s="223" t="s">
        <v>122</v>
      </c>
      <c r="N23" s="223"/>
      <c r="O23" s="223"/>
      <c r="P23" s="223"/>
      <c r="Q23" s="223"/>
      <c r="R23" s="223"/>
      <c r="S23" s="223"/>
      <c r="T23" s="223"/>
      <c r="U23" s="40"/>
      <c r="V23" s="40"/>
      <c r="W23" s="40"/>
      <c r="X23" s="40"/>
      <c r="Y23" s="40"/>
      <c r="Z23" s="40"/>
    </row>
    <row r="24" spans="1:26" ht="15" customHeight="1" x14ac:dyDescent="0.2">
      <c r="A24" s="221"/>
      <c r="B24" s="221"/>
      <c r="C24" s="221"/>
      <c r="D24" s="221"/>
      <c r="E24" s="221"/>
      <c r="F24" s="221"/>
      <c r="G24" s="221"/>
      <c r="H24" s="221"/>
      <c r="I24" s="221"/>
      <c r="J24" s="221"/>
      <c r="K24" s="221"/>
      <c r="M24" s="223"/>
      <c r="N24" s="223"/>
      <c r="O24" s="223"/>
      <c r="P24" s="223"/>
      <c r="Q24" s="223"/>
      <c r="R24" s="223"/>
      <c r="S24" s="223"/>
      <c r="T24" s="223"/>
      <c r="U24" s="40"/>
      <c r="V24" s="40"/>
      <c r="W24" s="40"/>
      <c r="X24" s="40"/>
      <c r="Y24" s="40"/>
      <c r="Z24" s="40"/>
    </row>
    <row r="25" spans="1:26" ht="15" customHeight="1" x14ac:dyDescent="0.2">
      <c r="A25" s="221"/>
      <c r="B25" s="221"/>
      <c r="C25" s="221"/>
      <c r="D25" s="221"/>
      <c r="E25" s="221"/>
      <c r="F25" s="221"/>
      <c r="G25" s="221"/>
      <c r="H25" s="221"/>
      <c r="I25" s="221"/>
      <c r="J25" s="221"/>
      <c r="K25" s="221"/>
      <c r="M25" s="223"/>
      <c r="N25" s="223"/>
      <c r="O25" s="223"/>
      <c r="P25" s="223"/>
      <c r="Q25" s="223"/>
      <c r="R25" s="223"/>
      <c r="S25" s="223"/>
      <c r="T25" s="223"/>
      <c r="U25" s="40"/>
      <c r="V25" s="40"/>
      <c r="W25" s="40"/>
      <c r="X25" s="40"/>
      <c r="Y25" s="40"/>
      <c r="Z25" s="40"/>
    </row>
    <row r="26" spans="1:26" ht="17.25" customHeight="1" x14ac:dyDescent="0.2">
      <c r="A26" s="221"/>
      <c r="B26" s="221"/>
      <c r="C26" s="221"/>
      <c r="D26" s="221"/>
      <c r="E26" s="221"/>
      <c r="F26" s="221"/>
      <c r="G26" s="221"/>
      <c r="H26" s="221"/>
      <c r="I26" s="221"/>
      <c r="J26" s="221"/>
      <c r="K26" s="221"/>
      <c r="M26" s="223"/>
      <c r="N26" s="223"/>
      <c r="O26" s="223"/>
      <c r="P26" s="223"/>
      <c r="Q26" s="223"/>
      <c r="R26" s="223"/>
      <c r="S26" s="223"/>
      <c r="T26" s="223"/>
      <c r="U26" s="40"/>
      <c r="V26" s="40"/>
      <c r="W26" s="40"/>
      <c r="X26" s="40"/>
      <c r="Y26" s="40"/>
      <c r="Z26" s="40"/>
    </row>
    <row r="27" spans="1:26" ht="6" customHeight="1" x14ac:dyDescent="0.2">
      <c r="A27" s="2"/>
      <c r="B27" s="2"/>
      <c r="C27" s="2"/>
      <c r="D27" s="2"/>
      <c r="E27" s="2"/>
      <c r="F27" s="2"/>
      <c r="G27" s="2"/>
      <c r="H27" s="2"/>
      <c r="I27" s="2"/>
      <c r="J27" s="2"/>
      <c r="K27" s="2"/>
      <c r="M27" s="223"/>
      <c r="N27" s="223"/>
      <c r="O27" s="223"/>
      <c r="P27" s="223"/>
      <c r="Q27" s="223"/>
      <c r="R27" s="223"/>
      <c r="S27" s="223"/>
      <c r="T27" s="223"/>
      <c r="U27" s="40"/>
      <c r="V27" s="40"/>
      <c r="W27" s="40"/>
      <c r="X27" s="40"/>
      <c r="Y27" s="40"/>
      <c r="Z27" s="40"/>
    </row>
    <row r="28" spans="1:26" ht="12.75" customHeight="1" x14ac:dyDescent="0.2">
      <c r="A28" s="121" t="s">
        <v>17</v>
      </c>
      <c r="B28" s="121"/>
      <c r="C28" s="121"/>
      <c r="D28" s="121"/>
      <c r="E28" s="121"/>
      <c r="F28" s="121"/>
      <c r="G28" s="121"/>
      <c r="M28" s="99"/>
      <c r="N28" s="93"/>
      <c r="O28" s="93"/>
      <c r="P28" s="93"/>
      <c r="Q28" s="93"/>
      <c r="R28" s="93"/>
      <c r="S28" s="93"/>
      <c r="T28" s="93"/>
      <c r="U28" s="40"/>
      <c r="V28" s="40"/>
      <c r="W28" s="40"/>
      <c r="X28" s="40"/>
      <c r="Y28" s="40"/>
      <c r="Z28" s="40"/>
    </row>
    <row r="29" spans="1:26" ht="26.25" customHeight="1" x14ac:dyDescent="0.2">
      <c r="A29" s="3"/>
      <c r="B29" s="204" t="s">
        <v>2</v>
      </c>
      <c r="C29" s="206"/>
      <c r="D29" s="204" t="s">
        <v>3</v>
      </c>
      <c r="E29" s="205"/>
      <c r="F29" s="206"/>
      <c r="G29" s="242" t="s">
        <v>20</v>
      </c>
      <c r="H29" s="242" t="s">
        <v>10</v>
      </c>
      <c r="I29" s="204" t="s">
        <v>4</v>
      </c>
      <c r="J29" s="205"/>
      <c r="K29" s="206"/>
      <c r="M29" s="223" t="s">
        <v>214</v>
      </c>
      <c r="N29" s="223"/>
      <c r="O29" s="223"/>
      <c r="P29" s="223"/>
      <c r="Q29" s="223"/>
      <c r="R29" s="223"/>
      <c r="S29" s="223"/>
      <c r="T29" s="223"/>
    </row>
    <row r="30" spans="1:26" ht="14.25" customHeight="1" x14ac:dyDescent="0.2">
      <c r="A30" s="3"/>
      <c r="B30" s="33" t="s">
        <v>5</v>
      </c>
      <c r="C30" s="33" t="s">
        <v>6</v>
      </c>
      <c r="D30" s="33" t="s">
        <v>7</v>
      </c>
      <c r="E30" s="33" t="s">
        <v>8</v>
      </c>
      <c r="F30" s="33" t="s">
        <v>9</v>
      </c>
      <c r="G30" s="208"/>
      <c r="H30" s="208"/>
      <c r="I30" s="33" t="s">
        <v>11</v>
      </c>
      <c r="J30" s="33" t="s">
        <v>12</v>
      </c>
      <c r="K30" s="33" t="s">
        <v>13</v>
      </c>
      <c r="M30" s="223"/>
      <c r="N30" s="223"/>
      <c r="O30" s="223"/>
      <c r="P30" s="223"/>
      <c r="Q30" s="223"/>
      <c r="R30" s="223"/>
      <c r="S30" s="223"/>
      <c r="T30" s="223"/>
    </row>
    <row r="31" spans="1:26" ht="17.25" customHeight="1" x14ac:dyDescent="0.2">
      <c r="A31" s="35" t="s">
        <v>14</v>
      </c>
      <c r="B31" s="34">
        <v>14</v>
      </c>
      <c r="C31" s="34">
        <v>14</v>
      </c>
      <c r="D31" s="80">
        <v>3</v>
      </c>
      <c r="E31" s="80">
        <v>3</v>
      </c>
      <c r="F31" s="80">
        <v>2</v>
      </c>
      <c r="G31" s="80"/>
      <c r="H31" s="81" t="s">
        <v>124</v>
      </c>
      <c r="I31" s="80">
        <v>3</v>
      </c>
      <c r="J31" s="80">
        <v>1</v>
      </c>
      <c r="K31" s="80">
        <v>12</v>
      </c>
      <c r="L31" s="20"/>
      <c r="M31" s="223"/>
      <c r="N31" s="223"/>
      <c r="O31" s="223"/>
      <c r="P31" s="223"/>
      <c r="Q31" s="223"/>
      <c r="R31" s="223"/>
      <c r="S31" s="223"/>
      <c r="T31" s="223"/>
      <c r="U31" s="155" t="str">
        <f>IF(SUM(B31:K31)=52,"Corect","Suma trebuie să fie 52")</f>
        <v>Corect</v>
      </c>
      <c r="V31" s="155"/>
    </row>
    <row r="32" spans="1:26" ht="15" customHeight="1" x14ac:dyDescent="0.2">
      <c r="A32" s="35" t="s">
        <v>15</v>
      </c>
      <c r="B32" s="34">
        <v>14</v>
      </c>
      <c r="C32" s="34">
        <v>14</v>
      </c>
      <c r="D32" s="80">
        <v>3</v>
      </c>
      <c r="E32" s="80">
        <v>3</v>
      </c>
      <c r="F32" s="80">
        <v>2</v>
      </c>
      <c r="G32" s="80"/>
      <c r="H32" s="81" t="s">
        <v>124</v>
      </c>
      <c r="I32" s="80">
        <v>3</v>
      </c>
      <c r="J32" s="80">
        <v>1</v>
      </c>
      <c r="K32" s="80">
        <v>12</v>
      </c>
      <c r="M32" s="223"/>
      <c r="N32" s="223"/>
      <c r="O32" s="223"/>
      <c r="P32" s="223"/>
      <c r="Q32" s="223"/>
      <c r="R32" s="223"/>
      <c r="S32" s="223"/>
      <c r="T32" s="223"/>
      <c r="U32" s="155" t="str">
        <f>IF(SUM(B32:K32)=52,"Corect","Suma trebuie să fie 52")</f>
        <v>Corect</v>
      </c>
      <c r="V32" s="155"/>
    </row>
    <row r="33" spans="1:25" ht="15.75" customHeight="1" x14ac:dyDescent="0.2">
      <c r="A33" s="36" t="s">
        <v>16</v>
      </c>
      <c r="B33" s="34">
        <v>14</v>
      </c>
      <c r="C33" s="34">
        <v>12</v>
      </c>
      <c r="D33" s="80">
        <v>3</v>
      </c>
      <c r="E33" s="80">
        <v>3</v>
      </c>
      <c r="F33" s="80">
        <v>2</v>
      </c>
      <c r="G33" s="80"/>
      <c r="H33" s="81" t="s">
        <v>215</v>
      </c>
      <c r="I33" s="80">
        <v>3</v>
      </c>
      <c r="J33" s="80">
        <v>1</v>
      </c>
      <c r="K33" s="80">
        <v>14</v>
      </c>
      <c r="M33" s="223"/>
      <c r="N33" s="223"/>
      <c r="O33" s="223"/>
      <c r="P33" s="223"/>
      <c r="Q33" s="223"/>
      <c r="R33" s="223"/>
      <c r="S33" s="223"/>
      <c r="T33" s="223"/>
      <c r="U33" s="155" t="str">
        <f>IF(SUM(B33:K33)=52,"Corect","Suma trebuie să fie 52")</f>
        <v>Corect</v>
      </c>
      <c r="V33" s="155"/>
    </row>
    <row r="34" spans="1:25" s="98" customFormat="1" ht="15.75" customHeight="1" x14ac:dyDescent="0.2">
      <c r="B34" s="94"/>
      <c r="C34" s="94"/>
      <c r="D34" s="94"/>
      <c r="E34" s="94"/>
      <c r="F34" s="94"/>
      <c r="G34" s="94"/>
      <c r="M34" s="95"/>
      <c r="N34" s="95"/>
      <c r="O34" s="95"/>
      <c r="P34" s="95"/>
      <c r="Q34" s="95"/>
      <c r="R34" s="95"/>
      <c r="S34" s="95"/>
      <c r="T34" s="95"/>
      <c r="U34" s="100"/>
      <c r="V34" s="100"/>
    </row>
    <row r="35" spans="1:25" s="98" customFormat="1" ht="15.75" customHeight="1" x14ac:dyDescent="0.2">
      <c r="B35" s="94"/>
      <c r="C35" s="94"/>
      <c r="D35" s="94"/>
      <c r="E35" s="94"/>
      <c r="F35" s="94"/>
      <c r="G35" s="94"/>
      <c r="M35" s="95"/>
      <c r="N35" s="95"/>
      <c r="O35" s="95"/>
      <c r="P35" s="95"/>
      <c r="Q35" s="95"/>
      <c r="R35" s="95"/>
      <c r="S35" s="95"/>
      <c r="T35" s="95"/>
      <c r="U35" s="100"/>
      <c r="V35" s="100"/>
    </row>
    <row r="36" spans="1:25" ht="17.25" customHeight="1" x14ac:dyDescent="0.2">
      <c r="A36" s="200" t="s">
        <v>23</v>
      </c>
      <c r="B36" s="139"/>
      <c r="C36" s="139"/>
      <c r="D36" s="139"/>
      <c r="E36" s="139"/>
      <c r="F36" s="139"/>
      <c r="G36" s="139"/>
      <c r="H36" s="139"/>
      <c r="I36" s="139"/>
      <c r="J36" s="139"/>
      <c r="K36" s="139"/>
      <c r="L36" s="139"/>
      <c r="M36" s="139"/>
      <c r="N36" s="139"/>
      <c r="O36" s="139"/>
      <c r="P36" s="139"/>
      <c r="Q36" s="139"/>
      <c r="R36" s="139"/>
      <c r="S36" s="139"/>
      <c r="T36" s="139"/>
    </row>
    <row r="37" spans="1:25" ht="2.25" hidden="1" customHeight="1" x14ac:dyDescent="0.2">
      <c r="N37" s="6"/>
      <c r="O37" s="7" t="s">
        <v>39</v>
      </c>
      <c r="P37" s="7" t="s">
        <v>111</v>
      </c>
      <c r="Q37" s="7" t="s">
        <v>40</v>
      </c>
      <c r="R37" s="7" t="s">
        <v>41</v>
      </c>
      <c r="S37" s="7"/>
      <c r="T37" s="7"/>
    </row>
    <row r="38" spans="1:25" ht="17.25" customHeight="1" x14ac:dyDescent="0.2">
      <c r="A38" s="173" t="s">
        <v>44</v>
      </c>
      <c r="B38" s="173"/>
      <c r="C38" s="173"/>
      <c r="D38" s="173"/>
      <c r="E38" s="173"/>
      <c r="F38" s="173"/>
      <c r="G38" s="173"/>
      <c r="H38" s="173"/>
      <c r="I38" s="173"/>
      <c r="J38" s="173"/>
      <c r="K38" s="173"/>
      <c r="L38" s="173"/>
      <c r="M38" s="173"/>
      <c r="N38" s="173"/>
      <c r="O38" s="173"/>
      <c r="P38" s="173"/>
      <c r="Q38" s="173"/>
      <c r="R38" s="173"/>
      <c r="S38" s="173"/>
      <c r="T38" s="173"/>
    </row>
    <row r="39" spans="1:25" ht="25.5" customHeight="1" x14ac:dyDescent="0.2">
      <c r="A39" s="224" t="s">
        <v>29</v>
      </c>
      <c r="B39" s="212" t="s">
        <v>28</v>
      </c>
      <c r="C39" s="213"/>
      <c r="D39" s="213"/>
      <c r="E39" s="213"/>
      <c r="F39" s="213"/>
      <c r="G39" s="213"/>
      <c r="H39" s="213"/>
      <c r="I39" s="214"/>
      <c r="J39" s="242" t="s">
        <v>42</v>
      </c>
      <c r="K39" s="192" t="s">
        <v>26</v>
      </c>
      <c r="L39" s="197"/>
      <c r="M39" s="198"/>
      <c r="N39" s="192" t="s">
        <v>43</v>
      </c>
      <c r="O39" s="193"/>
      <c r="P39" s="194"/>
      <c r="Q39" s="192" t="s">
        <v>25</v>
      </c>
      <c r="R39" s="197"/>
      <c r="S39" s="198"/>
      <c r="T39" s="207" t="s">
        <v>24</v>
      </c>
      <c r="U39" s="110"/>
      <c r="V39" s="110"/>
      <c r="W39" s="110"/>
    </row>
    <row r="40" spans="1:25" ht="13.5" customHeight="1" x14ac:dyDescent="0.2">
      <c r="A40" s="225"/>
      <c r="B40" s="215"/>
      <c r="C40" s="216"/>
      <c r="D40" s="216"/>
      <c r="E40" s="216"/>
      <c r="F40" s="216"/>
      <c r="G40" s="216"/>
      <c r="H40" s="216"/>
      <c r="I40" s="217"/>
      <c r="J40" s="208"/>
      <c r="K40" s="4" t="s">
        <v>30</v>
      </c>
      <c r="L40" s="4" t="s">
        <v>31</v>
      </c>
      <c r="M40" s="4" t="s">
        <v>32</v>
      </c>
      <c r="N40" s="4" t="s">
        <v>36</v>
      </c>
      <c r="O40" s="4" t="s">
        <v>7</v>
      </c>
      <c r="P40" s="4" t="s">
        <v>33</v>
      </c>
      <c r="Q40" s="4" t="s">
        <v>34</v>
      </c>
      <c r="R40" s="4" t="s">
        <v>30</v>
      </c>
      <c r="S40" s="4" t="s">
        <v>35</v>
      </c>
      <c r="T40" s="208"/>
      <c r="U40" s="110"/>
      <c r="V40" s="110"/>
      <c r="W40" s="110"/>
    </row>
    <row r="41" spans="1:25" ht="12.75" customHeight="1" x14ac:dyDescent="0.2">
      <c r="A41" s="82" t="s">
        <v>125</v>
      </c>
      <c r="B41" s="209" t="s">
        <v>126</v>
      </c>
      <c r="C41" s="210"/>
      <c r="D41" s="210"/>
      <c r="E41" s="210"/>
      <c r="F41" s="210"/>
      <c r="G41" s="210"/>
      <c r="H41" s="210"/>
      <c r="I41" s="211"/>
      <c r="J41" s="83">
        <v>8</v>
      </c>
      <c r="K41" s="84">
        <v>2</v>
      </c>
      <c r="L41" s="84">
        <v>2</v>
      </c>
      <c r="M41" s="84">
        <v>2</v>
      </c>
      <c r="N41" s="10">
        <f t="shared" ref="N41:N47" si="0">K41+L41+M41</f>
        <v>6</v>
      </c>
      <c r="O41" s="11">
        <f t="shared" ref="O41:O47" si="1">P41-N41</f>
        <v>8</v>
      </c>
      <c r="P41" s="11">
        <f t="shared" ref="P41:P47" si="2">ROUND(PRODUCT(J41,25)/14,0)</f>
        <v>14</v>
      </c>
      <c r="Q41" s="85" t="s">
        <v>34</v>
      </c>
      <c r="R41" s="86"/>
      <c r="S41" s="80"/>
      <c r="T41" s="86" t="s">
        <v>39</v>
      </c>
      <c r="U41" s="110"/>
      <c r="V41" s="110"/>
      <c r="W41" s="110"/>
    </row>
    <row r="42" spans="1:25" ht="12.75" customHeight="1" x14ac:dyDescent="0.2">
      <c r="A42" s="82" t="s">
        <v>127</v>
      </c>
      <c r="B42" s="209" t="s">
        <v>233</v>
      </c>
      <c r="C42" s="210"/>
      <c r="D42" s="210"/>
      <c r="E42" s="210"/>
      <c r="F42" s="210"/>
      <c r="G42" s="210"/>
      <c r="H42" s="210"/>
      <c r="I42" s="211"/>
      <c r="J42" s="83">
        <v>5</v>
      </c>
      <c r="K42" s="84">
        <v>2</v>
      </c>
      <c r="L42" s="84">
        <v>1</v>
      </c>
      <c r="M42" s="84">
        <v>0</v>
      </c>
      <c r="N42" s="10">
        <f t="shared" si="0"/>
        <v>3</v>
      </c>
      <c r="O42" s="11">
        <f t="shared" si="1"/>
        <v>6</v>
      </c>
      <c r="P42" s="11">
        <f t="shared" si="2"/>
        <v>9</v>
      </c>
      <c r="Q42" s="85" t="s">
        <v>34</v>
      </c>
      <c r="R42" s="86"/>
      <c r="S42" s="80"/>
      <c r="T42" s="86" t="s">
        <v>40</v>
      </c>
      <c r="U42" s="110"/>
      <c r="V42" s="110"/>
      <c r="W42" s="110"/>
    </row>
    <row r="43" spans="1:25" ht="12.75" customHeight="1" x14ac:dyDescent="0.2">
      <c r="A43" s="82" t="s">
        <v>128</v>
      </c>
      <c r="B43" s="209" t="s">
        <v>129</v>
      </c>
      <c r="C43" s="210"/>
      <c r="D43" s="210"/>
      <c r="E43" s="210"/>
      <c r="F43" s="210"/>
      <c r="G43" s="210"/>
      <c r="H43" s="210"/>
      <c r="I43" s="211"/>
      <c r="J43" s="83">
        <v>8</v>
      </c>
      <c r="K43" s="84">
        <v>2</v>
      </c>
      <c r="L43" s="84">
        <v>2</v>
      </c>
      <c r="M43" s="84">
        <v>2</v>
      </c>
      <c r="N43" s="10">
        <f t="shared" si="0"/>
        <v>6</v>
      </c>
      <c r="O43" s="11">
        <f t="shared" si="1"/>
        <v>8</v>
      </c>
      <c r="P43" s="11">
        <f t="shared" si="2"/>
        <v>14</v>
      </c>
      <c r="Q43" s="85" t="s">
        <v>34</v>
      </c>
      <c r="R43" s="86"/>
      <c r="S43" s="80"/>
      <c r="T43" s="86" t="s">
        <v>39</v>
      </c>
      <c r="U43" s="110"/>
      <c r="V43" s="110"/>
      <c r="W43" s="110"/>
    </row>
    <row r="44" spans="1:25" ht="12.75" customHeight="1" x14ac:dyDescent="0.2">
      <c r="A44" s="82" t="s">
        <v>130</v>
      </c>
      <c r="B44" s="209" t="s">
        <v>234</v>
      </c>
      <c r="C44" s="210"/>
      <c r="D44" s="210"/>
      <c r="E44" s="210"/>
      <c r="F44" s="210"/>
      <c r="G44" s="210"/>
      <c r="H44" s="210"/>
      <c r="I44" s="211"/>
      <c r="J44" s="83">
        <v>3</v>
      </c>
      <c r="K44" s="84">
        <v>0</v>
      </c>
      <c r="L44" s="84">
        <v>2</v>
      </c>
      <c r="M44" s="84">
        <v>0</v>
      </c>
      <c r="N44" s="10">
        <f t="shared" si="0"/>
        <v>2</v>
      </c>
      <c r="O44" s="11">
        <f t="shared" si="1"/>
        <v>3</v>
      </c>
      <c r="P44" s="11">
        <f t="shared" si="2"/>
        <v>5</v>
      </c>
      <c r="Q44" s="85"/>
      <c r="R44" s="86" t="s">
        <v>30</v>
      </c>
      <c r="S44" s="80"/>
      <c r="T44" s="86" t="s">
        <v>39</v>
      </c>
      <c r="U44" s="110"/>
      <c r="V44" s="110"/>
      <c r="W44" s="110"/>
      <c r="X44" s="1" t="s">
        <v>113</v>
      </c>
    </row>
    <row r="45" spans="1:25" ht="12.75" customHeight="1" x14ac:dyDescent="0.2">
      <c r="A45" s="82" t="s">
        <v>131</v>
      </c>
      <c r="B45" s="209" t="s">
        <v>132</v>
      </c>
      <c r="C45" s="210"/>
      <c r="D45" s="210"/>
      <c r="E45" s="210"/>
      <c r="F45" s="210"/>
      <c r="G45" s="210"/>
      <c r="H45" s="210"/>
      <c r="I45" s="211"/>
      <c r="J45" s="83">
        <v>6</v>
      </c>
      <c r="K45" s="84">
        <v>2</v>
      </c>
      <c r="L45" s="84">
        <v>1</v>
      </c>
      <c r="M45" s="84">
        <v>0</v>
      </c>
      <c r="N45" s="10">
        <f t="shared" si="0"/>
        <v>3</v>
      </c>
      <c r="O45" s="11">
        <f t="shared" si="1"/>
        <v>8</v>
      </c>
      <c r="P45" s="11">
        <f t="shared" si="2"/>
        <v>11</v>
      </c>
      <c r="Q45" s="85" t="s">
        <v>34</v>
      </c>
      <c r="R45" s="86"/>
      <c r="S45" s="80"/>
      <c r="T45" s="86" t="s">
        <v>39</v>
      </c>
      <c r="U45" s="110"/>
      <c r="V45" s="110"/>
      <c r="W45" s="110"/>
    </row>
    <row r="46" spans="1:25" ht="15" customHeight="1" x14ac:dyDescent="0.2">
      <c r="A46" s="295" t="s">
        <v>112</v>
      </c>
      <c r="B46" s="296" t="s">
        <v>102</v>
      </c>
      <c r="C46" s="297"/>
      <c r="D46" s="297"/>
      <c r="E46" s="297"/>
      <c r="F46" s="297"/>
      <c r="G46" s="297"/>
      <c r="H46" s="297"/>
      <c r="I46" s="298"/>
      <c r="J46" s="299">
        <v>3</v>
      </c>
      <c r="K46" s="299">
        <v>0</v>
      </c>
      <c r="L46" s="299">
        <v>2</v>
      </c>
      <c r="M46" s="299">
        <v>0</v>
      </c>
      <c r="N46" s="300">
        <f t="shared" si="0"/>
        <v>2</v>
      </c>
      <c r="O46" s="301">
        <f t="shared" si="1"/>
        <v>3</v>
      </c>
      <c r="P46" s="301">
        <f t="shared" si="2"/>
        <v>5</v>
      </c>
      <c r="Q46" s="302"/>
      <c r="R46" s="303"/>
      <c r="S46" s="304" t="s">
        <v>35</v>
      </c>
      <c r="T46" s="303" t="s">
        <v>41</v>
      </c>
      <c r="U46" s="110"/>
      <c r="V46" s="110"/>
      <c r="W46" s="110"/>
      <c r="X46" s="44"/>
      <c r="Y46" s="44"/>
    </row>
    <row r="47" spans="1:25" x14ac:dyDescent="0.2">
      <c r="A47" s="305" t="s">
        <v>100</v>
      </c>
      <c r="B47" s="306" t="s">
        <v>76</v>
      </c>
      <c r="C47" s="307"/>
      <c r="D47" s="307"/>
      <c r="E47" s="307"/>
      <c r="F47" s="307"/>
      <c r="G47" s="307"/>
      <c r="H47" s="307"/>
      <c r="I47" s="308"/>
      <c r="J47" s="305">
        <v>2</v>
      </c>
      <c r="K47" s="305">
        <v>0</v>
      </c>
      <c r="L47" s="305">
        <v>2</v>
      </c>
      <c r="M47" s="305">
        <v>0</v>
      </c>
      <c r="N47" s="305">
        <f t="shared" si="0"/>
        <v>2</v>
      </c>
      <c r="O47" s="309">
        <f t="shared" si="1"/>
        <v>2</v>
      </c>
      <c r="P47" s="309">
        <f t="shared" si="2"/>
        <v>4</v>
      </c>
      <c r="Q47" s="302"/>
      <c r="R47" s="303"/>
      <c r="S47" s="304" t="s">
        <v>35</v>
      </c>
      <c r="T47" s="303" t="s">
        <v>41</v>
      </c>
      <c r="U47" s="44"/>
      <c r="V47" s="44"/>
      <c r="W47" s="44"/>
      <c r="X47" s="44"/>
      <c r="Y47" s="44"/>
    </row>
    <row r="48" spans="1:25" x14ac:dyDescent="0.2">
      <c r="A48" s="310" t="s">
        <v>27</v>
      </c>
      <c r="B48" s="311"/>
      <c r="C48" s="312"/>
      <c r="D48" s="312"/>
      <c r="E48" s="312"/>
      <c r="F48" s="312"/>
      <c r="G48" s="312"/>
      <c r="H48" s="312"/>
      <c r="I48" s="313"/>
      <c r="J48" s="310">
        <f t="shared" ref="J48:P48" si="3">SUM(J41:J47)</f>
        <v>35</v>
      </c>
      <c r="K48" s="310">
        <f t="shared" si="3"/>
        <v>8</v>
      </c>
      <c r="L48" s="310">
        <f t="shared" si="3"/>
        <v>12</v>
      </c>
      <c r="M48" s="310">
        <f t="shared" si="3"/>
        <v>4</v>
      </c>
      <c r="N48" s="310">
        <f t="shared" si="3"/>
        <v>24</v>
      </c>
      <c r="O48" s="310">
        <f t="shared" si="3"/>
        <v>38</v>
      </c>
      <c r="P48" s="310">
        <f t="shared" si="3"/>
        <v>62</v>
      </c>
      <c r="Q48" s="310">
        <f>COUNTIF(Q41:Q47,"E")</f>
        <v>4</v>
      </c>
      <c r="R48" s="310">
        <f>COUNTIF(R41:R47,"C")</f>
        <v>1</v>
      </c>
      <c r="S48" s="310">
        <f>COUNTIF(S41:S47,"VP")</f>
        <v>2</v>
      </c>
      <c r="T48" s="300">
        <f>COUNTA(T41:T47)</f>
        <v>7</v>
      </c>
      <c r="U48" s="245" t="str">
        <f>IF(Q48&gt;=SUM(R48:S48),"Corect","E trebuie să fie cel puțin egal cu C+VP")</f>
        <v>Corect</v>
      </c>
      <c r="V48" s="244"/>
      <c r="W48" s="244"/>
    </row>
    <row r="49" spans="1:25" s="41" customFormat="1" x14ac:dyDescent="0.2">
      <c r="A49" s="314" t="s">
        <v>216</v>
      </c>
      <c r="B49" s="314"/>
      <c r="C49" s="314"/>
      <c r="D49" s="314"/>
      <c r="E49" s="314"/>
      <c r="F49" s="314"/>
      <c r="G49" s="314"/>
      <c r="H49" s="314"/>
      <c r="I49" s="314"/>
      <c r="J49" s="314"/>
      <c r="K49" s="314"/>
      <c r="L49" s="314"/>
      <c r="M49" s="314"/>
      <c r="N49" s="314"/>
      <c r="O49" s="314"/>
      <c r="P49" s="314"/>
      <c r="Q49" s="314"/>
      <c r="R49" s="314"/>
      <c r="S49" s="314"/>
      <c r="T49" s="314"/>
      <c r="U49" s="39"/>
    </row>
    <row r="50" spans="1:25" s="98" customFormat="1" x14ac:dyDescent="0.2">
      <c r="A50" s="315"/>
      <c r="B50" s="315"/>
      <c r="C50" s="315"/>
      <c r="D50" s="315"/>
      <c r="E50" s="315"/>
      <c r="F50" s="315"/>
      <c r="G50" s="315"/>
      <c r="H50" s="315"/>
      <c r="I50" s="315"/>
      <c r="J50" s="315"/>
      <c r="K50" s="315"/>
      <c r="L50" s="315"/>
      <c r="M50" s="315"/>
      <c r="N50" s="315"/>
      <c r="O50" s="315"/>
      <c r="P50" s="315"/>
      <c r="Q50" s="315"/>
      <c r="R50" s="315"/>
      <c r="S50" s="315"/>
      <c r="T50" s="315"/>
      <c r="U50" s="97"/>
    </row>
    <row r="51" spans="1:25" s="98" customFormat="1" x14ac:dyDescent="0.2">
      <c r="A51" s="316"/>
      <c r="B51" s="316"/>
      <c r="C51" s="316"/>
      <c r="D51" s="316"/>
      <c r="E51" s="316"/>
      <c r="F51" s="316"/>
      <c r="G51" s="316"/>
      <c r="H51" s="316"/>
      <c r="I51" s="316"/>
      <c r="J51" s="316"/>
      <c r="K51" s="316"/>
      <c r="L51" s="316"/>
      <c r="M51" s="316"/>
      <c r="N51" s="316"/>
      <c r="O51" s="316"/>
      <c r="P51" s="316"/>
      <c r="Q51" s="316"/>
      <c r="R51" s="316"/>
      <c r="S51" s="316"/>
      <c r="T51" s="316"/>
      <c r="U51" s="97"/>
    </row>
    <row r="52" spans="1:25" s="98" customFormat="1" x14ac:dyDescent="0.2">
      <c r="A52" s="316"/>
      <c r="B52" s="316"/>
      <c r="C52" s="316"/>
      <c r="D52" s="316"/>
      <c r="E52" s="316"/>
      <c r="F52" s="316"/>
      <c r="G52" s="316"/>
      <c r="H52" s="316"/>
      <c r="I52" s="316"/>
      <c r="J52" s="316"/>
      <c r="K52" s="316"/>
      <c r="L52" s="316"/>
      <c r="M52" s="316"/>
      <c r="N52" s="316"/>
      <c r="O52" s="316"/>
      <c r="P52" s="316"/>
      <c r="Q52" s="316"/>
      <c r="R52" s="316"/>
      <c r="S52" s="316"/>
      <c r="T52" s="316"/>
      <c r="U52" s="97"/>
    </row>
    <row r="53" spans="1:25" ht="14.25" customHeight="1" x14ac:dyDescent="0.2">
      <c r="A53" s="317"/>
      <c r="B53" s="317"/>
      <c r="C53" s="317"/>
      <c r="D53" s="317"/>
      <c r="E53" s="317"/>
      <c r="F53" s="317"/>
      <c r="G53" s="317"/>
      <c r="H53" s="317"/>
      <c r="I53" s="317"/>
      <c r="J53" s="317"/>
      <c r="K53" s="317"/>
      <c r="L53" s="317"/>
      <c r="M53" s="317"/>
      <c r="N53" s="317"/>
      <c r="O53" s="317"/>
      <c r="P53" s="317"/>
      <c r="Q53" s="317"/>
      <c r="R53" s="317"/>
      <c r="S53" s="317"/>
      <c r="T53" s="317"/>
    </row>
    <row r="54" spans="1:25" ht="16.5" customHeight="1" x14ac:dyDescent="0.2">
      <c r="A54" s="318" t="s">
        <v>45</v>
      </c>
      <c r="B54" s="318"/>
      <c r="C54" s="318"/>
      <c r="D54" s="318"/>
      <c r="E54" s="318"/>
      <c r="F54" s="318"/>
      <c r="G54" s="318"/>
      <c r="H54" s="318"/>
      <c r="I54" s="318"/>
      <c r="J54" s="318"/>
      <c r="K54" s="318"/>
      <c r="L54" s="318"/>
      <c r="M54" s="318"/>
      <c r="N54" s="318"/>
      <c r="O54" s="318"/>
      <c r="P54" s="318"/>
      <c r="Q54" s="318"/>
      <c r="R54" s="318"/>
      <c r="S54" s="318"/>
      <c r="T54" s="318"/>
    </row>
    <row r="55" spans="1:25" ht="26.25" customHeight="1" x14ac:dyDescent="0.2">
      <c r="A55" s="319" t="s">
        <v>29</v>
      </c>
      <c r="B55" s="320" t="s">
        <v>28</v>
      </c>
      <c r="C55" s="321"/>
      <c r="D55" s="321"/>
      <c r="E55" s="321"/>
      <c r="F55" s="321"/>
      <c r="G55" s="321"/>
      <c r="H55" s="321"/>
      <c r="I55" s="322"/>
      <c r="J55" s="323" t="s">
        <v>42</v>
      </c>
      <c r="K55" s="324" t="s">
        <v>26</v>
      </c>
      <c r="L55" s="325"/>
      <c r="M55" s="326"/>
      <c r="N55" s="324" t="s">
        <v>43</v>
      </c>
      <c r="O55" s="327"/>
      <c r="P55" s="328"/>
      <c r="Q55" s="324" t="s">
        <v>25</v>
      </c>
      <c r="R55" s="325"/>
      <c r="S55" s="326"/>
      <c r="T55" s="329" t="s">
        <v>24</v>
      </c>
    </row>
    <row r="56" spans="1:25" ht="12.75" customHeight="1" x14ac:dyDescent="0.2">
      <c r="A56" s="330"/>
      <c r="B56" s="331"/>
      <c r="C56" s="332"/>
      <c r="D56" s="332"/>
      <c r="E56" s="332"/>
      <c r="F56" s="332"/>
      <c r="G56" s="332"/>
      <c r="H56" s="332"/>
      <c r="I56" s="333"/>
      <c r="J56" s="334"/>
      <c r="K56" s="335" t="s">
        <v>30</v>
      </c>
      <c r="L56" s="335" t="s">
        <v>31</v>
      </c>
      <c r="M56" s="335" t="s">
        <v>32</v>
      </c>
      <c r="N56" s="335" t="s">
        <v>36</v>
      </c>
      <c r="O56" s="335" t="s">
        <v>7</v>
      </c>
      <c r="P56" s="335" t="s">
        <v>33</v>
      </c>
      <c r="Q56" s="335" t="s">
        <v>34</v>
      </c>
      <c r="R56" s="335" t="s">
        <v>30</v>
      </c>
      <c r="S56" s="335" t="s">
        <v>35</v>
      </c>
      <c r="T56" s="334"/>
    </row>
    <row r="57" spans="1:25" x14ac:dyDescent="0.2">
      <c r="A57" s="82" t="s">
        <v>136</v>
      </c>
      <c r="B57" s="141" t="s">
        <v>137</v>
      </c>
      <c r="C57" s="141"/>
      <c r="D57" s="141"/>
      <c r="E57" s="141"/>
      <c r="F57" s="141"/>
      <c r="G57" s="141"/>
      <c r="H57" s="141"/>
      <c r="I57" s="141"/>
      <c r="J57" s="84">
        <v>7</v>
      </c>
      <c r="K57" s="84">
        <v>2</v>
      </c>
      <c r="L57" s="84">
        <v>2</v>
      </c>
      <c r="M57" s="84">
        <v>1</v>
      </c>
      <c r="N57" s="300">
        <f t="shared" ref="N57:N64" si="4">K57+L57+M57</f>
        <v>5</v>
      </c>
      <c r="O57" s="301">
        <f t="shared" ref="O57:O64" si="5">P57-N57</f>
        <v>8</v>
      </c>
      <c r="P57" s="301">
        <f t="shared" ref="P57:P64" si="6">ROUND(PRODUCT(J57,25)/14,0)</f>
        <v>13</v>
      </c>
      <c r="Q57" s="302" t="s">
        <v>34</v>
      </c>
      <c r="R57" s="303"/>
      <c r="S57" s="304"/>
      <c r="T57" s="303" t="s">
        <v>39</v>
      </c>
    </row>
    <row r="58" spans="1:25" x14ac:dyDescent="0.2">
      <c r="A58" s="82" t="s">
        <v>138</v>
      </c>
      <c r="B58" s="209" t="s">
        <v>139</v>
      </c>
      <c r="C58" s="210"/>
      <c r="D58" s="210"/>
      <c r="E58" s="210"/>
      <c r="F58" s="210"/>
      <c r="G58" s="210"/>
      <c r="H58" s="210"/>
      <c r="I58" s="226"/>
      <c r="J58" s="83">
        <v>7</v>
      </c>
      <c r="K58" s="84">
        <v>2</v>
      </c>
      <c r="L58" s="84">
        <v>2</v>
      </c>
      <c r="M58" s="84">
        <v>0</v>
      </c>
      <c r="N58" s="300">
        <f t="shared" si="4"/>
        <v>4</v>
      </c>
      <c r="O58" s="301">
        <f t="shared" si="5"/>
        <v>9</v>
      </c>
      <c r="P58" s="301">
        <f t="shared" si="6"/>
        <v>13</v>
      </c>
      <c r="Q58" s="302" t="s">
        <v>34</v>
      </c>
      <c r="R58" s="303"/>
      <c r="S58" s="304"/>
      <c r="T58" s="303" t="s">
        <v>39</v>
      </c>
    </row>
    <row r="59" spans="1:25" x14ac:dyDescent="0.2">
      <c r="A59" s="82" t="s">
        <v>140</v>
      </c>
      <c r="B59" s="141" t="s">
        <v>141</v>
      </c>
      <c r="C59" s="141"/>
      <c r="D59" s="141"/>
      <c r="E59" s="141"/>
      <c r="F59" s="141"/>
      <c r="G59" s="141"/>
      <c r="H59" s="141"/>
      <c r="I59" s="141"/>
      <c r="J59" s="84">
        <v>6</v>
      </c>
      <c r="K59" s="84">
        <v>2</v>
      </c>
      <c r="L59" s="84">
        <v>1</v>
      </c>
      <c r="M59" s="84">
        <v>0</v>
      </c>
      <c r="N59" s="300">
        <f t="shared" si="4"/>
        <v>3</v>
      </c>
      <c r="O59" s="301">
        <f t="shared" si="5"/>
        <v>8</v>
      </c>
      <c r="P59" s="301">
        <f t="shared" si="6"/>
        <v>11</v>
      </c>
      <c r="Q59" s="302" t="s">
        <v>34</v>
      </c>
      <c r="R59" s="303"/>
      <c r="S59" s="304"/>
      <c r="T59" s="303" t="s">
        <v>39</v>
      </c>
    </row>
    <row r="60" spans="1:25" x14ac:dyDescent="0.2">
      <c r="A60" s="82" t="s">
        <v>142</v>
      </c>
      <c r="B60" s="141" t="s">
        <v>143</v>
      </c>
      <c r="C60" s="141"/>
      <c r="D60" s="141"/>
      <c r="E60" s="141"/>
      <c r="F60" s="141"/>
      <c r="G60" s="141"/>
      <c r="H60" s="141"/>
      <c r="I60" s="141"/>
      <c r="J60" s="84">
        <v>4</v>
      </c>
      <c r="K60" s="84">
        <v>0</v>
      </c>
      <c r="L60" s="84">
        <v>0</v>
      </c>
      <c r="M60" s="84">
        <v>2</v>
      </c>
      <c r="N60" s="300">
        <f t="shared" si="4"/>
        <v>2</v>
      </c>
      <c r="O60" s="301">
        <f t="shared" si="5"/>
        <v>5</v>
      </c>
      <c r="P60" s="301">
        <f t="shared" si="6"/>
        <v>7</v>
      </c>
      <c r="Q60" s="302"/>
      <c r="R60" s="303"/>
      <c r="S60" s="304" t="s">
        <v>35</v>
      </c>
      <c r="T60" s="303" t="s">
        <v>40</v>
      </c>
    </row>
    <row r="61" spans="1:25" x14ac:dyDescent="0.2">
      <c r="A61" s="82" t="s">
        <v>218</v>
      </c>
      <c r="B61" s="141" t="s">
        <v>144</v>
      </c>
      <c r="C61" s="141"/>
      <c r="D61" s="141"/>
      <c r="E61" s="141"/>
      <c r="F61" s="141"/>
      <c r="G61" s="141"/>
      <c r="H61" s="141"/>
      <c r="I61" s="141"/>
      <c r="J61" s="84">
        <v>3</v>
      </c>
      <c r="K61" s="84">
        <v>2</v>
      </c>
      <c r="L61" s="84">
        <v>1</v>
      </c>
      <c r="M61" s="84">
        <v>0</v>
      </c>
      <c r="N61" s="300">
        <f t="shared" si="4"/>
        <v>3</v>
      </c>
      <c r="O61" s="301">
        <f t="shared" si="5"/>
        <v>2</v>
      </c>
      <c r="P61" s="301">
        <f t="shared" si="6"/>
        <v>5</v>
      </c>
      <c r="Q61" s="302" t="s">
        <v>34</v>
      </c>
      <c r="R61" s="303"/>
      <c r="S61" s="304"/>
      <c r="T61" s="303" t="s">
        <v>40</v>
      </c>
    </row>
    <row r="62" spans="1:25" x14ac:dyDescent="0.2">
      <c r="A62" s="82" t="s">
        <v>219</v>
      </c>
      <c r="B62" s="141" t="s">
        <v>145</v>
      </c>
      <c r="C62" s="141"/>
      <c r="D62" s="141"/>
      <c r="E62" s="141"/>
      <c r="F62" s="141"/>
      <c r="G62" s="141"/>
      <c r="H62" s="141"/>
      <c r="I62" s="141"/>
      <c r="J62" s="84">
        <v>3</v>
      </c>
      <c r="K62" s="84">
        <v>2</v>
      </c>
      <c r="L62" s="84">
        <v>1</v>
      </c>
      <c r="M62" s="84">
        <v>0</v>
      </c>
      <c r="N62" s="300">
        <f t="shared" si="4"/>
        <v>3</v>
      </c>
      <c r="O62" s="301">
        <f t="shared" si="5"/>
        <v>2</v>
      </c>
      <c r="P62" s="301">
        <f t="shared" si="6"/>
        <v>5</v>
      </c>
      <c r="Q62" s="302" t="s">
        <v>34</v>
      </c>
      <c r="R62" s="303"/>
      <c r="S62" s="304"/>
      <c r="T62" s="303" t="s">
        <v>40</v>
      </c>
    </row>
    <row r="63" spans="1:25" x14ac:dyDescent="0.2">
      <c r="A63" s="295" t="s">
        <v>206</v>
      </c>
      <c r="B63" s="296" t="s">
        <v>103</v>
      </c>
      <c r="C63" s="297"/>
      <c r="D63" s="297"/>
      <c r="E63" s="297"/>
      <c r="F63" s="297"/>
      <c r="G63" s="297"/>
      <c r="H63" s="297"/>
      <c r="I63" s="298"/>
      <c r="J63" s="299">
        <v>3</v>
      </c>
      <c r="K63" s="299">
        <v>0</v>
      </c>
      <c r="L63" s="299">
        <v>2</v>
      </c>
      <c r="M63" s="299">
        <v>0</v>
      </c>
      <c r="N63" s="300">
        <f t="shared" si="4"/>
        <v>2</v>
      </c>
      <c r="O63" s="301">
        <f t="shared" si="5"/>
        <v>3</v>
      </c>
      <c r="P63" s="301">
        <f t="shared" si="6"/>
        <v>5</v>
      </c>
      <c r="Q63" s="302"/>
      <c r="R63" s="303"/>
      <c r="S63" s="304" t="s">
        <v>35</v>
      </c>
      <c r="T63" s="303" t="s">
        <v>41</v>
      </c>
      <c r="U63" s="44"/>
      <c r="V63" s="44"/>
      <c r="W63" s="44"/>
      <c r="X63" s="44"/>
      <c r="Y63" s="44"/>
    </row>
    <row r="64" spans="1:25" x14ac:dyDescent="0.2">
      <c r="A64" s="305" t="s">
        <v>101</v>
      </c>
      <c r="B64" s="306" t="s">
        <v>77</v>
      </c>
      <c r="C64" s="307"/>
      <c r="D64" s="307"/>
      <c r="E64" s="307"/>
      <c r="F64" s="307"/>
      <c r="G64" s="307"/>
      <c r="H64" s="307"/>
      <c r="I64" s="308"/>
      <c r="J64" s="305">
        <v>2</v>
      </c>
      <c r="K64" s="305">
        <v>0</v>
      </c>
      <c r="L64" s="305">
        <v>2</v>
      </c>
      <c r="M64" s="305">
        <v>0</v>
      </c>
      <c r="N64" s="305">
        <f t="shared" si="4"/>
        <v>2</v>
      </c>
      <c r="O64" s="309">
        <f t="shared" si="5"/>
        <v>2</v>
      </c>
      <c r="P64" s="309">
        <f t="shared" si="6"/>
        <v>4</v>
      </c>
      <c r="Q64" s="302"/>
      <c r="R64" s="303"/>
      <c r="S64" s="304" t="s">
        <v>35</v>
      </c>
      <c r="T64" s="303" t="s">
        <v>41</v>
      </c>
      <c r="U64" s="44"/>
      <c r="V64" s="44"/>
      <c r="W64" s="44"/>
      <c r="X64" s="44"/>
      <c r="Y64" s="44"/>
    </row>
    <row r="65" spans="1:23" x14ac:dyDescent="0.2">
      <c r="A65" s="310" t="s">
        <v>27</v>
      </c>
      <c r="B65" s="311"/>
      <c r="C65" s="312"/>
      <c r="D65" s="312"/>
      <c r="E65" s="312"/>
      <c r="F65" s="312"/>
      <c r="G65" s="312"/>
      <c r="H65" s="312"/>
      <c r="I65" s="313"/>
      <c r="J65" s="310">
        <f t="shared" ref="J65:P65" si="7">SUM(J57:J64)</f>
        <v>35</v>
      </c>
      <c r="K65" s="310">
        <f t="shared" si="7"/>
        <v>10</v>
      </c>
      <c r="L65" s="310">
        <f t="shared" si="7"/>
        <v>11</v>
      </c>
      <c r="M65" s="310">
        <f t="shared" si="7"/>
        <v>3</v>
      </c>
      <c r="N65" s="310">
        <f t="shared" si="7"/>
        <v>24</v>
      </c>
      <c r="O65" s="310">
        <f t="shared" si="7"/>
        <v>39</v>
      </c>
      <c r="P65" s="310">
        <f t="shared" si="7"/>
        <v>63</v>
      </c>
      <c r="Q65" s="310">
        <f>COUNTIF(Q57:Q64,"E")</f>
        <v>5</v>
      </c>
      <c r="R65" s="310">
        <f>COUNTIF(R57:R64,"C")</f>
        <v>0</v>
      </c>
      <c r="S65" s="310">
        <f>COUNTIF(S57:S64,"VP")</f>
        <v>3</v>
      </c>
      <c r="T65" s="300">
        <f>COUNTA(T57:T64)</f>
        <v>8</v>
      </c>
      <c r="U65" s="243" t="str">
        <f>IF(Q65&gt;=SUM(R65:S65),"Corect","E trebuie să fie cel puțin egal cu C+VP")</f>
        <v>Corect</v>
      </c>
      <c r="V65" s="244"/>
      <c r="W65" s="244"/>
    </row>
    <row r="66" spans="1:23" ht="11.25" customHeight="1" x14ac:dyDescent="0.2">
      <c r="A66" s="314" t="s">
        <v>217</v>
      </c>
      <c r="B66" s="314"/>
      <c r="C66" s="314"/>
      <c r="D66" s="314"/>
      <c r="E66" s="314"/>
      <c r="F66" s="314"/>
      <c r="G66" s="314"/>
      <c r="H66" s="314"/>
      <c r="I66" s="314"/>
      <c r="J66" s="314"/>
      <c r="K66" s="314"/>
      <c r="L66" s="314"/>
      <c r="M66" s="314"/>
      <c r="N66" s="314"/>
      <c r="O66" s="314"/>
      <c r="P66" s="314"/>
      <c r="Q66" s="314"/>
      <c r="R66" s="314"/>
      <c r="S66" s="314"/>
      <c r="T66" s="314"/>
    </row>
    <row r="67" spans="1:23" x14ac:dyDescent="0.2">
      <c r="A67" s="315"/>
      <c r="B67" s="315"/>
      <c r="C67" s="315"/>
      <c r="D67" s="315"/>
      <c r="E67" s="315"/>
      <c r="F67" s="315"/>
      <c r="G67" s="315"/>
      <c r="H67" s="315"/>
      <c r="I67" s="315"/>
      <c r="J67" s="315"/>
      <c r="K67" s="315"/>
      <c r="L67" s="315"/>
      <c r="M67" s="315"/>
      <c r="N67" s="315"/>
      <c r="O67" s="315"/>
      <c r="P67" s="315"/>
      <c r="Q67" s="315"/>
      <c r="R67" s="315"/>
      <c r="S67" s="315"/>
      <c r="T67" s="315"/>
    </row>
    <row r="68" spans="1:23" s="98" customFormat="1" x14ac:dyDescent="0.2">
      <c r="A68" s="316"/>
      <c r="B68" s="316"/>
      <c r="C68" s="316"/>
      <c r="D68" s="316"/>
      <c r="E68" s="316"/>
      <c r="F68" s="316"/>
      <c r="G68" s="316"/>
      <c r="H68" s="316"/>
      <c r="I68" s="316"/>
      <c r="J68" s="316"/>
      <c r="K68" s="316"/>
      <c r="L68" s="316"/>
      <c r="M68" s="316"/>
      <c r="N68" s="316"/>
      <c r="O68" s="316"/>
      <c r="P68" s="316"/>
      <c r="Q68" s="316"/>
      <c r="R68" s="316"/>
      <c r="S68" s="316"/>
      <c r="T68" s="316"/>
    </row>
    <row r="69" spans="1:23" s="98" customFormat="1" x14ac:dyDescent="0.2">
      <c r="A69" s="101"/>
      <c r="B69" s="101"/>
      <c r="C69" s="101"/>
      <c r="D69" s="101"/>
      <c r="E69" s="101"/>
      <c r="F69" s="101"/>
      <c r="G69" s="101"/>
      <c r="H69" s="101"/>
      <c r="I69" s="101"/>
      <c r="J69" s="101"/>
      <c r="K69" s="101"/>
      <c r="L69" s="101"/>
      <c r="M69" s="101"/>
      <c r="N69" s="101"/>
      <c r="O69" s="101"/>
      <c r="P69" s="101"/>
      <c r="Q69" s="101"/>
      <c r="R69" s="101"/>
      <c r="S69" s="101"/>
      <c r="T69" s="101"/>
    </row>
    <row r="70" spans="1:23" s="98" customFormat="1" x14ac:dyDescent="0.2">
      <c r="A70" s="101"/>
      <c r="B70" s="101"/>
      <c r="C70" s="101"/>
      <c r="D70" s="101"/>
      <c r="E70" s="101"/>
      <c r="F70" s="101"/>
      <c r="G70" s="101"/>
      <c r="H70" s="101"/>
      <c r="I70" s="101"/>
      <c r="J70" s="101"/>
      <c r="K70" s="101"/>
      <c r="L70" s="101"/>
      <c r="M70" s="101"/>
      <c r="N70" s="101"/>
      <c r="O70" s="101"/>
      <c r="P70" s="101"/>
      <c r="Q70" s="101"/>
      <c r="R70" s="101"/>
      <c r="S70" s="101"/>
      <c r="T70" s="101"/>
    </row>
    <row r="71" spans="1:23" s="98" customFormat="1" x14ac:dyDescent="0.2">
      <c r="A71" s="101"/>
      <c r="B71" s="101"/>
      <c r="C71" s="101"/>
      <c r="D71" s="101"/>
      <c r="E71" s="101"/>
      <c r="F71" s="101"/>
      <c r="G71" s="101"/>
      <c r="H71" s="101"/>
      <c r="I71" s="101"/>
      <c r="J71" s="101"/>
      <c r="K71" s="101"/>
      <c r="L71" s="101"/>
      <c r="M71" s="101"/>
      <c r="N71" s="101"/>
      <c r="O71" s="101"/>
      <c r="P71" s="101"/>
      <c r="Q71" s="101"/>
      <c r="R71" s="101"/>
      <c r="S71" s="101"/>
      <c r="T71" s="101"/>
    </row>
    <row r="72" spans="1:23" s="98" customFormat="1" x14ac:dyDescent="0.2">
      <c r="A72" s="101"/>
      <c r="B72" s="101"/>
      <c r="C72" s="101"/>
      <c r="D72" s="101"/>
      <c r="E72" s="101"/>
      <c r="F72" s="101"/>
      <c r="G72" s="101"/>
      <c r="H72" s="101"/>
      <c r="I72" s="101"/>
      <c r="J72" s="101"/>
      <c r="K72" s="101"/>
      <c r="L72" s="101"/>
      <c r="M72" s="101"/>
      <c r="N72" s="101"/>
      <c r="O72" s="101"/>
      <c r="P72" s="101"/>
      <c r="Q72" s="101"/>
      <c r="R72" s="101"/>
      <c r="S72" s="101"/>
      <c r="T72" s="101"/>
    </row>
    <row r="73" spans="1:23" s="98" customFormat="1" x14ac:dyDescent="0.2">
      <c r="A73" s="101"/>
      <c r="B73" s="101"/>
      <c r="C73" s="101"/>
      <c r="D73" s="101"/>
      <c r="E73" s="101"/>
      <c r="F73" s="101"/>
      <c r="G73" s="101"/>
      <c r="H73" s="101"/>
      <c r="I73" s="101"/>
      <c r="J73" s="101"/>
      <c r="K73" s="101"/>
      <c r="L73" s="101"/>
      <c r="M73" s="101"/>
      <c r="N73" s="101"/>
      <c r="O73" s="101"/>
      <c r="P73" s="101"/>
      <c r="Q73" s="101"/>
      <c r="R73" s="101"/>
      <c r="S73" s="101"/>
      <c r="T73" s="101"/>
    </row>
    <row r="74" spans="1:23" s="98" customFormat="1" x14ac:dyDescent="0.2">
      <c r="A74" s="101"/>
      <c r="B74" s="101"/>
      <c r="C74" s="101"/>
      <c r="D74" s="101"/>
      <c r="E74" s="101"/>
      <c r="F74" s="101"/>
      <c r="G74" s="101"/>
      <c r="H74" s="101"/>
      <c r="I74" s="101"/>
      <c r="J74" s="101"/>
      <c r="K74" s="101"/>
      <c r="L74" s="101"/>
      <c r="M74" s="101"/>
      <c r="N74" s="101"/>
      <c r="O74" s="101"/>
      <c r="P74" s="101"/>
      <c r="Q74" s="101"/>
      <c r="R74" s="101"/>
      <c r="S74" s="101"/>
      <c r="T74" s="101"/>
    </row>
    <row r="75" spans="1:23" ht="18" customHeight="1" x14ac:dyDescent="0.2">
      <c r="A75" s="173" t="s">
        <v>46</v>
      </c>
      <c r="B75" s="173"/>
      <c r="C75" s="173"/>
      <c r="D75" s="173"/>
      <c r="E75" s="173"/>
      <c r="F75" s="173"/>
      <c r="G75" s="173"/>
      <c r="H75" s="173"/>
      <c r="I75" s="173"/>
      <c r="J75" s="173"/>
      <c r="K75" s="173"/>
      <c r="L75" s="173"/>
      <c r="M75" s="173"/>
      <c r="N75" s="173"/>
      <c r="O75" s="173"/>
      <c r="P75" s="173"/>
      <c r="Q75" s="173"/>
      <c r="R75" s="173"/>
      <c r="S75" s="173"/>
      <c r="T75" s="173"/>
    </row>
    <row r="76" spans="1:23" ht="25.5" customHeight="1" x14ac:dyDescent="0.2">
      <c r="A76" s="224" t="s">
        <v>29</v>
      </c>
      <c r="B76" s="212" t="s">
        <v>28</v>
      </c>
      <c r="C76" s="213"/>
      <c r="D76" s="213"/>
      <c r="E76" s="213"/>
      <c r="F76" s="213"/>
      <c r="G76" s="213"/>
      <c r="H76" s="213"/>
      <c r="I76" s="214"/>
      <c r="J76" s="242" t="s">
        <v>42</v>
      </c>
      <c r="K76" s="192" t="s">
        <v>26</v>
      </c>
      <c r="L76" s="197"/>
      <c r="M76" s="198"/>
      <c r="N76" s="192" t="s">
        <v>43</v>
      </c>
      <c r="O76" s="193"/>
      <c r="P76" s="194"/>
      <c r="Q76" s="192" t="s">
        <v>25</v>
      </c>
      <c r="R76" s="197"/>
      <c r="S76" s="198"/>
      <c r="T76" s="207" t="s">
        <v>24</v>
      </c>
    </row>
    <row r="77" spans="1:23" ht="16.5" customHeight="1" x14ac:dyDescent="0.2">
      <c r="A77" s="225"/>
      <c r="B77" s="215"/>
      <c r="C77" s="216"/>
      <c r="D77" s="216"/>
      <c r="E77" s="216"/>
      <c r="F77" s="216"/>
      <c r="G77" s="216"/>
      <c r="H77" s="216"/>
      <c r="I77" s="217"/>
      <c r="J77" s="208"/>
      <c r="K77" s="4" t="s">
        <v>30</v>
      </c>
      <c r="L77" s="4" t="s">
        <v>31</v>
      </c>
      <c r="M77" s="4" t="s">
        <v>32</v>
      </c>
      <c r="N77" s="45" t="s">
        <v>36</v>
      </c>
      <c r="O77" s="45" t="s">
        <v>7</v>
      </c>
      <c r="P77" s="45" t="s">
        <v>33</v>
      </c>
      <c r="Q77" s="45" t="s">
        <v>34</v>
      </c>
      <c r="R77" s="45" t="s">
        <v>30</v>
      </c>
      <c r="S77" s="45" t="s">
        <v>35</v>
      </c>
      <c r="T77" s="208"/>
    </row>
    <row r="78" spans="1:23" x14ac:dyDescent="0.2">
      <c r="A78" s="82" t="s">
        <v>146</v>
      </c>
      <c r="B78" s="209" t="s">
        <v>147</v>
      </c>
      <c r="C78" s="210"/>
      <c r="D78" s="210"/>
      <c r="E78" s="210"/>
      <c r="F78" s="210"/>
      <c r="G78" s="210"/>
      <c r="H78" s="210"/>
      <c r="I78" s="211"/>
      <c r="J78" s="83">
        <v>7</v>
      </c>
      <c r="K78" s="84">
        <v>2</v>
      </c>
      <c r="L78" s="84">
        <v>2</v>
      </c>
      <c r="M78" s="84">
        <v>2</v>
      </c>
      <c r="N78" s="10">
        <f t="shared" ref="N78:N84" si="8">K78+L78+M78</f>
        <v>6</v>
      </c>
      <c r="O78" s="11">
        <f t="shared" ref="O78:O84" si="9">P78-N78</f>
        <v>7</v>
      </c>
      <c r="P78" s="11">
        <f t="shared" ref="P78:P84" si="10">ROUND(PRODUCT(J78,25)/14,0)</f>
        <v>13</v>
      </c>
      <c r="Q78" s="85" t="s">
        <v>34</v>
      </c>
      <c r="R78" s="86"/>
      <c r="S78" s="80"/>
      <c r="T78" s="86" t="s">
        <v>40</v>
      </c>
    </row>
    <row r="79" spans="1:23" x14ac:dyDescent="0.2">
      <c r="A79" s="82" t="s">
        <v>148</v>
      </c>
      <c r="B79" s="209" t="s">
        <v>149</v>
      </c>
      <c r="C79" s="210"/>
      <c r="D79" s="210"/>
      <c r="E79" s="210"/>
      <c r="F79" s="210"/>
      <c r="G79" s="210"/>
      <c r="H79" s="210"/>
      <c r="I79" s="226"/>
      <c r="J79" s="84">
        <v>5</v>
      </c>
      <c r="K79" s="84">
        <v>2</v>
      </c>
      <c r="L79" s="84">
        <v>1</v>
      </c>
      <c r="M79" s="84">
        <v>0</v>
      </c>
      <c r="N79" s="10">
        <f t="shared" si="8"/>
        <v>3</v>
      </c>
      <c r="O79" s="11">
        <f t="shared" si="9"/>
        <v>6</v>
      </c>
      <c r="P79" s="11">
        <f t="shared" si="10"/>
        <v>9</v>
      </c>
      <c r="Q79" s="85" t="s">
        <v>34</v>
      </c>
      <c r="R79" s="86"/>
      <c r="S79" s="80"/>
      <c r="T79" s="86" t="s">
        <v>39</v>
      </c>
    </row>
    <row r="80" spans="1:23" x14ac:dyDescent="0.2">
      <c r="A80" s="82" t="s">
        <v>150</v>
      </c>
      <c r="B80" s="183" t="s">
        <v>151</v>
      </c>
      <c r="C80" s="184"/>
      <c r="D80" s="184"/>
      <c r="E80" s="184"/>
      <c r="F80" s="184"/>
      <c r="G80" s="184"/>
      <c r="H80" s="184"/>
      <c r="I80" s="228"/>
      <c r="J80" s="84">
        <v>4</v>
      </c>
      <c r="K80" s="84">
        <v>1</v>
      </c>
      <c r="L80" s="84">
        <v>1</v>
      </c>
      <c r="M80" s="84">
        <v>0</v>
      </c>
      <c r="N80" s="10">
        <f t="shared" si="8"/>
        <v>2</v>
      </c>
      <c r="O80" s="11">
        <f t="shared" si="9"/>
        <v>5</v>
      </c>
      <c r="P80" s="11">
        <f t="shared" si="10"/>
        <v>7</v>
      </c>
      <c r="Q80" s="85" t="s">
        <v>34</v>
      </c>
      <c r="R80" s="86"/>
      <c r="S80" s="80"/>
      <c r="T80" s="86" t="s">
        <v>40</v>
      </c>
    </row>
    <row r="81" spans="1:23" x14ac:dyDescent="0.2">
      <c r="A81" s="82" t="s">
        <v>152</v>
      </c>
      <c r="B81" s="183" t="s">
        <v>153</v>
      </c>
      <c r="C81" s="184"/>
      <c r="D81" s="184"/>
      <c r="E81" s="184"/>
      <c r="F81" s="184"/>
      <c r="G81" s="184"/>
      <c r="H81" s="184"/>
      <c r="I81" s="185"/>
      <c r="J81" s="84">
        <v>4</v>
      </c>
      <c r="K81" s="84">
        <v>2</v>
      </c>
      <c r="L81" s="84">
        <v>1</v>
      </c>
      <c r="M81" s="84">
        <v>0</v>
      </c>
      <c r="N81" s="10">
        <f t="shared" si="8"/>
        <v>3</v>
      </c>
      <c r="O81" s="11">
        <f t="shared" si="9"/>
        <v>4</v>
      </c>
      <c r="P81" s="11">
        <f t="shared" si="10"/>
        <v>7</v>
      </c>
      <c r="Q81" s="85" t="s">
        <v>34</v>
      </c>
      <c r="R81" s="86"/>
      <c r="S81" s="80"/>
      <c r="T81" s="86" t="s">
        <v>39</v>
      </c>
    </row>
    <row r="82" spans="1:23" x14ac:dyDescent="0.2">
      <c r="A82" s="82" t="s">
        <v>154</v>
      </c>
      <c r="B82" s="183" t="s">
        <v>155</v>
      </c>
      <c r="C82" s="184"/>
      <c r="D82" s="184"/>
      <c r="E82" s="184"/>
      <c r="F82" s="184"/>
      <c r="G82" s="184"/>
      <c r="H82" s="184"/>
      <c r="I82" s="228"/>
      <c r="J82" s="83">
        <v>4</v>
      </c>
      <c r="K82" s="84">
        <v>2</v>
      </c>
      <c r="L82" s="84">
        <v>1</v>
      </c>
      <c r="M82" s="87">
        <v>0</v>
      </c>
      <c r="N82" s="10">
        <f t="shared" si="8"/>
        <v>3</v>
      </c>
      <c r="O82" s="11">
        <f t="shared" si="9"/>
        <v>4</v>
      </c>
      <c r="P82" s="11">
        <f t="shared" si="10"/>
        <v>7</v>
      </c>
      <c r="Q82" s="85" t="s">
        <v>34</v>
      </c>
      <c r="R82" s="86"/>
      <c r="S82" s="80"/>
      <c r="T82" s="86" t="s">
        <v>39</v>
      </c>
    </row>
    <row r="83" spans="1:23" x14ac:dyDescent="0.2">
      <c r="A83" s="82" t="s">
        <v>220</v>
      </c>
      <c r="B83" s="229" t="s">
        <v>156</v>
      </c>
      <c r="C83" s="229"/>
      <c r="D83" s="229"/>
      <c r="E83" s="229"/>
      <c r="F83" s="229"/>
      <c r="G83" s="229"/>
      <c r="H83" s="229"/>
      <c r="I83" s="229"/>
      <c r="J83" s="83">
        <v>3</v>
      </c>
      <c r="K83" s="83">
        <v>2</v>
      </c>
      <c r="L83" s="83">
        <v>1</v>
      </c>
      <c r="M83" s="83">
        <v>0</v>
      </c>
      <c r="N83" s="10">
        <f t="shared" si="8"/>
        <v>3</v>
      </c>
      <c r="O83" s="11">
        <f t="shared" si="9"/>
        <v>2</v>
      </c>
      <c r="P83" s="11">
        <f t="shared" si="10"/>
        <v>5</v>
      </c>
      <c r="Q83" s="85"/>
      <c r="R83" s="86" t="s">
        <v>30</v>
      </c>
      <c r="S83" s="80"/>
      <c r="T83" s="86" t="s">
        <v>40</v>
      </c>
    </row>
    <row r="84" spans="1:23" x14ac:dyDescent="0.2">
      <c r="A84" s="82" t="s">
        <v>221</v>
      </c>
      <c r="B84" s="183" t="s">
        <v>157</v>
      </c>
      <c r="C84" s="184"/>
      <c r="D84" s="184"/>
      <c r="E84" s="184"/>
      <c r="F84" s="184"/>
      <c r="G84" s="184"/>
      <c r="H84" s="184"/>
      <c r="I84" s="185"/>
      <c r="J84" s="83">
        <v>3</v>
      </c>
      <c r="K84" s="83">
        <v>2</v>
      </c>
      <c r="L84" s="83">
        <v>1</v>
      </c>
      <c r="M84" s="83">
        <v>0</v>
      </c>
      <c r="N84" s="10">
        <f t="shared" si="8"/>
        <v>3</v>
      </c>
      <c r="O84" s="11">
        <f t="shared" si="9"/>
        <v>2</v>
      </c>
      <c r="P84" s="11">
        <f t="shared" si="10"/>
        <v>5</v>
      </c>
      <c r="Q84" s="85"/>
      <c r="R84" s="86" t="s">
        <v>30</v>
      </c>
      <c r="S84" s="80"/>
      <c r="T84" s="86" t="s">
        <v>40</v>
      </c>
    </row>
    <row r="85" spans="1:23" x14ac:dyDescent="0.2">
      <c r="A85" s="12" t="s">
        <v>27</v>
      </c>
      <c r="B85" s="156"/>
      <c r="C85" s="227"/>
      <c r="D85" s="227"/>
      <c r="E85" s="227"/>
      <c r="F85" s="227"/>
      <c r="G85" s="227"/>
      <c r="H85" s="227"/>
      <c r="I85" s="157"/>
      <c r="J85" s="12">
        <f t="shared" ref="J85:P85" si="11">SUM(J78:J84)</f>
        <v>30</v>
      </c>
      <c r="K85" s="12">
        <f t="shared" si="11"/>
        <v>13</v>
      </c>
      <c r="L85" s="12">
        <f t="shared" si="11"/>
        <v>8</v>
      </c>
      <c r="M85" s="12">
        <f t="shared" si="11"/>
        <v>2</v>
      </c>
      <c r="N85" s="12">
        <f t="shared" si="11"/>
        <v>23</v>
      </c>
      <c r="O85" s="12">
        <f t="shared" si="11"/>
        <v>30</v>
      </c>
      <c r="P85" s="12">
        <f t="shared" si="11"/>
        <v>53</v>
      </c>
      <c r="Q85" s="12">
        <f>COUNTIF(Q78:Q84,"E")</f>
        <v>5</v>
      </c>
      <c r="R85" s="12">
        <f>COUNTIF(R78:R84,"C")</f>
        <v>2</v>
      </c>
      <c r="S85" s="12">
        <f>COUNTIF(S78:S84,"VP")</f>
        <v>0</v>
      </c>
      <c r="T85" s="31">
        <f>COUNTA(T78:T84)</f>
        <v>7</v>
      </c>
      <c r="U85" s="243" t="str">
        <f>IF(Q85&gt;=SUM(R85:S85),"Corect","E trebuie să fie cel puțin egal cu C+VP")</f>
        <v>Corect</v>
      </c>
      <c r="V85" s="244"/>
      <c r="W85" s="244"/>
    </row>
    <row r="87" spans="1:23" ht="18.75" customHeight="1" x14ac:dyDescent="0.2">
      <c r="A87" s="173" t="s">
        <v>47</v>
      </c>
      <c r="B87" s="173"/>
      <c r="C87" s="173"/>
      <c r="D87" s="173"/>
      <c r="E87" s="173"/>
      <c r="F87" s="173"/>
      <c r="G87" s="173"/>
      <c r="H87" s="173"/>
      <c r="I87" s="173"/>
      <c r="J87" s="173"/>
      <c r="K87" s="173"/>
      <c r="L87" s="173"/>
      <c r="M87" s="173"/>
      <c r="N87" s="173"/>
      <c r="O87" s="173"/>
      <c r="P87" s="173"/>
      <c r="Q87" s="173"/>
      <c r="R87" s="173"/>
      <c r="S87" s="173"/>
      <c r="T87" s="173"/>
    </row>
    <row r="88" spans="1:23" ht="24.75" customHeight="1" x14ac:dyDescent="0.2">
      <c r="A88" s="224" t="s">
        <v>29</v>
      </c>
      <c r="B88" s="212" t="s">
        <v>28</v>
      </c>
      <c r="C88" s="213"/>
      <c r="D88" s="213"/>
      <c r="E88" s="213"/>
      <c r="F88" s="213"/>
      <c r="G88" s="213"/>
      <c r="H88" s="213"/>
      <c r="I88" s="214"/>
      <c r="J88" s="242" t="s">
        <v>42</v>
      </c>
      <c r="K88" s="192" t="s">
        <v>26</v>
      </c>
      <c r="L88" s="197"/>
      <c r="M88" s="198"/>
      <c r="N88" s="192" t="s">
        <v>43</v>
      </c>
      <c r="O88" s="193"/>
      <c r="P88" s="194"/>
      <c r="Q88" s="192" t="s">
        <v>25</v>
      </c>
      <c r="R88" s="197"/>
      <c r="S88" s="198"/>
      <c r="T88" s="207" t="s">
        <v>24</v>
      </c>
    </row>
    <row r="89" spans="1:23" x14ac:dyDescent="0.2">
      <c r="A89" s="225"/>
      <c r="B89" s="215"/>
      <c r="C89" s="216"/>
      <c r="D89" s="216"/>
      <c r="E89" s="216"/>
      <c r="F89" s="216"/>
      <c r="G89" s="216"/>
      <c r="H89" s="216"/>
      <c r="I89" s="217"/>
      <c r="J89" s="208"/>
      <c r="K89" s="4" t="s">
        <v>30</v>
      </c>
      <c r="L89" s="4" t="s">
        <v>31</v>
      </c>
      <c r="M89" s="4" t="s">
        <v>32</v>
      </c>
      <c r="N89" s="45" t="s">
        <v>36</v>
      </c>
      <c r="O89" s="45" t="s">
        <v>7</v>
      </c>
      <c r="P89" s="45" t="s">
        <v>33</v>
      </c>
      <c r="Q89" s="45" t="s">
        <v>34</v>
      </c>
      <c r="R89" s="45" t="s">
        <v>30</v>
      </c>
      <c r="S89" s="45" t="s">
        <v>35</v>
      </c>
      <c r="T89" s="208"/>
    </row>
    <row r="90" spans="1:23" x14ac:dyDescent="0.2">
      <c r="A90" s="82" t="s">
        <v>158</v>
      </c>
      <c r="B90" s="183" t="s">
        <v>159</v>
      </c>
      <c r="C90" s="184"/>
      <c r="D90" s="184"/>
      <c r="E90" s="184"/>
      <c r="F90" s="184"/>
      <c r="G90" s="184"/>
      <c r="H90" s="184"/>
      <c r="I90" s="185"/>
      <c r="J90" s="83">
        <v>4</v>
      </c>
      <c r="K90" s="84">
        <v>2</v>
      </c>
      <c r="L90" s="84">
        <v>1</v>
      </c>
      <c r="M90" s="84">
        <v>0</v>
      </c>
      <c r="N90" s="10">
        <f t="shared" ref="N90:N96" si="12">K90+L90+M90</f>
        <v>3</v>
      </c>
      <c r="O90" s="11">
        <f t="shared" ref="O90:O96" si="13">P90-N90</f>
        <v>4</v>
      </c>
      <c r="P90" s="11">
        <f t="shared" ref="P90:P96" si="14">ROUND(PRODUCT(J90,25)/14,0)</f>
        <v>7</v>
      </c>
      <c r="Q90" s="85" t="s">
        <v>34</v>
      </c>
      <c r="R90" s="86"/>
      <c r="S90" s="80"/>
      <c r="T90" s="86" t="s">
        <v>39</v>
      </c>
    </row>
    <row r="91" spans="1:23" x14ac:dyDescent="0.2">
      <c r="A91" s="82" t="s">
        <v>160</v>
      </c>
      <c r="B91" s="183" t="s">
        <v>161</v>
      </c>
      <c r="C91" s="184"/>
      <c r="D91" s="184"/>
      <c r="E91" s="184"/>
      <c r="F91" s="184"/>
      <c r="G91" s="184"/>
      <c r="H91" s="184"/>
      <c r="I91" s="185"/>
      <c r="J91" s="83">
        <v>6</v>
      </c>
      <c r="K91" s="84">
        <v>2</v>
      </c>
      <c r="L91" s="84">
        <v>2</v>
      </c>
      <c r="M91" s="84">
        <v>0</v>
      </c>
      <c r="N91" s="10">
        <f t="shared" si="12"/>
        <v>4</v>
      </c>
      <c r="O91" s="11">
        <f t="shared" si="13"/>
        <v>7</v>
      </c>
      <c r="P91" s="11">
        <f t="shared" si="14"/>
        <v>11</v>
      </c>
      <c r="Q91" s="85" t="s">
        <v>34</v>
      </c>
      <c r="R91" s="86"/>
      <c r="S91" s="80"/>
      <c r="T91" s="86" t="s">
        <v>39</v>
      </c>
    </row>
    <row r="92" spans="1:23" x14ac:dyDescent="0.2">
      <c r="A92" s="82" t="s">
        <v>162</v>
      </c>
      <c r="B92" s="183" t="s">
        <v>163</v>
      </c>
      <c r="C92" s="184"/>
      <c r="D92" s="184"/>
      <c r="E92" s="184"/>
      <c r="F92" s="184"/>
      <c r="G92" s="184"/>
      <c r="H92" s="184"/>
      <c r="I92" s="228"/>
      <c r="J92" s="84">
        <v>4</v>
      </c>
      <c r="K92" s="84">
        <v>2</v>
      </c>
      <c r="L92" s="84">
        <v>1</v>
      </c>
      <c r="M92" s="84">
        <v>0</v>
      </c>
      <c r="N92" s="10">
        <f t="shared" si="12"/>
        <v>3</v>
      </c>
      <c r="O92" s="11">
        <f t="shared" si="13"/>
        <v>4</v>
      </c>
      <c r="P92" s="11">
        <f t="shared" si="14"/>
        <v>7</v>
      </c>
      <c r="Q92" s="85"/>
      <c r="R92" s="86" t="s">
        <v>30</v>
      </c>
      <c r="S92" s="80"/>
      <c r="T92" s="86" t="s">
        <v>40</v>
      </c>
    </row>
    <row r="93" spans="1:23" x14ac:dyDescent="0.2">
      <c r="A93" s="82" t="s">
        <v>164</v>
      </c>
      <c r="B93" s="183" t="s">
        <v>235</v>
      </c>
      <c r="C93" s="184"/>
      <c r="D93" s="184"/>
      <c r="E93" s="184"/>
      <c r="F93" s="184"/>
      <c r="G93" s="184"/>
      <c r="H93" s="184"/>
      <c r="I93" s="185"/>
      <c r="J93" s="84">
        <v>4</v>
      </c>
      <c r="K93" s="84">
        <v>2</v>
      </c>
      <c r="L93" s="84">
        <v>1</v>
      </c>
      <c r="M93" s="84">
        <v>0</v>
      </c>
      <c r="N93" s="10">
        <f t="shared" si="12"/>
        <v>3</v>
      </c>
      <c r="O93" s="11">
        <f t="shared" si="13"/>
        <v>4</v>
      </c>
      <c r="P93" s="11">
        <f t="shared" si="14"/>
        <v>7</v>
      </c>
      <c r="Q93" s="85" t="s">
        <v>34</v>
      </c>
      <c r="R93" s="86"/>
      <c r="S93" s="80"/>
      <c r="T93" s="86" t="s">
        <v>40</v>
      </c>
    </row>
    <row r="94" spans="1:23" x14ac:dyDescent="0.2">
      <c r="A94" s="82" t="s">
        <v>165</v>
      </c>
      <c r="B94" s="183" t="s">
        <v>166</v>
      </c>
      <c r="C94" s="184"/>
      <c r="D94" s="184"/>
      <c r="E94" s="184"/>
      <c r="F94" s="184"/>
      <c r="G94" s="184"/>
      <c r="H94" s="184"/>
      <c r="I94" s="185"/>
      <c r="J94" s="83">
        <v>6</v>
      </c>
      <c r="K94" s="84">
        <v>2</v>
      </c>
      <c r="L94" s="84">
        <v>1</v>
      </c>
      <c r="M94" s="84">
        <v>2</v>
      </c>
      <c r="N94" s="10">
        <f t="shared" si="12"/>
        <v>5</v>
      </c>
      <c r="O94" s="11">
        <f t="shared" si="13"/>
        <v>6</v>
      </c>
      <c r="P94" s="11">
        <f t="shared" si="14"/>
        <v>11</v>
      </c>
      <c r="Q94" s="85" t="s">
        <v>34</v>
      </c>
      <c r="R94" s="86"/>
      <c r="S94" s="80"/>
      <c r="T94" s="86" t="s">
        <v>39</v>
      </c>
    </row>
    <row r="95" spans="1:23" x14ac:dyDescent="0.2">
      <c r="A95" s="82" t="s">
        <v>167</v>
      </c>
      <c r="B95" s="183" t="s">
        <v>168</v>
      </c>
      <c r="C95" s="184"/>
      <c r="D95" s="184"/>
      <c r="E95" s="184"/>
      <c r="F95" s="184"/>
      <c r="G95" s="184"/>
      <c r="H95" s="184"/>
      <c r="I95" s="185"/>
      <c r="J95" s="83">
        <v>3</v>
      </c>
      <c r="K95" s="84">
        <v>0</v>
      </c>
      <c r="L95" s="84">
        <v>0</v>
      </c>
      <c r="M95" s="84">
        <v>2</v>
      </c>
      <c r="N95" s="10">
        <f t="shared" si="12"/>
        <v>2</v>
      </c>
      <c r="O95" s="11">
        <f t="shared" si="13"/>
        <v>3</v>
      </c>
      <c r="P95" s="11">
        <f t="shared" si="14"/>
        <v>5</v>
      </c>
      <c r="Q95" s="85"/>
      <c r="R95" s="86"/>
      <c r="S95" s="80" t="s">
        <v>35</v>
      </c>
      <c r="T95" s="86" t="s">
        <v>40</v>
      </c>
    </row>
    <row r="96" spans="1:23" x14ac:dyDescent="0.2">
      <c r="A96" s="82" t="s">
        <v>222</v>
      </c>
      <c r="B96" s="183" t="s">
        <v>169</v>
      </c>
      <c r="C96" s="184"/>
      <c r="D96" s="184"/>
      <c r="E96" s="184"/>
      <c r="F96" s="184"/>
      <c r="G96" s="184"/>
      <c r="H96" s="184"/>
      <c r="I96" s="185"/>
      <c r="J96" s="83">
        <v>3</v>
      </c>
      <c r="K96" s="84">
        <v>2</v>
      </c>
      <c r="L96" s="84">
        <v>1</v>
      </c>
      <c r="M96" s="84">
        <v>0</v>
      </c>
      <c r="N96" s="10">
        <f t="shared" si="12"/>
        <v>3</v>
      </c>
      <c r="O96" s="11">
        <f t="shared" si="13"/>
        <v>2</v>
      </c>
      <c r="P96" s="11">
        <f t="shared" si="14"/>
        <v>5</v>
      </c>
      <c r="Q96" s="85" t="s">
        <v>34</v>
      </c>
      <c r="R96" s="86"/>
      <c r="S96" s="80"/>
      <c r="T96" s="86" t="s">
        <v>40</v>
      </c>
    </row>
    <row r="97" spans="1:23" x14ac:dyDescent="0.2">
      <c r="A97" s="12" t="s">
        <v>27</v>
      </c>
      <c r="B97" s="156"/>
      <c r="C97" s="227"/>
      <c r="D97" s="227"/>
      <c r="E97" s="227"/>
      <c r="F97" s="227"/>
      <c r="G97" s="227"/>
      <c r="H97" s="227"/>
      <c r="I97" s="157"/>
      <c r="J97" s="12">
        <f t="shared" ref="J97:P97" si="15">SUM(J90:J96)</f>
        <v>30</v>
      </c>
      <c r="K97" s="12">
        <f t="shared" si="15"/>
        <v>12</v>
      </c>
      <c r="L97" s="12">
        <f t="shared" si="15"/>
        <v>7</v>
      </c>
      <c r="M97" s="12">
        <f t="shared" si="15"/>
        <v>4</v>
      </c>
      <c r="N97" s="12">
        <f t="shared" si="15"/>
        <v>23</v>
      </c>
      <c r="O97" s="12">
        <f t="shared" si="15"/>
        <v>30</v>
      </c>
      <c r="P97" s="12">
        <f t="shared" si="15"/>
        <v>53</v>
      </c>
      <c r="Q97" s="12">
        <f>COUNTIF(Q90:Q96,"E")</f>
        <v>5</v>
      </c>
      <c r="R97" s="12">
        <f>COUNTIF(R90:R96,"C")</f>
        <v>1</v>
      </c>
      <c r="S97" s="12">
        <f>COUNTIF(S90:S96,"VP")</f>
        <v>1</v>
      </c>
      <c r="T97" s="31">
        <f>COUNTA(T90:T96)</f>
        <v>7</v>
      </c>
      <c r="U97" s="243" t="str">
        <f>IF(Q97&gt;=SUM(R97:S97),"Corect","E trebuie să fie cel puțin egal cu C+VP")</f>
        <v>Corect</v>
      </c>
      <c r="V97" s="244"/>
      <c r="W97" s="244"/>
    </row>
    <row r="99" spans="1:23" ht="18" customHeight="1" x14ac:dyDescent="0.2">
      <c r="A99" s="239" t="s">
        <v>48</v>
      </c>
      <c r="B99" s="240"/>
      <c r="C99" s="240"/>
      <c r="D99" s="240"/>
      <c r="E99" s="240"/>
      <c r="F99" s="240"/>
      <c r="G99" s="240"/>
      <c r="H99" s="240"/>
      <c r="I99" s="240"/>
      <c r="J99" s="240"/>
      <c r="K99" s="240"/>
      <c r="L99" s="240"/>
      <c r="M99" s="240"/>
      <c r="N99" s="240"/>
      <c r="O99" s="240"/>
      <c r="P99" s="240"/>
      <c r="Q99" s="240"/>
      <c r="R99" s="240"/>
      <c r="S99" s="240"/>
      <c r="T99" s="241"/>
    </row>
    <row r="100" spans="1:23" ht="25.5" customHeight="1" x14ac:dyDescent="0.2">
      <c r="A100" s="224" t="s">
        <v>29</v>
      </c>
      <c r="B100" s="212" t="s">
        <v>28</v>
      </c>
      <c r="C100" s="213"/>
      <c r="D100" s="213"/>
      <c r="E100" s="213"/>
      <c r="F100" s="213"/>
      <c r="G100" s="213"/>
      <c r="H100" s="213"/>
      <c r="I100" s="214"/>
      <c r="J100" s="242" t="s">
        <v>42</v>
      </c>
      <c r="K100" s="204" t="s">
        <v>26</v>
      </c>
      <c r="L100" s="205"/>
      <c r="M100" s="206"/>
      <c r="N100" s="192" t="s">
        <v>43</v>
      </c>
      <c r="O100" s="193"/>
      <c r="P100" s="194"/>
      <c r="Q100" s="192" t="s">
        <v>25</v>
      </c>
      <c r="R100" s="197"/>
      <c r="S100" s="198"/>
      <c r="T100" s="207" t="s">
        <v>24</v>
      </c>
    </row>
    <row r="101" spans="1:23" x14ac:dyDescent="0.2">
      <c r="A101" s="225"/>
      <c r="B101" s="215"/>
      <c r="C101" s="216"/>
      <c r="D101" s="216"/>
      <c r="E101" s="216"/>
      <c r="F101" s="216"/>
      <c r="G101" s="216"/>
      <c r="H101" s="216"/>
      <c r="I101" s="217"/>
      <c r="J101" s="208"/>
      <c r="K101" s="4" t="s">
        <v>30</v>
      </c>
      <c r="L101" s="4" t="s">
        <v>31</v>
      </c>
      <c r="M101" s="4" t="s">
        <v>32</v>
      </c>
      <c r="N101" s="45" t="s">
        <v>36</v>
      </c>
      <c r="O101" s="45" t="s">
        <v>7</v>
      </c>
      <c r="P101" s="45" t="s">
        <v>33</v>
      </c>
      <c r="Q101" s="45" t="s">
        <v>34</v>
      </c>
      <c r="R101" s="45" t="s">
        <v>30</v>
      </c>
      <c r="S101" s="45" t="s">
        <v>35</v>
      </c>
      <c r="T101" s="208"/>
    </row>
    <row r="102" spans="1:23" x14ac:dyDescent="0.2">
      <c r="A102" s="82" t="s">
        <v>170</v>
      </c>
      <c r="B102" s="183" t="s">
        <v>171</v>
      </c>
      <c r="C102" s="184"/>
      <c r="D102" s="184"/>
      <c r="E102" s="184"/>
      <c r="F102" s="184"/>
      <c r="G102" s="184"/>
      <c r="H102" s="184"/>
      <c r="I102" s="185"/>
      <c r="J102" s="83">
        <v>6</v>
      </c>
      <c r="K102" s="84">
        <v>2</v>
      </c>
      <c r="L102" s="84">
        <v>1</v>
      </c>
      <c r="M102" s="84">
        <v>2</v>
      </c>
      <c r="N102" s="10">
        <f t="shared" ref="N102:N108" si="16">K102+L102+M102</f>
        <v>5</v>
      </c>
      <c r="O102" s="11">
        <f t="shared" ref="O102:O108" si="17">P102-N102</f>
        <v>6</v>
      </c>
      <c r="P102" s="11">
        <f t="shared" ref="P102:P108" si="18">ROUND(PRODUCT(J102,25)/14,0)</f>
        <v>11</v>
      </c>
      <c r="Q102" s="85" t="s">
        <v>34</v>
      </c>
      <c r="R102" s="86"/>
      <c r="S102" s="80"/>
      <c r="T102" s="86" t="s">
        <v>39</v>
      </c>
    </row>
    <row r="103" spans="1:23" x14ac:dyDescent="0.2">
      <c r="A103" s="82" t="s">
        <v>172</v>
      </c>
      <c r="B103" s="183" t="s">
        <v>173</v>
      </c>
      <c r="C103" s="184"/>
      <c r="D103" s="184"/>
      <c r="E103" s="184"/>
      <c r="F103" s="184"/>
      <c r="G103" s="184"/>
      <c r="H103" s="184"/>
      <c r="I103" s="185"/>
      <c r="J103" s="83">
        <v>6</v>
      </c>
      <c r="K103" s="84">
        <v>2</v>
      </c>
      <c r="L103" s="84">
        <v>2</v>
      </c>
      <c r="M103" s="84">
        <v>0</v>
      </c>
      <c r="N103" s="10">
        <f t="shared" si="16"/>
        <v>4</v>
      </c>
      <c r="O103" s="11">
        <f t="shared" si="17"/>
        <v>7</v>
      </c>
      <c r="P103" s="11">
        <f t="shared" si="18"/>
        <v>11</v>
      </c>
      <c r="Q103" s="85" t="s">
        <v>34</v>
      </c>
      <c r="R103" s="86"/>
      <c r="S103" s="80"/>
      <c r="T103" s="86" t="s">
        <v>39</v>
      </c>
    </row>
    <row r="104" spans="1:23" x14ac:dyDescent="0.2">
      <c r="A104" s="82" t="s">
        <v>174</v>
      </c>
      <c r="B104" s="183" t="s">
        <v>236</v>
      </c>
      <c r="C104" s="184"/>
      <c r="D104" s="184"/>
      <c r="E104" s="184"/>
      <c r="F104" s="184"/>
      <c r="G104" s="184"/>
      <c r="H104" s="184"/>
      <c r="I104" s="185"/>
      <c r="J104" s="83">
        <v>4</v>
      </c>
      <c r="K104" s="84">
        <v>2</v>
      </c>
      <c r="L104" s="84">
        <v>1</v>
      </c>
      <c r="M104" s="84">
        <v>0</v>
      </c>
      <c r="N104" s="10">
        <f t="shared" si="16"/>
        <v>3</v>
      </c>
      <c r="O104" s="11">
        <f t="shared" si="17"/>
        <v>4</v>
      </c>
      <c r="P104" s="11">
        <f t="shared" si="18"/>
        <v>7</v>
      </c>
      <c r="Q104" s="85" t="s">
        <v>34</v>
      </c>
      <c r="R104" s="86"/>
      <c r="S104" s="80"/>
      <c r="T104" s="86" t="s">
        <v>39</v>
      </c>
    </row>
    <row r="105" spans="1:23" x14ac:dyDescent="0.2">
      <c r="A105" s="82" t="s">
        <v>175</v>
      </c>
      <c r="B105" s="183" t="s">
        <v>237</v>
      </c>
      <c r="C105" s="184"/>
      <c r="D105" s="184"/>
      <c r="E105" s="184"/>
      <c r="F105" s="184"/>
      <c r="G105" s="184"/>
      <c r="H105" s="184"/>
      <c r="I105" s="185"/>
      <c r="J105" s="83">
        <v>4</v>
      </c>
      <c r="K105" s="84">
        <v>2</v>
      </c>
      <c r="L105" s="84">
        <v>1</v>
      </c>
      <c r="M105" s="84">
        <v>0</v>
      </c>
      <c r="N105" s="10">
        <f t="shared" si="16"/>
        <v>3</v>
      </c>
      <c r="O105" s="11">
        <f t="shared" si="17"/>
        <v>4</v>
      </c>
      <c r="P105" s="11">
        <f t="shared" si="18"/>
        <v>7</v>
      </c>
      <c r="Q105" s="85"/>
      <c r="R105" s="86" t="s">
        <v>30</v>
      </c>
      <c r="S105" s="80"/>
      <c r="T105" s="86" t="s">
        <v>39</v>
      </c>
    </row>
    <row r="106" spans="1:23" x14ac:dyDescent="0.2">
      <c r="A106" s="88" t="s">
        <v>176</v>
      </c>
      <c r="B106" s="183" t="s">
        <v>177</v>
      </c>
      <c r="C106" s="184"/>
      <c r="D106" s="184"/>
      <c r="E106" s="184"/>
      <c r="F106" s="184"/>
      <c r="G106" s="184"/>
      <c r="H106" s="184"/>
      <c r="I106" s="185"/>
      <c r="J106" s="83">
        <v>4</v>
      </c>
      <c r="K106" s="84">
        <v>2</v>
      </c>
      <c r="L106" s="84">
        <v>1</v>
      </c>
      <c r="M106" s="84">
        <v>0</v>
      </c>
      <c r="N106" s="10">
        <f t="shared" si="16"/>
        <v>3</v>
      </c>
      <c r="O106" s="11">
        <f t="shared" si="17"/>
        <v>4</v>
      </c>
      <c r="P106" s="11">
        <f t="shared" si="18"/>
        <v>7</v>
      </c>
      <c r="Q106" s="85" t="s">
        <v>34</v>
      </c>
      <c r="R106" s="86"/>
      <c r="S106" s="80"/>
      <c r="T106" s="86" t="s">
        <v>39</v>
      </c>
    </row>
    <row r="107" spans="1:23" x14ac:dyDescent="0.2">
      <c r="A107" s="89" t="s">
        <v>223</v>
      </c>
      <c r="B107" s="183" t="s">
        <v>178</v>
      </c>
      <c r="C107" s="184"/>
      <c r="D107" s="184"/>
      <c r="E107" s="184"/>
      <c r="F107" s="184"/>
      <c r="G107" s="184"/>
      <c r="H107" s="184"/>
      <c r="I107" s="228"/>
      <c r="J107" s="87">
        <v>3</v>
      </c>
      <c r="K107" s="87">
        <v>2</v>
      </c>
      <c r="L107" s="87">
        <v>1</v>
      </c>
      <c r="M107" s="84">
        <v>0</v>
      </c>
      <c r="N107" s="10">
        <f t="shared" si="16"/>
        <v>3</v>
      </c>
      <c r="O107" s="11">
        <f t="shared" si="17"/>
        <v>2</v>
      </c>
      <c r="P107" s="11">
        <f t="shared" si="18"/>
        <v>5</v>
      </c>
      <c r="Q107" s="85"/>
      <c r="R107" s="86" t="s">
        <v>30</v>
      </c>
      <c r="S107" s="80"/>
      <c r="T107" s="86" t="s">
        <v>40</v>
      </c>
    </row>
    <row r="108" spans="1:23" x14ac:dyDescent="0.2">
      <c r="A108" s="89" t="s">
        <v>224</v>
      </c>
      <c r="B108" s="183" t="s">
        <v>179</v>
      </c>
      <c r="C108" s="184"/>
      <c r="D108" s="184"/>
      <c r="E108" s="184"/>
      <c r="F108" s="184"/>
      <c r="G108" s="184"/>
      <c r="H108" s="184"/>
      <c r="I108" s="228"/>
      <c r="J108" s="87">
        <v>3</v>
      </c>
      <c r="K108" s="87">
        <v>2</v>
      </c>
      <c r="L108" s="87">
        <v>1</v>
      </c>
      <c r="M108" s="84">
        <v>0</v>
      </c>
      <c r="N108" s="10">
        <f t="shared" si="16"/>
        <v>3</v>
      </c>
      <c r="O108" s="11">
        <f t="shared" si="17"/>
        <v>2</v>
      </c>
      <c r="P108" s="11">
        <f t="shared" si="18"/>
        <v>5</v>
      </c>
      <c r="Q108" s="85"/>
      <c r="R108" s="86" t="s">
        <v>30</v>
      </c>
      <c r="S108" s="80"/>
      <c r="T108" s="86" t="s">
        <v>40</v>
      </c>
    </row>
    <row r="109" spans="1:23" x14ac:dyDescent="0.2">
      <c r="A109" s="12" t="s">
        <v>27</v>
      </c>
      <c r="B109" s="156"/>
      <c r="C109" s="227"/>
      <c r="D109" s="227"/>
      <c r="E109" s="227"/>
      <c r="F109" s="227"/>
      <c r="G109" s="227"/>
      <c r="H109" s="227"/>
      <c r="I109" s="157"/>
      <c r="J109" s="12">
        <f t="shared" ref="J109:P109" si="19">SUM(J102:J108)</f>
        <v>30</v>
      </c>
      <c r="K109" s="12">
        <f t="shared" si="19"/>
        <v>14</v>
      </c>
      <c r="L109" s="12">
        <f t="shared" si="19"/>
        <v>8</v>
      </c>
      <c r="M109" s="12">
        <f t="shared" si="19"/>
        <v>2</v>
      </c>
      <c r="N109" s="12">
        <f t="shared" si="19"/>
        <v>24</v>
      </c>
      <c r="O109" s="12">
        <f t="shared" si="19"/>
        <v>29</v>
      </c>
      <c r="P109" s="12">
        <f t="shared" si="19"/>
        <v>53</v>
      </c>
      <c r="Q109" s="12">
        <f>COUNTIF(Q102:Q108,"E")</f>
        <v>4</v>
      </c>
      <c r="R109" s="12">
        <f>COUNTIF(R102:R108,"C")</f>
        <v>3</v>
      </c>
      <c r="S109" s="12">
        <f>COUNTIF(S102:S108,"VP")</f>
        <v>0</v>
      </c>
      <c r="T109" s="31">
        <f>COUNTA(T102:T108)</f>
        <v>7</v>
      </c>
      <c r="U109" s="243" t="str">
        <f>IF(Q109&gt;=SUM(R109:S109),"Corect","E trebuie să fie cel puțin egal cu C+VP")</f>
        <v>Corect</v>
      </c>
      <c r="V109" s="244"/>
      <c r="W109" s="244"/>
    </row>
    <row r="110" spans="1:23" s="98" customFormat="1" x14ac:dyDescent="0.2">
      <c r="A110" s="42"/>
      <c r="B110" s="42"/>
      <c r="C110" s="42"/>
      <c r="D110" s="42"/>
      <c r="E110" s="42"/>
      <c r="F110" s="42"/>
      <c r="G110" s="42"/>
      <c r="H110" s="42"/>
      <c r="I110" s="42"/>
      <c r="J110" s="42"/>
      <c r="K110" s="42"/>
      <c r="L110" s="42"/>
      <c r="M110" s="42"/>
      <c r="N110" s="42"/>
      <c r="O110" s="42"/>
      <c r="P110" s="42"/>
      <c r="Q110" s="42"/>
      <c r="R110" s="42"/>
      <c r="S110" s="42"/>
      <c r="T110" s="43"/>
      <c r="U110" s="97"/>
    </row>
    <row r="112" spans="1:23" ht="19.5" customHeight="1" x14ac:dyDescent="0.2">
      <c r="A112" s="239" t="s">
        <v>49</v>
      </c>
      <c r="B112" s="240"/>
      <c r="C112" s="240"/>
      <c r="D112" s="240"/>
      <c r="E112" s="240"/>
      <c r="F112" s="240"/>
      <c r="G112" s="240"/>
      <c r="H112" s="240"/>
      <c r="I112" s="240"/>
      <c r="J112" s="240"/>
      <c r="K112" s="240"/>
      <c r="L112" s="240"/>
      <c r="M112" s="240"/>
      <c r="N112" s="240"/>
      <c r="O112" s="240"/>
      <c r="P112" s="240"/>
      <c r="Q112" s="240"/>
      <c r="R112" s="240"/>
      <c r="S112" s="240"/>
      <c r="T112" s="241"/>
    </row>
    <row r="113" spans="1:25" ht="25.5" customHeight="1" x14ac:dyDescent="0.2">
      <c r="A113" s="224" t="s">
        <v>29</v>
      </c>
      <c r="B113" s="212" t="s">
        <v>28</v>
      </c>
      <c r="C113" s="213"/>
      <c r="D113" s="213"/>
      <c r="E113" s="213"/>
      <c r="F113" s="213"/>
      <c r="G113" s="213"/>
      <c r="H113" s="213"/>
      <c r="I113" s="214"/>
      <c r="J113" s="242" t="s">
        <v>42</v>
      </c>
      <c r="K113" s="204" t="s">
        <v>26</v>
      </c>
      <c r="L113" s="205"/>
      <c r="M113" s="206"/>
      <c r="N113" s="192" t="s">
        <v>43</v>
      </c>
      <c r="O113" s="193"/>
      <c r="P113" s="194"/>
      <c r="Q113" s="192" t="s">
        <v>25</v>
      </c>
      <c r="R113" s="197"/>
      <c r="S113" s="198"/>
      <c r="T113" s="207" t="s">
        <v>24</v>
      </c>
    </row>
    <row r="114" spans="1:25" x14ac:dyDescent="0.2">
      <c r="A114" s="225"/>
      <c r="B114" s="215"/>
      <c r="C114" s="216"/>
      <c r="D114" s="216"/>
      <c r="E114" s="216"/>
      <c r="F114" s="216"/>
      <c r="G114" s="216"/>
      <c r="H114" s="216"/>
      <c r="I114" s="217"/>
      <c r="J114" s="208"/>
      <c r="K114" s="4" t="s">
        <v>30</v>
      </c>
      <c r="L114" s="4" t="s">
        <v>31</v>
      </c>
      <c r="M114" s="4" t="s">
        <v>32</v>
      </c>
      <c r="N114" s="45" t="s">
        <v>36</v>
      </c>
      <c r="O114" s="45" t="s">
        <v>7</v>
      </c>
      <c r="P114" s="45" t="s">
        <v>33</v>
      </c>
      <c r="Q114" s="45" t="s">
        <v>34</v>
      </c>
      <c r="R114" s="45" t="s">
        <v>30</v>
      </c>
      <c r="S114" s="45" t="s">
        <v>35</v>
      </c>
      <c r="T114" s="208"/>
    </row>
    <row r="115" spans="1:25" x14ac:dyDescent="0.2">
      <c r="A115" s="82" t="s">
        <v>180</v>
      </c>
      <c r="B115" s="183" t="s">
        <v>181</v>
      </c>
      <c r="C115" s="184"/>
      <c r="D115" s="184"/>
      <c r="E115" s="184"/>
      <c r="F115" s="184"/>
      <c r="G115" s="184"/>
      <c r="H115" s="184"/>
      <c r="I115" s="185"/>
      <c r="J115" s="83">
        <v>6</v>
      </c>
      <c r="K115" s="84">
        <v>2</v>
      </c>
      <c r="L115" s="84">
        <v>2</v>
      </c>
      <c r="M115" s="84">
        <v>0</v>
      </c>
      <c r="N115" s="10">
        <f t="shared" ref="N115:N121" si="20">K115+L115+M115</f>
        <v>4</v>
      </c>
      <c r="O115" s="11">
        <f t="shared" ref="O115:O121" si="21">P115-N115</f>
        <v>9</v>
      </c>
      <c r="P115" s="11">
        <f t="shared" ref="P115:P121" si="22">ROUND(PRODUCT(J115,25)/12,0)</f>
        <v>13</v>
      </c>
      <c r="Q115" s="85" t="s">
        <v>34</v>
      </c>
      <c r="R115" s="86"/>
      <c r="S115" s="80"/>
      <c r="T115" s="86" t="s">
        <v>39</v>
      </c>
    </row>
    <row r="116" spans="1:25" x14ac:dyDescent="0.2">
      <c r="A116" s="82" t="s">
        <v>182</v>
      </c>
      <c r="B116" s="183" t="s">
        <v>238</v>
      </c>
      <c r="C116" s="184"/>
      <c r="D116" s="184"/>
      <c r="E116" s="184"/>
      <c r="F116" s="184"/>
      <c r="G116" s="184"/>
      <c r="H116" s="184"/>
      <c r="I116" s="185"/>
      <c r="J116" s="83">
        <v>4</v>
      </c>
      <c r="K116" s="84">
        <v>1</v>
      </c>
      <c r="L116" s="84">
        <v>2</v>
      </c>
      <c r="M116" s="84">
        <v>0</v>
      </c>
      <c r="N116" s="10">
        <f t="shared" si="20"/>
        <v>3</v>
      </c>
      <c r="O116" s="11">
        <f t="shared" si="21"/>
        <v>5</v>
      </c>
      <c r="P116" s="11">
        <f t="shared" si="22"/>
        <v>8</v>
      </c>
      <c r="Q116" s="85"/>
      <c r="R116" s="86" t="s">
        <v>30</v>
      </c>
      <c r="S116" s="80"/>
      <c r="T116" s="86" t="s">
        <v>39</v>
      </c>
    </row>
    <row r="117" spans="1:25" x14ac:dyDescent="0.2">
      <c r="A117" s="82" t="s">
        <v>183</v>
      </c>
      <c r="B117" s="183" t="s">
        <v>184</v>
      </c>
      <c r="C117" s="184"/>
      <c r="D117" s="184"/>
      <c r="E117" s="184"/>
      <c r="F117" s="184"/>
      <c r="G117" s="184"/>
      <c r="H117" s="184"/>
      <c r="I117" s="185"/>
      <c r="J117" s="83">
        <v>5</v>
      </c>
      <c r="K117" s="84">
        <v>2</v>
      </c>
      <c r="L117" s="84">
        <v>1</v>
      </c>
      <c r="M117" s="84">
        <v>0</v>
      </c>
      <c r="N117" s="10">
        <f t="shared" si="20"/>
        <v>3</v>
      </c>
      <c r="O117" s="11">
        <f t="shared" si="21"/>
        <v>7</v>
      </c>
      <c r="P117" s="11">
        <f t="shared" si="22"/>
        <v>10</v>
      </c>
      <c r="Q117" s="85" t="s">
        <v>34</v>
      </c>
      <c r="R117" s="86"/>
      <c r="S117" s="80"/>
      <c r="T117" s="86" t="s">
        <v>39</v>
      </c>
    </row>
    <row r="118" spans="1:25" x14ac:dyDescent="0.2">
      <c r="A118" s="82" t="s">
        <v>164</v>
      </c>
      <c r="B118" s="183" t="s">
        <v>185</v>
      </c>
      <c r="C118" s="184"/>
      <c r="D118" s="184"/>
      <c r="E118" s="184"/>
      <c r="F118" s="184"/>
      <c r="G118" s="184"/>
      <c r="H118" s="184"/>
      <c r="I118" s="185"/>
      <c r="J118" s="83">
        <v>4</v>
      </c>
      <c r="K118" s="84">
        <v>2</v>
      </c>
      <c r="L118" s="84">
        <v>0</v>
      </c>
      <c r="M118" s="84">
        <v>2</v>
      </c>
      <c r="N118" s="10">
        <f t="shared" si="20"/>
        <v>4</v>
      </c>
      <c r="O118" s="11">
        <f t="shared" si="21"/>
        <v>4</v>
      </c>
      <c r="P118" s="11">
        <f t="shared" si="22"/>
        <v>8</v>
      </c>
      <c r="Q118" s="85" t="s">
        <v>34</v>
      </c>
      <c r="R118" s="86"/>
      <c r="S118" s="80"/>
      <c r="T118" s="86" t="s">
        <v>39</v>
      </c>
    </row>
    <row r="119" spans="1:25" x14ac:dyDescent="0.2">
      <c r="A119" s="82" t="s">
        <v>186</v>
      </c>
      <c r="B119" s="183" t="s">
        <v>187</v>
      </c>
      <c r="C119" s="184"/>
      <c r="D119" s="184"/>
      <c r="E119" s="184"/>
      <c r="F119" s="184"/>
      <c r="G119" s="184"/>
      <c r="H119" s="184"/>
      <c r="I119" s="185"/>
      <c r="J119" s="83">
        <v>4</v>
      </c>
      <c r="K119" s="84">
        <v>2</v>
      </c>
      <c r="L119" s="84">
        <v>1</v>
      </c>
      <c r="M119" s="84">
        <v>0</v>
      </c>
      <c r="N119" s="10">
        <f t="shared" si="20"/>
        <v>3</v>
      </c>
      <c r="O119" s="11">
        <f t="shared" si="21"/>
        <v>5</v>
      </c>
      <c r="P119" s="11">
        <f t="shared" si="22"/>
        <v>8</v>
      </c>
      <c r="Q119" s="85" t="s">
        <v>34</v>
      </c>
      <c r="R119" s="86"/>
      <c r="S119" s="80"/>
      <c r="T119" s="86" t="s">
        <v>40</v>
      </c>
    </row>
    <row r="120" spans="1:25" x14ac:dyDescent="0.2">
      <c r="A120" s="82" t="s">
        <v>188</v>
      </c>
      <c r="B120" s="183" t="s">
        <v>189</v>
      </c>
      <c r="C120" s="184"/>
      <c r="D120" s="184"/>
      <c r="E120" s="184"/>
      <c r="F120" s="184"/>
      <c r="G120" s="184"/>
      <c r="H120" s="184"/>
      <c r="I120" s="185"/>
      <c r="J120" s="83">
        <v>4</v>
      </c>
      <c r="K120" s="84">
        <v>0</v>
      </c>
      <c r="L120" s="84">
        <v>0</v>
      </c>
      <c r="M120" s="84">
        <v>2</v>
      </c>
      <c r="N120" s="10">
        <f t="shared" si="20"/>
        <v>2</v>
      </c>
      <c r="O120" s="11">
        <f t="shared" si="21"/>
        <v>6</v>
      </c>
      <c r="P120" s="11">
        <f t="shared" si="22"/>
        <v>8</v>
      </c>
      <c r="Q120" s="85"/>
      <c r="R120" s="86"/>
      <c r="S120" s="80" t="s">
        <v>35</v>
      </c>
      <c r="T120" s="86" t="s">
        <v>40</v>
      </c>
    </row>
    <row r="121" spans="1:25" x14ac:dyDescent="0.2">
      <c r="A121" s="82" t="s">
        <v>225</v>
      </c>
      <c r="B121" s="183" t="s">
        <v>190</v>
      </c>
      <c r="C121" s="184"/>
      <c r="D121" s="184"/>
      <c r="E121" s="184"/>
      <c r="F121" s="184"/>
      <c r="G121" s="184"/>
      <c r="H121" s="184"/>
      <c r="I121" s="185"/>
      <c r="J121" s="83">
        <v>3</v>
      </c>
      <c r="K121" s="84">
        <v>2</v>
      </c>
      <c r="L121" s="84">
        <v>1</v>
      </c>
      <c r="M121" s="84">
        <v>0</v>
      </c>
      <c r="N121" s="10">
        <f t="shared" si="20"/>
        <v>3</v>
      </c>
      <c r="O121" s="11">
        <f t="shared" si="21"/>
        <v>3</v>
      </c>
      <c r="P121" s="11">
        <f t="shared" si="22"/>
        <v>6</v>
      </c>
      <c r="Q121" s="85" t="s">
        <v>34</v>
      </c>
      <c r="R121" s="86"/>
      <c r="S121" s="80"/>
      <c r="T121" s="86" t="s">
        <v>40</v>
      </c>
    </row>
    <row r="122" spans="1:25" x14ac:dyDescent="0.2">
      <c r="A122" s="12" t="s">
        <v>27</v>
      </c>
      <c r="B122" s="156"/>
      <c r="C122" s="227"/>
      <c r="D122" s="227"/>
      <c r="E122" s="227"/>
      <c r="F122" s="227"/>
      <c r="G122" s="227"/>
      <c r="H122" s="227"/>
      <c r="I122" s="157"/>
      <c r="J122" s="12">
        <f t="shared" ref="J122:P122" si="23">SUM(J115:J121)</f>
        <v>30</v>
      </c>
      <c r="K122" s="12">
        <f t="shared" si="23"/>
        <v>11</v>
      </c>
      <c r="L122" s="12">
        <f t="shared" si="23"/>
        <v>7</v>
      </c>
      <c r="M122" s="12">
        <f t="shared" si="23"/>
        <v>4</v>
      </c>
      <c r="N122" s="12">
        <f t="shared" si="23"/>
        <v>22</v>
      </c>
      <c r="O122" s="12">
        <f t="shared" si="23"/>
        <v>39</v>
      </c>
      <c r="P122" s="12">
        <f t="shared" si="23"/>
        <v>61</v>
      </c>
      <c r="Q122" s="12">
        <f>COUNTIF(Q115:Q121,"E")</f>
        <v>5</v>
      </c>
      <c r="R122" s="12">
        <f>COUNTIF(R115:R121,"C")</f>
        <v>1</v>
      </c>
      <c r="S122" s="12">
        <f>COUNTIF(S115:S121,"VP")</f>
        <v>1</v>
      </c>
      <c r="T122" s="31">
        <f>COUNTA(T115:T121)</f>
        <v>7</v>
      </c>
      <c r="U122" s="243" t="str">
        <f>IF(Q122&gt;=SUM(R122:S122),"Corect","E trebuie să fie cel puțin egal cu C+VP")</f>
        <v>Corect</v>
      </c>
      <c r="V122" s="244"/>
      <c r="W122" s="244"/>
    </row>
    <row r="124" spans="1:25" ht="18" customHeight="1" x14ac:dyDescent="0.2">
      <c r="A124" s="173" t="s">
        <v>50</v>
      </c>
      <c r="B124" s="173"/>
      <c r="C124" s="173"/>
      <c r="D124" s="173"/>
      <c r="E124" s="173"/>
      <c r="F124" s="173"/>
      <c r="G124" s="173"/>
      <c r="H124" s="173"/>
      <c r="I124" s="173"/>
      <c r="J124" s="173"/>
      <c r="K124" s="173"/>
      <c r="L124" s="173"/>
      <c r="M124" s="173"/>
      <c r="N124" s="173"/>
      <c r="O124" s="173"/>
      <c r="P124" s="173"/>
      <c r="Q124" s="173"/>
      <c r="R124" s="173"/>
      <c r="S124" s="173"/>
      <c r="T124" s="173"/>
      <c r="U124" s="71"/>
      <c r="V124" s="46"/>
      <c r="W124" s="46"/>
      <c r="X124" s="46"/>
      <c r="Y124" s="46"/>
    </row>
    <row r="125" spans="1:25" ht="27.75" customHeight="1" x14ac:dyDescent="0.2">
      <c r="A125" s="173" t="s">
        <v>29</v>
      </c>
      <c r="B125" s="173" t="s">
        <v>28</v>
      </c>
      <c r="C125" s="173"/>
      <c r="D125" s="173"/>
      <c r="E125" s="173"/>
      <c r="F125" s="173"/>
      <c r="G125" s="173"/>
      <c r="H125" s="173"/>
      <c r="I125" s="173"/>
      <c r="J125" s="186" t="s">
        <v>42</v>
      </c>
      <c r="K125" s="186" t="s">
        <v>26</v>
      </c>
      <c r="L125" s="186"/>
      <c r="M125" s="186"/>
      <c r="N125" s="186" t="s">
        <v>43</v>
      </c>
      <c r="O125" s="187"/>
      <c r="P125" s="187"/>
      <c r="Q125" s="186" t="s">
        <v>25</v>
      </c>
      <c r="R125" s="186"/>
      <c r="S125" s="186"/>
      <c r="T125" s="186" t="s">
        <v>24</v>
      </c>
      <c r="U125" s="71"/>
      <c r="V125" s="71"/>
      <c r="W125" s="71"/>
      <c r="X125" s="46"/>
      <c r="Y125" s="46"/>
    </row>
    <row r="126" spans="1:25" ht="12.75" customHeight="1" x14ac:dyDescent="0.2">
      <c r="A126" s="173"/>
      <c r="B126" s="173"/>
      <c r="C126" s="173"/>
      <c r="D126" s="173"/>
      <c r="E126" s="173"/>
      <c r="F126" s="173"/>
      <c r="G126" s="173"/>
      <c r="H126" s="173"/>
      <c r="I126" s="173"/>
      <c r="J126" s="186"/>
      <c r="K126" s="70" t="s">
        <v>30</v>
      </c>
      <c r="L126" s="70" t="s">
        <v>31</v>
      </c>
      <c r="M126" s="70" t="s">
        <v>32</v>
      </c>
      <c r="N126" s="70" t="s">
        <v>36</v>
      </c>
      <c r="O126" s="70" t="s">
        <v>7</v>
      </c>
      <c r="P126" s="70" t="s">
        <v>33</v>
      </c>
      <c r="Q126" s="70" t="s">
        <v>34</v>
      </c>
      <c r="R126" s="70" t="s">
        <v>30</v>
      </c>
      <c r="S126" s="70" t="s">
        <v>35</v>
      </c>
      <c r="T126" s="186"/>
      <c r="U126" s="71"/>
      <c r="V126" s="71"/>
      <c r="W126" s="71"/>
      <c r="X126" s="46"/>
      <c r="Y126" s="46"/>
    </row>
    <row r="127" spans="1:25" x14ac:dyDescent="0.2">
      <c r="A127" s="104" t="s">
        <v>218</v>
      </c>
      <c r="B127" s="188" t="s">
        <v>192</v>
      </c>
      <c r="C127" s="188"/>
      <c r="D127" s="188"/>
      <c r="E127" s="188"/>
      <c r="F127" s="188"/>
      <c r="G127" s="188"/>
      <c r="H127" s="188"/>
      <c r="I127" s="188"/>
      <c r="J127" s="188"/>
      <c r="K127" s="188"/>
      <c r="L127" s="188"/>
      <c r="M127" s="188"/>
      <c r="N127" s="188"/>
      <c r="O127" s="188"/>
      <c r="P127" s="188"/>
      <c r="Q127" s="188"/>
      <c r="R127" s="188"/>
      <c r="S127" s="188"/>
      <c r="T127" s="188"/>
      <c r="U127" s="71"/>
      <c r="V127" s="71"/>
      <c r="W127" s="71"/>
      <c r="X127" s="46"/>
      <c r="Y127" s="46"/>
    </row>
    <row r="128" spans="1:25" x14ac:dyDescent="0.2">
      <c r="A128" s="105" t="s">
        <v>197</v>
      </c>
      <c r="B128" s="180" t="s">
        <v>198</v>
      </c>
      <c r="C128" s="181"/>
      <c r="D128" s="181"/>
      <c r="E128" s="181"/>
      <c r="F128" s="181"/>
      <c r="G128" s="181"/>
      <c r="H128" s="181"/>
      <c r="I128" s="182"/>
      <c r="J128" s="90">
        <v>3</v>
      </c>
      <c r="K128" s="90">
        <v>2</v>
      </c>
      <c r="L128" s="90">
        <v>1</v>
      </c>
      <c r="M128" s="15">
        <v>0</v>
      </c>
      <c r="N128" s="11">
        <f>K128+L128+M128</f>
        <v>3</v>
      </c>
      <c r="O128" s="11">
        <f>P128-N128</f>
        <v>2</v>
      </c>
      <c r="P128" s="11">
        <f>ROUND(PRODUCT(J128,25)/14,0)</f>
        <v>5</v>
      </c>
      <c r="Q128" s="15" t="s">
        <v>34</v>
      </c>
      <c r="R128" s="15"/>
      <c r="S128" s="16"/>
      <c r="T128" s="8" t="s">
        <v>40</v>
      </c>
      <c r="U128" s="71"/>
      <c r="V128" s="71"/>
      <c r="W128" s="71"/>
      <c r="X128" s="46"/>
      <c r="Y128" s="46"/>
    </row>
    <row r="129" spans="1:26" x14ac:dyDescent="0.2">
      <c r="A129" s="105"/>
      <c r="B129" s="180" t="s">
        <v>199</v>
      </c>
      <c r="C129" s="181"/>
      <c r="D129" s="181"/>
      <c r="E129" s="181"/>
      <c r="F129" s="181"/>
      <c r="G129" s="181"/>
      <c r="H129" s="181"/>
      <c r="I129" s="182"/>
      <c r="J129" s="90">
        <v>3</v>
      </c>
      <c r="K129" s="90">
        <v>2</v>
      </c>
      <c r="L129" s="90">
        <v>1</v>
      </c>
      <c r="M129" s="15">
        <v>0</v>
      </c>
      <c r="N129" s="11">
        <f>K129+L129+M129</f>
        <v>3</v>
      </c>
      <c r="O129" s="11">
        <f>P129-N129</f>
        <v>2</v>
      </c>
      <c r="P129" s="11">
        <f>ROUND(PRODUCT(J129,25)/14,0)</f>
        <v>5</v>
      </c>
      <c r="Q129" s="15" t="s">
        <v>34</v>
      </c>
      <c r="R129" s="15"/>
      <c r="S129" s="16"/>
      <c r="T129" s="8" t="s">
        <v>40</v>
      </c>
      <c r="U129" s="71"/>
      <c r="V129" s="71"/>
      <c r="W129" s="71"/>
      <c r="X129" s="51"/>
      <c r="Y129" s="55"/>
      <c r="Z129" s="39"/>
    </row>
    <row r="130" spans="1:26" x14ac:dyDescent="0.2">
      <c r="A130" s="106" t="s">
        <v>219</v>
      </c>
      <c r="B130" s="133" t="s">
        <v>104</v>
      </c>
      <c r="C130" s="133"/>
      <c r="D130" s="133"/>
      <c r="E130" s="133"/>
      <c r="F130" s="133"/>
      <c r="G130" s="133"/>
      <c r="H130" s="133"/>
      <c r="I130" s="133"/>
      <c r="J130" s="133"/>
      <c r="K130" s="133"/>
      <c r="L130" s="133"/>
      <c r="M130" s="133"/>
      <c r="N130" s="133"/>
      <c r="O130" s="133"/>
      <c r="P130" s="133"/>
      <c r="Q130" s="133"/>
      <c r="R130" s="133"/>
      <c r="S130" s="133"/>
      <c r="T130" s="133"/>
      <c r="U130" s="71"/>
      <c r="V130" s="71"/>
      <c r="W130" s="71"/>
      <c r="X130" s="52"/>
      <c r="Y130" s="52"/>
      <c r="Z130" s="39"/>
    </row>
    <row r="131" spans="1:26" x14ac:dyDescent="0.2">
      <c r="A131" s="105" t="s">
        <v>226</v>
      </c>
      <c r="B131" s="134" t="s">
        <v>205</v>
      </c>
      <c r="C131" s="134"/>
      <c r="D131" s="134"/>
      <c r="E131" s="134"/>
      <c r="F131" s="134"/>
      <c r="G131" s="134"/>
      <c r="H131" s="134"/>
      <c r="I131" s="134"/>
      <c r="J131" s="91">
        <v>3</v>
      </c>
      <c r="K131" s="91">
        <v>2</v>
      </c>
      <c r="L131" s="91">
        <v>1</v>
      </c>
      <c r="M131" s="91">
        <v>0</v>
      </c>
      <c r="N131" s="11">
        <f>K131+L131+M131</f>
        <v>3</v>
      </c>
      <c r="O131" s="11">
        <f>P131-N131</f>
        <v>2</v>
      </c>
      <c r="P131" s="11">
        <f>ROUND(PRODUCT(J131,25)/14,0)</f>
        <v>5</v>
      </c>
      <c r="Q131" s="15" t="s">
        <v>34</v>
      </c>
      <c r="R131" s="15"/>
      <c r="S131" s="16"/>
      <c r="T131" s="8" t="s">
        <v>40</v>
      </c>
      <c r="U131" s="71"/>
      <c r="V131" s="71"/>
      <c r="W131" s="71"/>
      <c r="X131" s="52"/>
      <c r="Y131" s="52"/>
      <c r="Z131" s="39"/>
    </row>
    <row r="132" spans="1:26" x14ac:dyDescent="0.2">
      <c r="A132" s="105"/>
      <c r="B132" s="135" t="s">
        <v>199</v>
      </c>
      <c r="C132" s="136"/>
      <c r="D132" s="136"/>
      <c r="E132" s="136"/>
      <c r="F132" s="136"/>
      <c r="G132" s="136"/>
      <c r="H132" s="136"/>
      <c r="I132" s="137"/>
      <c r="J132" s="91">
        <v>3</v>
      </c>
      <c r="K132" s="91">
        <v>2</v>
      </c>
      <c r="L132" s="91">
        <v>1</v>
      </c>
      <c r="M132" s="91">
        <v>0</v>
      </c>
      <c r="N132" s="11">
        <f>K132+L132+M132</f>
        <v>3</v>
      </c>
      <c r="O132" s="11">
        <f>P132-N132</f>
        <v>2</v>
      </c>
      <c r="P132" s="11">
        <f>ROUND(PRODUCT(J132,25)/14,0)</f>
        <v>5</v>
      </c>
      <c r="Q132" s="15" t="s">
        <v>34</v>
      </c>
      <c r="R132" s="15"/>
      <c r="S132" s="16"/>
      <c r="T132" s="8" t="s">
        <v>40</v>
      </c>
      <c r="U132" s="52"/>
      <c r="V132" s="52"/>
      <c r="W132" s="52"/>
      <c r="X132" s="52"/>
      <c r="Y132" s="52"/>
      <c r="Z132" s="39"/>
    </row>
    <row r="133" spans="1:26" x14ac:dyDescent="0.2">
      <c r="A133" s="107" t="s">
        <v>220</v>
      </c>
      <c r="B133" s="233" t="s">
        <v>105</v>
      </c>
      <c r="C133" s="234"/>
      <c r="D133" s="234"/>
      <c r="E133" s="234"/>
      <c r="F133" s="234"/>
      <c r="G133" s="234"/>
      <c r="H133" s="234"/>
      <c r="I133" s="234"/>
      <c r="J133" s="234"/>
      <c r="K133" s="234"/>
      <c r="L133" s="234"/>
      <c r="M133" s="234"/>
      <c r="N133" s="234"/>
      <c r="O133" s="234"/>
      <c r="P133" s="234"/>
      <c r="Q133" s="234"/>
      <c r="R133" s="234"/>
      <c r="S133" s="234"/>
      <c r="T133" s="235"/>
      <c r="U133" s="52"/>
      <c r="V133" s="52"/>
      <c r="W133" s="52"/>
      <c r="X133" s="52"/>
      <c r="Y133" s="52"/>
      <c r="Z133" s="39"/>
    </row>
    <row r="134" spans="1:26" x14ac:dyDescent="0.2">
      <c r="A134" s="105"/>
      <c r="B134" s="134" t="s">
        <v>199</v>
      </c>
      <c r="C134" s="134"/>
      <c r="D134" s="134"/>
      <c r="E134" s="134"/>
      <c r="F134" s="134"/>
      <c r="G134" s="134"/>
      <c r="H134" s="134"/>
      <c r="I134" s="134"/>
      <c r="J134" s="91">
        <v>3</v>
      </c>
      <c r="K134" s="91">
        <v>2</v>
      </c>
      <c r="L134" s="91">
        <v>1</v>
      </c>
      <c r="M134" s="91">
        <v>0</v>
      </c>
      <c r="N134" s="11">
        <f>K134+L134+M134</f>
        <v>3</v>
      </c>
      <c r="O134" s="11">
        <f>P134-N134</f>
        <v>2</v>
      </c>
      <c r="P134" s="11">
        <f>ROUND(PRODUCT(J134,25)/14,0)</f>
        <v>5</v>
      </c>
      <c r="Q134" s="15"/>
      <c r="R134" s="15" t="s">
        <v>30</v>
      </c>
      <c r="S134" s="16"/>
      <c r="T134" s="8" t="s">
        <v>40</v>
      </c>
      <c r="U134" s="52"/>
      <c r="V134" s="52"/>
      <c r="W134" s="52"/>
      <c r="X134" s="52"/>
      <c r="Y134" s="52"/>
      <c r="Z134" s="39"/>
    </row>
    <row r="135" spans="1:26" x14ac:dyDescent="0.2">
      <c r="A135" s="105"/>
      <c r="B135" s="135" t="s">
        <v>199</v>
      </c>
      <c r="C135" s="136"/>
      <c r="D135" s="136"/>
      <c r="E135" s="136"/>
      <c r="F135" s="136"/>
      <c r="G135" s="136"/>
      <c r="H135" s="136"/>
      <c r="I135" s="137"/>
      <c r="J135" s="91">
        <v>3</v>
      </c>
      <c r="K135" s="91">
        <v>2</v>
      </c>
      <c r="L135" s="91">
        <v>1</v>
      </c>
      <c r="M135" s="91">
        <v>0</v>
      </c>
      <c r="N135" s="11">
        <f>K135+L135+M135</f>
        <v>3</v>
      </c>
      <c r="O135" s="11">
        <f>P135-N135</f>
        <v>2</v>
      </c>
      <c r="P135" s="11">
        <f>ROUND(PRODUCT(J135,25)/14,0)</f>
        <v>5</v>
      </c>
      <c r="Q135" s="15"/>
      <c r="R135" s="15" t="s">
        <v>30</v>
      </c>
      <c r="S135" s="16"/>
      <c r="T135" s="8" t="s">
        <v>40</v>
      </c>
      <c r="U135" s="52"/>
      <c r="V135" s="52"/>
      <c r="W135" s="52"/>
      <c r="X135" s="52"/>
      <c r="Y135" s="52"/>
      <c r="Z135" s="39"/>
    </row>
    <row r="136" spans="1:26" x14ac:dyDescent="0.2">
      <c r="A136" s="107" t="s">
        <v>221</v>
      </c>
      <c r="B136" s="133" t="s">
        <v>194</v>
      </c>
      <c r="C136" s="133"/>
      <c r="D136" s="133"/>
      <c r="E136" s="133"/>
      <c r="F136" s="133"/>
      <c r="G136" s="133"/>
      <c r="H136" s="133"/>
      <c r="I136" s="133"/>
      <c r="J136" s="133"/>
      <c r="K136" s="133"/>
      <c r="L136" s="133"/>
      <c r="M136" s="133"/>
      <c r="N136" s="133"/>
      <c r="O136" s="133"/>
      <c r="P136" s="133"/>
      <c r="Q136" s="133"/>
      <c r="R136" s="133"/>
      <c r="S136" s="133"/>
      <c r="T136" s="133"/>
      <c r="U136" s="52"/>
      <c r="V136" s="53"/>
      <c r="W136" s="53"/>
      <c r="X136" s="53"/>
      <c r="Y136" s="56"/>
      <c r="Z136" s="39"/>
    </row>
    <row r="137" spans="1:26" ht="12.75" customHeight="1" x14ac:dyDescent="0.2">
      <c r="A137" s="105"/>
      <c r="B137" s="135" t="s">
        <v>199</v>
      </c>
      <c r="C137" s="136"/>
      <c r="D137" s="136"/>
      <c r="E137" s="136"/>
      <c r="F137" s="136"/>
      <c r="G137" s="136"/>
      <c r="H137" s="136"/>
      <c r="I137" s="137"/>
      <c r="J137" s="91">
        <v>3</v>
      </c>
      <c r="K137" s="91">
        <v>2</v>
      </c>
      <c r="L137" s="91">
        <v>1</v>
      </c>
      <c r="M137" s="91">
        <v>0</v>
      </c>
      <c r="N137" s="11">
        <f>K138+L138+M138</f>
        <v>3</v>
      </c>
      <c r="O137" s="11">
        <f>P137-N137</f>
        <v>2</v>
      </c>
      <c r="P137" s="11">
        <f>ROUND(PRODUCT(J137,25)/14,0)</f>
        <v>5</v>
      </c>
      <c r="Q137" s="15"/>
      <c r="R137" s="15" t="s">
        <v>30</v>
      </c>
      <c r="S137" s="16"/>
      <c r="T137" s="8" t="s">
        <v>40</v>
      </c>
      <c r="U137" s="52"/>
      <c r="V137" s="53"/>
      <c r="W137" s="53"/>
      <c r="X137" s="53"/>
      <c r="Y137" s="56"/>
      <c r="Z137" s="39"/>
    </row>
    <row r="138" spans="1:26" x14ac:dyDescent="0.2">
      <c r="A138" s="105"/>
      <c r="B138" s="135" t="s">
        <v>199</v>
      </c>
      <c r="C138" s="136"/>
      <c r="D138" s="136"/>
      <c r="E138" s="136"/>
      <c r="F138" s="136"/>
      <c r="G138" s="136"/>
      <c r="H138" s="136"/>
      <c r="I138" s="137"/>
      <c r="J138" s="91">
        <v>3</v>
      </c>
      <c r="K138" s="91">
        <v>2</v>
      </c>
      <c r="L138" s="91">
        <v>1</v>
      </c>
      <c r="M138" s="91">
        <v>0</v>
      </c>
      <c r="N138" s="11">
        <f>K138+L138+M138</f>
        <v>3</v>
      </c>
      <c r="O138" s="11">
        <f>P138-N138</f>
        <v>2</v>
      </c>
      <c r="P138" s="11">
        <f>ROUND(PRODUCT(J138,25)/14,0)</f>
        <v>5</v>
      </c>
      <c r="Q138" s="15"/>
      <c r="R138" s="15" t="s">
        <v>30</v>
      </c>
      <c r="S138" s="16"/>
      <c r="T138" s="8" t="s">
        <v>40</v>
      </c>
      <c r="U138" s="52"/>
      <c r="V138" s="53"/>
      <c r="W138" s="53"/>
      <c r="X138" s="53"/>
      <c r="Y138" s="56"/>
      <c r="Z138" s="39"/>
    </row>
    <row r="139" spans="1:26" x14ac:dyDescent="0.2">
      <c r="A139" s="107" t="s">
        <v>222</v>
      </c>
      <c r="B139" s="133" t="s">
        <v>193</v>
      </c>
      <c r="C139" s="133"/>
      <c r="D139" s="133"/>
      <c r="E139" s="133"/>
      <c r="F139" s="133"/>
      <c r="G139" s="133"/>
      <c r="H139" s="133"/>
      <c r="I139" s="133"/>
      <c r="J139" s="133"/>
      <c r="K139" s="133"/>
      <c r="L139" s="133"/>
      <c r="M139" s="133"/>
      <c r="N139" s="133"/>
      <c r="O139" s="133"/>
      <c r="P139" s="133"/>
      <c r="Q139" s="133"/>
      <c r="R139" s="133"/>
      <c r="S139" s="133"/>
      <c r="T139" s="133"/>
      <c r="U139" s="52"/>
      <c r="V139" s="53"/>
      <c r="W139" s="53"/>
      <c r="X139" s="53"/>
      <c r="Y139" s="54"/>
      <c r="Z139" s="39"/>
    </row>
    <row r="140" spans="1:26" x14ac:dyDescent="0.2">
      <c r="A140" s="105" t="s">
        <v>200</v>
      </c>
      <c r="B140" s="135" t="s">
        <v>201</v>
      </c>
      <c r="C140" s="136"/>
      <c r="D140" s="136"/>
      <c r="E140" s="136"/>
      <c r="F140" s="136"/>
      <c r="G140" s="136"/>
      <c r="H140" s="136"/>
      <c r="I140" s="137"/>
      <c r="J140" s="91">
        <v>3</v>
      </c>
      <c r="K140" s="91">
        <v>2</v>
      </c>
      <c r="L140" s="91">
        <v>1</v>
      </c>
      <c r="M140" s="91">
        <v>0</v>
      </c>
      <c r="N140" s="11">
        <f>K140+L140+M140</f>
        <v>3</v>
      </c>
      <c r="O140" s="11">
        <f>P140-N140</f>
        <v>2</v>
      </c>
      <c r="P140" s="11">
        <f>ROUND(PRODUCT(J140,25)/14,0)</f>
        <v>5</v>
      </c>
      <c r="Q140" s="15" t="s">
        <v>34</v>
      </c>
      <c r="R140" s="15"/>
      <c r="S140" s="16"/>
      <c r="T140" s="8" t="s">
        <v>40</v>
      </c>
      <c r="U140" s="52"/>
      <c r="V140" s="53"/>
      <c r="W140" s="53"/>
      <c r="X140" s="53"/>
      <c r="Y140" s="54"/>
      <c r="Z140" s="39"/>
    </row>
    <row r="141" spans="1:26" x14ac:dyDescent="0.2">
      <c r="A141" s="105"/>
      <c r="B141" s="135" t="s">
        <v>199</v>
      </c>
      <c r="C141" s="136"/>
      <c r="D141" s="136"/>
      <c r="E141" s="136"/>
      <c r="F141" s="136"/>
      <c r="G141" s="136"/>
      <c r="H141" s="136"/>
      <c r="I141" s="137"/>
      <c r="J141" s="91">
        <v>3</v>
      </c>
      <c r="K141" s="91">
        <v>2</v>
      </c>
      <c r="L141" s="91">
        <v>1</v>
      </c>
      <c r="M141" s="91">
        <v>0</v>
      </c>
      <c r="N141" s="11">
        <f>K141+L141+M141</f>
        <v>3</v>
      </c>
      <c r="O141" s="11">
        <f>P141-N141</f>
        <v>2</v>
      </c>
      <c r="P141" s="11">
        <f>ROUND(PRODUCT(J141,25)/14,0)</f>
        <v>5</v>
      </c>
      <c r="Q141" s="15" t="s">
        <v>34</v>
      </c>
      <c r="R141" s="15"/>
      <c r="S141" s="16"/>
      <c r="T141" s="8" t="s">
        <v>40</v>
      </c>
      <c r="U141" s="52"/>
      <c r="V141" s="53"/>
      <c r="W141" s="53"/>
      <c r="X141" s="53"/>
      <c r="Y141" s="54"/>
      <c r="Z141" s="39"/>
    </row>
    <row r="142" spans="1:26" x14ac:dyDescent="0.2">
      <c r="A142" s="107" t="s">
        <v>223</v>
      </c>
      <c r="B142" s="133" t="s">
        <v>195</v>
      </c>
      <c r="C142" s="133"/>
      <c r="D142" s="133"/>
      <c r="E142" s="133"/>
      <c r="F142" s="133"/>
      <c r="G142" s="133"/>
      <c r="H142" s="133"/>
      <c r="I142" s="133"/>
      <c r="J142" s="133"/>
      <c r="K142" s="133"/>
      <c r="L142" s="133"/>
      <c r="M142" s="133"/>
      <c r="N142" s="133"/>
      <c r="O142" s="133"/>
      <c r="P142" s="133"/>
      <c r="Q142" s="133"/>
      <c r="R142" s="133"/>
      <c r="S142" s="133"/>
      <c r="T142" s="133"/>
      <c r="U142" s="52"/>
      <c r="V142" s="53"/>
      <c r="W142" s="53"/>
      <c r="X142" s="53"/>
      <c r="Y142" s="54"/>
      <c r="Z142" s="39"/>
    </row>
    <row r="143" spans="1:26" x14ac:dyDescent="0.2">
      <c r="A143" s="105"/>
      <c r="B143" s="135" t="s">
        <v>199</v>
      </c>
      <c r="C143" s="136"/>
      <c r="D143" s="136"/>
      <c r="E143" s="136"/>
      <c r="F143" s="136"/>
      <c r="G143" s="136"/>
      <c r="H143" s="136"/>
      <c r="I143" s="137"/>
      <c r="J143" s="91">
        <v>3</v>
      </c>
      <c r="K143" s="91">
        <v>2</v>
      </c>
      <c r="L143" s="91">
        <v>1</v>
      </c>
      <c r="M143" s="15">
        <v>0</v>
      </c>
      <c r="N143" s="11">
        <f>K143+L143+M143</f>
        <v>3</v>
      </c>
      <c r="O143" s="11">
        <f>P143-N143</f>
        <v>2</v>
      </c>
      <c r="P143" s="11">
        <f>ROUND(PRODUCT(J143,25)/14,0)</f>
        <v>5</v>
      </c>
      <c r="Q143" s="15"/>
      <c r="R143" s="15" t="s">
        <v>30</v>
      </c>
      <c r="S143" s="16"/>
      <c r="T143" s="8" t="s">
        <v>40</v>
      </c>
      <c r="U143" s="54"/>
      <c r="V143" s="54"/>
      <c r="W143" s="54"/>
      <c r="X143" s="54"/>
      <c r="Y143" s="54"/>
      <c r="Z143" s="39"/>
    </row>
    <row r="144" spans="1:26" x14ac:dyDescent="0.2">
      <c r="A144" s="105"/>
      <c r="B144" s="135" t="s">
        <v>199</v>
      </c>
      <c r="C144" s="136"/>
      <c r="D144" s="136"/>
      <c r="E144" s="136"/>
      <c r="F144" s="136"/>
      <c r="G144" s="136"/>
      <c r="H144" s="136"/>
      <c r="I144" s="137"/>
      <c r="J144" s="91">
        <v>3</v>
      </c>
      <c r="K144" s="91">
        <v>2</v>
      </c>
      <c r="L144" s="91">
        <v>1</v>
      </c>
      <c r="M144" s="15">
        <v>0</v>
      </c>
      <c r="N144" s="11">
        <f>K144+L144+M144</f>
        <v>3</v>
      </c>
      <c r="O144" s="11">
        <f>P144-N144</f>
        <v>2</v>
      </c>
      <c r="P144" s="11">
        <f>ROUND(PRODUCT(J144,25)/14,0)</f>
        <v>5</v>
      </c>
      <c r="Q144" s="15"/>
      <c r="R144" s="15" t="s">
        <v>30</v>
      </c>
      <c r="S144" s="16"/>
      <c r="T144" s="8" t="s">
        <v>40</v>
      </c>
      <c r="U144" s="54"/>
      <c r="V144" s="54"/>
      <c r="W144" s="54"/>
      <c r="X144" s="54"/>
      <c r="Y144" s="54"/>
      <c r="Z144" s="39"/>
    </row>
    <row r="145" spans="1:26" s="77" customFormat="1" x14ac:dyDescent="0.2">
      <c r="A145" s="108" t="s">
        <v>224</v>
      </c>
      <c r="B145" s="133" t="s">
        <v>196</v>
      </c>
      <c r="C145" s="133"/>
      <c r="D145" s="133"/>
      <c r="E145" s="133"/>
      <c r="F145" s="133"/>
      <c r="G145" s="133"/>
      <c r="H145" s="133"/>
      <c r="I145" s="133"/>
      <c r="J145" s="133"/>
      <c r="K145" s="133"/>
      <c r="L145" s="133"/>
      <c r="M145" s="133"/>
      <c r="N145" s="133"/>
      <c r="O145" s="133"/>
      <c r="P145" s="133"/>
      <c r="Q145" s="133"/>
      <c r="R145" s="133"/>
      <c r="S145" s="133"/>
      <c r="T145" s="133"/>
      <c r="U145" s="54"/>
      <c r="V145" s="54"/>
      <c r="W145" s="54"/>
      <c r="X145" s="54"/>
      <c r="Y145" s="54"/>
      <c r="Z145" s="78"/>
    </row>
    <row r="146" spans="1:26" s="77" customFormat="1" x14ac:dyDescent="0.2">
      <c r="A146" s="105"/>
      <c r="B146" s="134" t="s">
        <v>199</v>
      </c>
      <c r="C146" s="134"/>
      <c r="D146" s="134"/>
      <c r="E146" s="134"/>
      <c r="F146" s="134"/>
      <c r="G146" s="134"/>
      <c r="H146" s="134"/>
      <c r="I146" s="134"/>
      <c r="J146" s="91">
        <v>3</v>
      </c>
      <c r="K146" s="91">
        <v>2</v>
      </c>
      <c r="L146" s="91">
        <v>1</v>
      </c>
      <c r="M146" s="15">
        <v>0</v>
      </c>
      <c r="N146" s="11">
        <f>K146+L146+M146</f>
        <v>3</v>
      </c>
      <c r="O146" s="11">
        <f>P146-N146</f>
        <v>2</v>
      </c>
      <c r="P146" s="11">
        <f>ROUND(PRODUCT(J146,25)/14,0)</f>
        <v>5</v>
      </c>
      <c r="Q146" s="15"/>
      <c r="R146" s="15" t="s">
        <v>30</v>
      </c>
      <c r="S146" s="16"/>
      <c r="T146" s="8" t="s">
        <v>40</v>
      </c>
      <c r="U146" s="54"/>
      <c r="V146" s="54"/>
      <c r="W146" s="54"/>
      <c r="X146" s="54"/>
      <c r="Y146" s="54"/>
      <c r="Z146" s="78"/>
    </row>
    <row r="147" spans="1:26" s="77" customFormat="1" x14ac:dyDescent="0.2">
      <c r="A147" s="105"/>
      <c r="B147" s="135" t="s">
        <v>199</v>
      </c>
      <c r="C147" s="136"/>
      <c r="D147" s="136"/>
      <c r="E147" s="136"/>
      <c r="F147" s="136"/>
      <c r="G147" s="136"/>
      <c r="H147" s="136"/>
      <c r="I147" s="137"/>
      <c r="J147" s="91">
        <v>3</v>
      </c>
      <c r="K147" s="91">
        <v>2</v>
      </c>
      <c r="L147" s="91">
        <v>1</v>
      </c>
      <c r="M147" s="15">
        <v>0</v>
      </c>
      <c r="N147" s="11">
        <f>K147+L147+M147</f>
        <v>3</v>
      </c>
      <c r="O147" s="11">
        <f>P147-N147</f>
        <v>2</v>
      </c>
      <c r="P147" s="11">
        <f>ROUND(PRODUCT(J147,25)/14,0)</f>
        <v>5</v>
      </c>
      <c r="Q147" s="15"/>
      <c r="R147" s="15" t="s">
        <v>30</v>
      </c>
      <c r="S147" s="16"/>
      <c r="T147" s="8"/>
      <c r="U147" s="54"/>
      <c r="V147" s="54"/>
      <c r="W147" s="54"/>
      <c r="X147" s="54"/>
      <c r="Y147" s="54"/>
      <c r="Z147" s="78"/>
    </row>
    <row r="148" spans="1:26" s="77" customFormat="1" x14ac:dyDescent="0.2">
      <c r="A148" s="108" t="s">
        <v>225</v>
      </c>
      <c r="B148" s="133" t="s">
        <v>191</v>
      </c>
      <c r="C148" s="133"/>
      <c r="D148" s="133"/>
      <c r="E148" s="133"/>
      <c r="F148" s="133"/>
      <c r="G148" s="133"/>
      <c r="H148" s="133"/>
      <c r="I148" s="133"/>
      <c r="J148" s="133"/>
      <c r="K148" s="133"/>
      <c r="L148" s="133"/>
      <c r="M148" s="133"/>
      <c r="N148" s="133"/>
      <c r="O148" s="133"/>
      <c r="P148" s="133"/>
      <c r="Q148" s="133"/>
      <c r="R148" s="133"/>
      <c r="S148" s="133"/>
      <c r="T148" s="133"/>
      <c r="U148" s="54"/>
      <c r="V148" s="54"/>
      <c r="W148" s="54"/>
      <c r="X148" s="54"/>
      <c r="Y148" s="54"/>
      <c r="Z148" s="78"/>
    </row>
    <row r="149" spans="1:26" x14ac:dyDescent="0.2">
      <c r="A149" s="105" t="s">
        <v>202</v>
      </c>
      <c r="B149" s="135" t="s">
        <v>203</v>
      </c>
      <c r="C149" s="136"/>
      <c r="D149" s="136"/>
      <c r="E149" s="136"/>
      <c r="F149" s="136"/>
      <c r="G149" s="136"/>
      <c r="H149" s="136"/>
      <c r="I149" s="137"/>
      <c r="J149" s="91">
        <v>3</v>
      </c>
      <c r="K149" s="91">
        <v>2</v>
      </c>
      <c r="L149" s="91">
        <v>1</v>
      </c>
      <c r="M149" s="91">
        <v>0</v>
      </c>
      <c r="N149" s="11">
        <f>K149+L149+M149</f>
        <v>3</v>
      </c>
      <c r="O149" s="11">
        <f>P149-N149</f>
        <v>3</v>
      </c>
      <c r="P149" s="11">
        <f>ROUND(PRODUCT(J149,25)/12,0)</f>
        <v>6</v>
      </c>
      <c r="Q149" s="15" t="s">
        <v>34</v>
      </c>
      <c r="R149" s="15"/>
      <c r="S149" s="16"/>
      <c r="T149" s="8" t="s">
        <v>40</v>
      </c>
      <c r="U149" s="54"/>
      <c r="V149" s="54"/>
      <c r="W149" s="54"/>
      <c r="X149" s="54"/>
      <c r="Y149" s="54"/>
      <c r="Z149" s="39"/>
    </row>
    <row r="150" spans="1:26" x14ac:dyDescent="0.2">
      <c r="A150" s="105"/>
      <c r="B150" s="135" t="s">
        <v>199</v>
      </c>
      <c r="C150" s="136"/>
      <c r="D150" s="136"/>
      <c r="E150" s="136"/>
      <c r="F150" s="136"/>
      <c r="G150" s="136"/>
      <c r="H150" s="136"/>
      <c r="I150" s="137"/>
      <c r="J150" s="91">
        <v>3</v>
      </c>
      <c r="K150" s="91">
        <v>2</v>
      </c>
      <c r="L150" s="91">
        <v>1</v>
      </c>
      <c r="M150" s="91">
        <v>0</v>
      </c>
      <c r="N150" s="11">
        <f>K150+L150+M150</f>
        <v>3</v>
      </c>
      <c r="O150" s="11">
        <f>P150-N150</f>
        <v>3</v>
      </c>
      <c r="P150" s="11">
        <f>ROUND(PRODUCT(J150,25)/12,0)</f>
        <v>6</v>
      </c>
      <c r="Q150" s="15" t="s">
        <v>34</v>
      </c>
      <c r="R150" s="15"/>
      <c r="S150" s="16"/>
      <c r="T150" s="336" t="s">
        <v>40</v>
      </c>
      <c r="U150" s="54"/>
      <c r="V150" s="54"/>
      <c r="W150" s="54"/>
      <c r="X150" s="54"/>
      <c r="Y150" s="54"/>
      <c r="Z150" s="39"/>
    </row>
    <row r="151" spans="1:26" ht="25.5" customHeight="1" x14ac:dyDescent="0.2">
      <c r="A151" s="126" t="s">
        <v>108</v>
      </c>
      <c r="B151" s="126"/>
      <c r="C151" s="126"/>
      <c r="D151" s="126"/>
      <c r="E151" s="126"/>
      <c r="F151" s="126"/>
      <c r="G151" s="126"/>
      <c r="H151" s="126"/>
      <c r="I151" s="126"/>
      <c r="J151" s="13">
        <f>SUM(J128,J131,J134,J137,J140,J143,J146,J149)</f>
        <v>24</v>
      </c>
      <c r="K151" s="67">
        <f t="shared" ref="K151:P151" si="24">SUM(K128,K131,K134,K137,K140,K143)</f>
        <v>12</v>
      </c>
      <c r="L151" s="67">
        <f t="shared" si="24"/>
        <v>6</v>
      </c>
      <c r="M151" s="67">
        <f t="shared" si="24"/>
        <v>0</v>
      </c>
      <c r="N151" s="67">
        <f t="shared" si="24"/>
        <v>18</v>
      </c>
      <c r="O151" s="13">
        <f t="shared" si="24"/>
        <v>12</v>
      </c>
      <c r="P151" s="13">
        <f t="shared" si="24"/>
        <v>30</v>
      </c>
      <c r="Q151" s="76">
        <f>COUNTIF(Q128,"E")+COUNTIF(Q131,"E")+COUNTIF(Q134,"E")+COUNTIF(Q137,"E")+COUNTIF(Q140,"E")+COUNTIF(Q143,"E")+COUNTIF(Q146,"E")+COUNTIF(Q149,"E")</f>
        <v>4</v>
      </c>
      <c r="R151" s="76">
        <f>COUNTIF(R128,"C")+COUNTIF(R131,"C")+COUNTIF(R134,"C")+COUNTIF(R137,"C")+COUNTIF(R140,"C")+COUNTIF(R143,"C")+COUNTIF(R146,"C")+COUNTIF(R149,"C")</f>
        <v>4</v>
      </c>
      <c r="S151" s="14">
        <f>COUNTIF(S128,"VP")+COUNTIF(S131,"VP")+COUNTIF(S134,"VP")+COUNTIF(S137,"VP")+COUNTIF(S140,"VP")+COUNTIF(S143,"VP")</f>
        <v>0</v>
      </c>
      <c r="T151" s="73">
        <f>COUNTA(T128,T131,T134,T137,T140,T143,T146,T149)</f>
        <v>8</v>
      </c>
      <c r="U151" s="251" t="s">
        <v>239</v>
      </c>
      <c r="V151" s="255"/>
      <c r="W151" s="255"/>
      <c r="X151" s="54"/>
      <c r="Y151" s="54"/>
      <c r="Z151" s="39"/>
    </row>
    <row r="152" spans="1:26" ht="15" customHeight="1" x14ac:dyDescent="0.2">
      <c r="A152" s="126" t="s">
        <v>52</v>
      </c>
      <c r="B152" s="126"/>
      <c r="C152" s="126"/>
      <c r="D152" s="126"/>
      <c r="E152" s="126"/>
      <c r="F152" s="126"/>
      <c r="G152" s="126"/>
      <c r="H152" s="126"/>
      <c r="I152" s="126"/>
      <c r="J152" s="126"/>
      <c r="K152" s="13">
        <f t="shared" ref="K152:P152" si="25">SUM(K128,K131,K134,K137,K140,K143,K146)*14+K149*12</f>
        <v>220</v>
      </c>
      <c r="L152" s="76">
        <f t="shared" si="25"/>
        <v>110</v>
      </c>
      <c r="M152" s="76">
        <f t="shared" si="25"/>
        <v>0</v>
      </c>
      <c r="N152" s="76">
        <f t="shared" si="25"/>
        <v>330</v>
      </c>
      <c r="O152" s="76">
        <f t="shared" si="25"/>
        <v>232</v>
      </c>
      <c r="P152" s="76">
        <f t="shared" si="25"/>
        <v>562</v>
      </c>
      <c r="Q152" s="232"/>
      <c r="R152" s="232"/>
      <c r="S152" s="232"/>
      <c r="T152" s="232"/>
      <c r="U152" s="251"/>
      <c r="V152" s="255"/>
      <c r="W152" s="255"/>
      <c r="Y152" s="39"/>
      <c r="Z152" s="39"/>
    </row>
    <row r="153" spans="1:26" ht="12" customHeight="1" x14ac:dyDescent="0.2">
      <c r="A153" s="126"/>
      <c r="B153" s="126"/>
      <c r="C153" s="126"/>
      <c r="D153" s="126"/>
      <c r="E153" s="126"/>
      <c r="F153" s="126"/>
      <c r="G153" s="126"/>
      <c r="H153" s="126"/>
      <c r="I153" s="126"/>
      <c r="J153" s="126"/>
      <c r="K153" s="231">
        <f>SUM(K152:M152)</f>
        <v>330</v>
      </c>
      <c r="L153" s="231"/>
      <c r="M153" s="231"/>
      <c r="N153" s="231">
        <f>SUM(N152:O152)</f>
        <v>562</v>
      </c>
      <c r="O153" s="231"/>
      <c r="P153" s="231"/>
      <c r="Q153" s="232"/>
      <c r="R153" s="232"/>
      <c r="S153" s="232"/>
      <c r="T153" s="232"/>
      <c r="U153" s="251"/>
      <c r="V153" s="255"/>
      <c r="W153" s="255"/>
    </row>
    <row r="154" spans="1:26" ht="20.25" customHeight="1" x14ac:dyDescent="0.2">
      <c r="A154" s="153" t="s">
        <v>107</v>
      </c>
      <c r="B154" s="153"/>
      <c r="C154" s="153"/>
      <c r="D154" s="153"/>
      <c r="E154" s="153"/>
      <c r="F154" s="153"/>
      <c r="G154" s="153"/>
      <c r="H154" s="153"/>
      <c r="I154" s="153"/>
      <c r="J154" s="153"/>
      <c r="K154" s="230">
        <f>T151/SUM(T48,T65,T85,T97,T109,T122)</f>
        <v>0.18604651162790697</v>
      </c>
      <c r="L154" s="230"/>
      <c r="M154" s="230"/>
      <c r="N154" s="230"/>
      <c r="O154" s="230"/>
      <c r="P154" s="230"/>
      <c r="Q154" s="230"/>
      <c r="R154" s="230"/>
      <c r="S154" s="230"/>
      <c r="T154" s="230"/>
      <c r="U154" s="251"/>
      <c r="V154" s="255"/>
      <c r="W154" s="255"/>
    </row>
    <row r="155" spans="1:26" ht="19.5" customHeight="1" x14ac:dyDescent="0.2">
      <c r="A155" s="236" t="s">
        <v>110</v>
      </c>
      <c r="B155" s="236"/>
      <c r="C155" s="236"/>
      <c r="D155" s="236"/>
      <c r="E155" s="236"/>
      <c r="F155" s="236"/>
      <c r="G155" s="236"/>
      <c r="H155" s="236"/>
      <c r="I155" s="236"/>
      <c r="J155" s="236"/>
      <c r="K155" s="337">
        <f>K153/(SUM(N48,N65,N85,N97,N109)*14+N122*12)</f>
        <v>0.1722338204592902</v>
      </c>
      <c r="L155" s="337"/>
      <c r="M155" s="337"/>
      <c r="N155" s="337"/>
      <c r="O155" s="337"/>
      <c r="P155" s="337"/>
      <c r="Q155" s="337"/>
      <c r="R155" s="337"/>
      <c r="S155" s="337"/>
      <c r="T155" s="337"/>
      <c r="U155" s="251"/>
      <c r="V155" s="255"/>
      <c r="W155" s="255"/>
    </row>
    <row r="156" spans="1:26" x14ac:dyDescent="0.2">
      <c r="B156" s="5"/>
      <c r="C156" s="5"/>
      <c r="D156" s="5"/>
      <c r="E156" s="5"/>
      <c r="F156" s="5"/>
      <c r="G156" s="5"/>
      <c r="M156" s="5"/>
      <c r="N156" s="5"/>
      <c r="O156" s="5"/>
      <c r="P156" s="5"/>
      <c r="Q156" s="5"/>
      <c r="R156" s="5"/>
      <c r="S156" s="5"/>
    </row>
    <row r="157" spans="1:26" ht="21" customHeight="1" x14ac:dyDescent="0.2">
      <c r="A157" s="139" t="s">
        <v>59</v>
      </c>
      <c r="B157" s="140"/>
      <c r="C157" s="140"/>
      <c r="D157" s="140"/>
      <c r="E157" s="140"/>
      <c r="F157" s="140"/>
      <c r="G157" s="140"/>
      <c r="H157" s="140"/>
      <c r="I157" s="140"/>
      <c r="J157" s="140"/>
      <c r="K157" s="140"/>
      <c r="L157" s="140"/>
      <c r="M157" s="140"/>
      <c r="N157" s="140"/>
      <c r="O157" s="140"/>
      <c r="P157" s="140"/>
      <c r="Q157" s="140"/>
      <c r="R157" s="140"/>
      <c r="S157" s="140"/>
      <c r="T157" s="140"/>
    </row>
    <row r="158" spans="1:26" ht="21" customHeight="1" x14ac:dyDescent="0.2">
      <c r="A158" s="125" t="s">
        <v>61</v>
      </c>
      <c r="B158" s="162"/>
      <c r="C158" s="162"/>
      <c r="D158" s="162"/>
      <c r="E158" s="162"/>
      <c r="F158" s="162"/>
      <c r="G158" s="162"/>
      <c r="H158" s="162"/>
      <c r="I158" s="162"/>
      <c r="J158" s="162"/>
      <c r="K158" s="162"/>
      <c r="L158" s="162"/>
      <c r="M158" s="162"/>
      <c r="N158" s="162"/>
      <c r="O158" s="162"/>
      <c r="P158" s="162"/>
      <c r="Q158" s="162"/>
      <c r="R158" s="162"/>
      <c r="S158" s="162"/>
      <c r="T158" s="162"/>
      <c r="U158" s="39"/>
    </row>
    <row r="159" spans="1:26" ht="28.5" customHeight="1" x14ac:dyDescent="0.2">
      <c r="A159" s="125" t="s">
        <v>29</v>
      </c>
      <c r="B159" s="125" t="s">
        <v>28</v>
      </c>
      <c r="C159" s="125"/>
      <c r="D159" s="125"/>
      <c r="E159" s="125"/>
      <c r="F159" s="125"/>
      <c r="G159" s="125"/>
      <c r="H159" s="125"/>
      <c r="I159" s="125"/>
      <c r="J159" s="123" t="s">
        <v>42</v>
      </c>
      <c r="K159" s="123" t="s">
        <v>26</v>
      </c>
      <c r="L159" s="123"/>
      <c r="M159" s="123"/>
      <c r="N159" s="123" t="s">
        <v>43</v>
      </c>
      <c r="O159" s="123"/>
      <c r="P159" s="123"/>
      <c r="Q159" s="123" t="s">
        <v>25</v>
      </c>
      <c r="R159" s="123"/>
      <c r="S159" s="123"/>
      <c r="T159" s="123" t="s">
        <v>24</v>
      </c>
      <c r="U159" s="39"/>
    </row>
    <row r="160" spans="1:26" x14ac:dyDescent="0.2">
      <c r="A160" s="125"/>
      <c r="B160" s="125"/>
      <c r="C160" s="125"/>
      <c r="D160" s="125"/>
      <c r="E160" s="125"/>
      <c r="F160" s="125"/>
      <c r="G160" s="125"/>
      <c r="H160" s="125"/>
      <c r="I160" s="125"/>
      <c r="J160" s="123"/>
      <c r="K160" s="69" t="s">
        <v>30</v>
      </c>
      <c r="L160" s="69" t="s">
        <v>31</v>
      </c>
      <c r="M160" s="69" t="s">
        <v>32</v>
      </c>
      <c r="N160" s="69" t="s">
        <v>36</v>
      </c>
      <c r="O160" s="69" t="s">
        <v>7</v>
      </c>
      <c r="P160" s="69" t="s">
        <v>33</v>
      </c>
      <c r="Q160" s="69" t="s">
        <v>34</v>
      </c>
      <c r="R160" s="69" t="s">
        <v>30</v>
      </c>
      <c r="S160" s="69" t="s">
        <v>35</v>
      </c>
      <c r="T160" s="123"/>
      <c r="U160" s="39"/>
    </row>
    <row r="161" spans="1:26" x14ac:dyDescent="0.2">
      <c r="A161" s="125" t="s">
        <v>60</v>
      </c>
      <c r="B161" s="125"/>
      <c r="C161" s="125"/>
      <c r="D161" s="125"/>
      <c r="E161" s="125"/>
      <c r="F161" s="125"/>
      <c r="G161" s="125"/>
      <c r="H161" s="125"/>
      <c r="I161" s="125"/>
      <c r="J161" s="125"/>
      <c r="K161" s="125"/>
      <c r="L161" s="125"/>
      <c r="M161" s="125"/>
      <c r="N161" s="125"/>
      <c r="O161" s="125"/>
      <c r="P161" s="125"/>
      <c r="Q161" s="125"/>
      <c r="R161" s="125"/>
      <c r="S161" s="125"/>
      <c r="T161" s="125"/>
      <c r="U161" s="39"/>
    </row>
    <row r="162" spans="1:26" ht="15" x14ac:dyDescent="0.25">
      <c r="A162" s="92" t="str">
        <f t="shared" ref="A162:A179" si="26">IF(ISNA(INDEX($A$37:$T$151,MATCH($B162,$B$37:$B$151,0),1)),"",INDEX($A$37:$T$151,MATCH($B162,$B$37:$B$151,0),1))</f>
        <v>LLC1121</v>
      </c>
      <c r="B162" s="138" t="s">
        <v>126</v>
      </c>
      <c r="C162" s="138"/>
      <c r="D162" s="138"/>
      <c r="E162" s="138"/>
      <c r="F162" s="138"/>
      <c r="G162" s="138"/>
      <c r="H162" s="138"/>
      <c r="I162" s="138"/>
      <c r="J162" s="11">
        <f t="shared" ref="J162:J179" si="27">IF(ISNA(INDEX($A$38:$T$156,MATCH($B162,$B$38:$B$156,0),10)),"",INDEX($A$38:$T$156,MATCH($B162,$B$38:$B$156,0),10))</f>
        <v>8</v>
      </c>
      <c r="K162" s="11">
        <f t="shared" ref="K162:K179" si="28">IF(ISNA(INDEX($A$38:$T$156,MATCH($B162,$B$38:$B$156,0),11)),"",INDEX($A$38:$T$156,MATCH($B162,$B$38:$B$156,0),11))</f>
        <v>2</v>
      </c>
      <c r="L162" s="11">
        <f t="shared" ref="L162:L179" si="29">IF(ISNA(INDEX($A$38:$T$156,MATCH($B162,$B$38:$B$156,0),12)),"",INDEX($A$38:$T$156,MATCH($B162,$B$38:$B$156,0),12))</f>
        <v>2</v>
      </c>
      <c r="M162" s="11">
        <f t="shared" ref="M162:M179" si="30">IF(ISNA(INDEX($A$38:$T$156,MATCH($B162,$B$38:$B$156,0),13)),"",INDEX($A$38:$T$156,MATCH($B162,$B$38:$B$156,0),13))</f>
        <v>2</v>
      </c>
      <c r="N162" s="11">
        <f t="shared" ref="N162:N179" si="31">IF(ISNA(INDEX($A$38:$T$156,MATCH($B162,$B$38:$B$156,0),14)),"",INDEX($A$38:$T$156,MATCH($B162,$B$38:$B$156,0),14))</f>
        <v>6</v>
      </c>
      <c r="O162" s="11">
        <f t="shared" ref="O162:O179" si="32">IF(ISNA(INDEX($A$38:$T$156,MATCH($B162,$B$38:$B$156,0),15)),"",INDEX($A$38:$T$156,MATCH($B162,$B$38:$B$156,0),15))</f>
        <v>8</v>
      </c>
      <c r="P162" s="11">
        <f t="shared" ref="P162:P179" si="33">IF(ISNA(INDEX($A$38:$T$156,MATCH($B162,$B$38:$B$156,0),16)),"",INDEX($A$38:$T$156,MATCH($B162,$B$38:$B$156,0),16))</f>
        <v>14</v>
      </c>
      <c r="Q162" s="17" t="str">
        <f t="shared" ref="Q162:Q179" si="34">IF(ISNA(INDEX($A$38:$T$156,MATCH($B162,$B$38:$B$156,0),17)),"",INDEX($A$38:$T$156,MATCH($B162,$B$38:$B$156,0),17))</f>
        <v>E</v>
      </c>
      <c r="R162" s="17">
        <f t="shared" ref="R162:R179" si="35">IF(ISNA(INDEX($A$38:$T$156,MATCH($B162,$B$38:$B$156,0),18)),"",INDEX($A$38:$T$156,MATCH($B162,$B$38:$B$156,0),18))</f>
        <v>0</v>
      </c>
      <c r="S162" s="17">
        <f t="shared" ref="S162:S179" si="36">IF(ISNA(INDEX($A$38:$T$156,MATCH($B162,$B$38:$B$156,0),19)),"",INDEX($A$38:$T$156,MATCH($B162,$B$38:$B$156,0),19))</f>
        <v>0</v>
      </c>
      <c r="T162" s="17" t="str">
        <f t="shared" ref="T162:T179" si="37">IF(ISNA(INDEX($A$38:$T$156,MATCH($B162,$B$38:$B$156,0),20)),"",INDEX($A$38:$T$156,MATCH($B162,$B$38:$B$156,0),20))</f>
        <v>DF</v>
      </c>
      <c r="U162" s="74"/>
      <c r="V162" s="57"/>
      <c r="W162" s="57"/>
      <c r="X162" s="57"/>
      <c r="Y162" s="57"/>
      <c r="Z162" s="57"/>
    </row>
    <row r="163" spans="1:26" ht="15" customHeight="1" x14ac:dyDescent="0.25">
      <c r="A163" s="92" t="str">
        <f t="shared" si="26"/>
        <v>LLC1123</v>
      </c>
      <c r="B163" s="138" t="s">
        <v>129</v>
      </c>
      <c r="C163" s="138"/>
      <c r="D163" s="138"/>
      <c r="E163" s="138"/>
      <c r="F163" s="138"/>
      <c r="G163" s="138"/>
      <c r="H163" s="138"/>
      <c r="I163" s="138"/>
      <c r="J163" s="11">
        <f t="shared" si="27"/>
        <v>8</v>
      </c>
      <c r="K163" s="11">
        <f t="shared" si="28"/>
        <v>2</v>
      </c>
      <c r="L163" s="11">
        <f t="shared" si="29"/>
        <v>2</v>
      </c>
      <c r="M163" s="11">
        <f t="shared" si="30"/>
        <v>2</v>
      </c>
      <c r="N163" s="11">
        <f t="shared" si="31"/>
        <v>6</v>
      </c>
      <c r="O163" s="11">
        <f t="shared" si="32"/>
        <v>8</v>
      </c>
      <c r="P163" s="11">
        <f t="shared" si="33"/>
        <v>14</v>
      </c>
      <c r="Q163" s="17" t="str">
        <f t="shared" si="34"/>
        <v>E</v>
      </c>
      <c r="R163" s="17">
        <f t="shared" si="35"/>
        <v>0</v>
      </c>
      <c r="S163" s="17">
        <f t="shared" si="36"/>
        <v>0</v>
      </c>
      <c r="T163" s="17" t="str">
        <f t="shared" si="37"/>
        <v>DF</v>
      </c>
      <c r="U163" s="75"/>
      <c r="V163" s="57"/>
      <c r="W163" s="57"/>
      <c r="X163" s="57"/>
      <c r="Y163" s="57"/>
      <c r="Z163" s="57"/>
    </row>
    <row r="164" spans="1:26" ht="15" x14ac:dyDescent="0.25">
      <c r="A164" s="92" t="str">
        <f t="shared" si="26"/>
        <v>LLC1124</v>
      </c>
      <c r="B164" s="138" t="s">
        <v>234</v>
      </c>
      <c r="C164" s="138"/>
      <c r="D164" s="138"/>
      <c r="E164" s="138"/>
      <c r="F164" s="138"/>
      <c r="G164" s="138"/>
      <c r="H164" s="138"/>
      <c r="I164" s="138"/>
      <c r="J164" s="11">
        <f t="shared" si="27"/>
        <v>3</v>
      </c>
      <c r="K164" s="11">
        <f t="shared" si="28"/>
        <v>0</v>
      </c>
      <c r="L164" s="11">
        <f t="shared" si="29"/>
        <v>2</v>
      </c>
      <c r="M164" s="11">
        <f t="shared" si="30"/>
        <v>0</v>
      </c>
      <c r="N164" s="11">
        <f t="shared" si="31"/>
        <v>2</v>
      </c>
      <c r="O164" s="11">
        <f t="shared" si="32"/>
        <v>3</v>
      </c>
      <c r="P164" s="11">
        <f t="shared" si="33"/>
        <v>5</v>
      </c>
      <c r="Q164" s="17">
        <f t="shared" si="34"/>
        <v>0</v>
      </c>
      <c r="R164" s="17" t="str">
        <f t="shared" si="35"/>
        <v>C</v>
      </c>
      <c r="S164" s="17">
        <f t="shared" si="36"/>
        <v>0</v>
      </c>
      <c r="T164" s="17" t="str">
        <f t="shared" si="37"/>
        <v>DF</v>
      </c>
      <c r="U164" s="75"/>
      <c r="V164" s="57"/>
      <c r="W164" s="57"/>
      <c r="X164" s="57"/>
      <c r="Y164" s="57"/>
      <c r="Z164" s="57"/>
    </row>
    <row r="165" spans="1:26" ht="15" x14ac:dyDescent="0.25">
      <c r="A165" s="92" t="str">
        <f t="shared" si="26"/>
        <v>LLM1001</v>
      </c>
      <c r="B165" s="138" t="s">
        <v>132</v>
      </c>
      <c r="C165" s="138"/>
      <c r="D165" s="138"/>
      <c r="E165" s="138"/>
      <c r="F165" s="138"/>
      <c r="G165" s="138"/>
      <c r="H165" s="138"/>
      <c r="I165" s="138"/>
      <c r="J165" s="11">
        <f t="shared" si="27"/>
        <v>6</v>
      </c>
      <c r="K165" s="11">
        <f t="shared" si="28"/>
        <v>2</v>
      </c>
      <c r="L165" s="11">
        <f t="shared" si="29"/>
        <v>1</v>
      </c>
      <c r="M165" s="11">
        <f t="shared" si="30"/>
        <v>0</v>
      </c>
      <c r="N165" s="11">
        <f t="shared" si="31"/>
        <v>3</v>
      </c>
      <c r="O165" s="11">
        <f t="shared" si="32"/>
        <v>8</v>
      </c>
      <c r="P165" s="11">
        <f t="shared" si="33"/>
        <v>11</v>
      </c>
      <c r="Q165" s="17" t="str">
        <f t="shared" si="34"/>
        <v>E</v>
      </c>
      <c r="R165" s="17">
        <f t="shared" si="35"/>
        <v>0</v>
      </c>
      <c r="S165" s="17">
        <f t="shared" si="36"/>
        <v>0</v>
      </c>
      <c r="T165" s="17" t="str">
        <f t="shared" si="37"/>
        <v>DF</v>
      </c>
      <c r="U165" s="75"/>
      <c r="V165" s="57"/>
      <c r="W165" s="57"/>
      <c r="X165" s="57"/>
      <c r="Y165" s="57"/>
      <c r="Z165" s="57"/>
    </row>
    <row r="166" spans="1:26" ht="15" x14ac:dyDescent="0.25">
      <c r="A166" s="92" t="str">
        <f t="shared" si="26"/>
        <v>LLC1222</v>
      </c>
      <c r="B166" s="138" t="s">
        <v>137</v>
      </c>
      <c r="C166" s="138"/>
      <c r="D166" s="138"/>
      <c r="E166" s="138"/>
      <c r="F166" s="138"/>
      <c r="G166" s="138"/>
      <c r="H166" s="138"/>
      <c r="I166" s="138"/>
      <c r="J166" s="11">
        <f t="shared" si="27"/>
        <v>7</v>
      </c>
      <c r="K166" s="11">
        <f t="shared" si="28"/>
        <v>2</v>
      </c>
      <c r="L166" s="11">
        <f t="shared" si="29"/>
        <v>2</v>
      </c>
      <c r="M166" s="11">
        <f t="shared" si="30"/>
        <v>1</v>
      </c>
      <c r="N166" s="11">
        <f t="shared" si="31"/>
        <v>5</v>
      </c>
      <c r="O166" s="11">
        <f t="shared" si="32"/>
        <v>8</v>
      </c>
      <c r="P166" s="11">
        <f t="shared" si="33"/>
        <v>13</v>
      </c>
      <c r="Q166" s="17" t="str">
        <f t="shared" si="34"/>
        <v>E</v>
      </c>
      <c r="R166" s="17">
        <f t="shared" si="35"/>
        <v>0</v>
      </c>
      <c r="S166" s="17">
        <f t="shared" si="36"/>
        <v>0</v>
      </c>
      <c r="T166" s="17" t="str">
        <f t="shared" si="37"/>
        <v>DF</v>
      </c>
      <c r="U166" s="75"/>
      <c r="V166" s="57"/>
      <c r="W166" s="57"/>
      <c r="X166" s="57"/>
      <c r="Y166" s="57"/>
      <c r="Z166" s="57"/>
    </row>
    <row r="167" spans="1:26" s="32" customFormat="1" ht="15" x14ac:dyDescent="0.25">
      <c r="A167" s="92" t="str">
        <f t="shared" si="26"/>
        <v>LLC1223</v>
      </c>
      <c r="B167" s="138" t="s">
        <v>139</v>
      </c>
      <c r="C167" s="138"/>
      <c r="D167" s="138"/>
      <c r="E167" s="138"/>
      <c r="F167" s="138"/>
      <c r="G167" s="138"/>
      <c r="H167" s="138"/>
      <c r="I167" s="138"/>
      <c r="J167" s="11">
        <f t="shared" si="27"/>
        <v>7</v>
      </c>
      <c r="K167" s="11">
        <f t="shared" si="28"/>
        <v>2</v>
      </c>
      <c r="L167" s="11">
        <f t="shared" si="29"/>
        <v>2</v>
      </c>
      <c r="M167" s="11">
        <f t="shared" si="30"/>
        <v>0</v>
      </c>
      <c r="N167" s="11">
        <f t="shared" si="31"/>
        <v>4</v>
      </c>
      <c r="O167" s="11">
        <f t="shared" si="32"/>
        <v>9</v>
      </c>
      <c r="P167" s="11">
        <f t="shared" si="33"/>
        <v>13</v>
      </c>
      <c r="Q167" s="17" t="str">
        <f t="shared" si="34"/>
        <v>E</v>
      </c>
      <c r="R167" s="17">
        <f t="shared" si="35"/>
        <v>0</v>
      </c>
      <c r="S167" s="17">
        <f t="shared" si="36"/>
        <v>0</v>
      </c>
      <c r="T167" s="17" t="str">
        <f t="shared" si="37"/>
        <v>DF</v>
      </c>
      <c r="U167" s="75"/>
      <c r="V167" s="57"/>
      <c r="W167" s="57"/>
      <c r="X167" s="57"/>
      <c r="Y167" s="57"/>
      <c r="Z167" s="57"/>
    </row>
    <row r="168" spans="1:26" ht="15" x14ac:dyDescent="0.25">
      <c r="A168" s="92" t="str">
        <f t="shared" si="26"/>
        <v>LLC1224</v>
      </c>
      <c r="B168" s="138" t="s">
        <v>141</v>
      </c>
      <c r="C168" s="138"/>
      <c r="D168" s="138"/>
      <c r="E168" s="138"/>
      <c r="F168" s="138"/>
      <c r="G168" s="138"/>
      <c r="H168" s="138"/>
      <c r="I168" s="138"/>
      <c r="J168" s="11">
        <f t="shared" si="27"/>
        <v>6</v>
      </c>
      <c r="K168" s="11">
        <f t="shared" si="28"/>
        <v>2</v>
      </c>
      <c r="L168" s="11">
        <f t="shared" si="29"/>
        <v>1</v>
      </c>
      <c r="M168" s="11">
        <f t="shared" si="30"/>
        <v>0</v>
      </c>
      <c r="N168" s="11">
        <f t="shared" si="31"/>
        <v>3</v>
      </c>
      <c r="O168" s="11">
        <f t="shared" si="32"/>
        <v>8</v>
      </c>
      <c r="P168" s="11">
        <f t="shared" si="33"/>
        <v>11</v>
      </c>
      <c r="Q168" s="17" t="str">
        <f t="shared" si="34"/>
        <v>E</v>
      </c>
      <c r="R168" s="17">
        <f t="shared" si="35"/>
        <v>0</v>
      </c>
      <c r="S168" s="17">
        <f t="shared" si="36"/>
        <v>0</v>
      </c>
      <c r="T168" s="17" t="str">
        <f t="shared" si="37"/>
        <v>DF</v>
      </c>
      <c r="U168" s="75"/>
      <c r="V168" s="57"/>
      <c r="W168" s="57"/>
      <c r="X168" s="57"/>
      <c r="Y168" s="57"/>
      <c r="Z168" s="57"/>
    </row>
    <row r="169" spans="1:26" s="79" customFormat="1" ht="15" x14ac:dyDescent="0.25">
      <c r="A169" s="92" t="str">
        <f t="shared" si="26"/>
        <v>LLC2123</v>
      </c>
      <c r="B169" s="138" t="s">
        <v>149</v>
      </c>
      <c r="C169" s="138"/>
      <c r="D169" s="138"/>
      <c r="E169" s="138"/>
      <c r="F169" s="138"/>
      <c r="G169" s="138"/>
      <c r="H169" s="138"/>
      <c r="I169" s="138"/>
      <c r="J169" s="11">
        <f t="shared" si="27"/>
        <v>5</v>
      </c>
      <c r="K169" s="11">
        <f t="shared" si="28"/>
        <v>2</v>
      </c>
      <c r="L169" s="11">
        <f t="shared" si="29"/>
        <v>1</v>
      </c>
      <c r="M169" s="11">
        <f t="shared" si="30"/>
        <v>0</v>
      </c>
      <c r="N169" s="11">
        <f t="shared" si="31"/>
        <v>3</v>
      </c>
      <c r="O169" s="11">
        <f t="shared" si="32"/>
        <v>6</v>
      </c>
      <c r="P169" s="11">
        <f t="shared" si="33"/>
        <v>9</v>
      </c>
      <c r="Q169" s="17" t="str">
        <f t="shared" si="34"/>
        <v>E</v>
      </c>
      <c r="R169" s="17">
        <f t="shared" si="35"/>
        <v>0</v>
      </c>
      <c r="S169" s="17">
        <f t="shared" si="36"/>
        <v>0</v>
      </c>
      <c r="T169" s="17" t="str">
        <f t="shared" si="37"/>
        <v>DF</v>
      </c>
      <c r="U169" s="75"/>
      <c r="V169" s="57"/>
      <c r="W169" s="57"/>
      <c r="X169" s="57"/>
      <c r="Y169" s="57"/>
      <c r="Z169" s="57"/>
    </row>
    <row r="170" spans="1:26" s="79" customFormat="1" ht="15" x14ac:dyDescent="0.25">
      <c r="A170" s="92" t="str">
        <f t="shared" si="26"/>
        <v>HLM5101</v>
      </c>
      <c r="B170" s="138" t="s">
        <v>153</v>
      </c>
      <c r="C170" s="138"/>
      <c r="D170" s="138"/>
      <c r="E170" s="138"/>
      <c r="F170" s="138"/>
      <c r="G170" s="138"/>
      <c r="H170" s="138"/>
      <c r="I170" s="138"/>
      <c r="J170" s="11">
        <f t="shared" si="27"/>
        <v>4</v>
      </c>
      <c r="K170" s="11">
        <f t="shared" si="28"/>
        <v>2</v>
      </c>
      <c r="L170" s="11">
        <f t="shared" si="29"/>
        <v>1</v>
      </c>
      <c r="M170" s="11">
        <f t="shared" si="30"/>
        <v>0</v>
      </c>
      <c r="N170" s="11">
        <f t="shared" si="31"/>
        <v>3</v>
      </c>
      <c r="O170" s="11">
        <f t="shared" si="32"/>
        <v>4</v>
      </c>
      <c r="P170" s="11">
        <f t="shared" si="33"/>
        <v>7</v>
      </c>
      <c r="Q170" s="17" t="str">
        <f t="shared" si="34"/>
        <v>E</v>
      </c>
      <c r="R170" s="17">
        <f t="shared" si="35"/>
        <v>0</v>
      </c>
      <c r="S170" s="17">
        <f t="shared" si="36"/>
        <v>0</v>
      </c>
      <c r="T170" s="17" t="str">
        <f t="shared" si="37"/>
        <v>DF</v>
      </c>
      <c r="U170" s="75"/>
      <c r="V170" s="57"/>
      <c r="W170" s="57"/>
      <c r="X170" s="57"/>
      <c r="Y170" s="57"/>
      <c r="Z170" s="57"/>
    </row>
    <row r="171" spans="1:26" s="79" customFormat="1" ht="15" x14ac:dyDescent="0.25">
      <c r="A171" s="92" t="str">
        <f t="shared" si="26"/>
        <v>LLC2125</v>
      </c>
      <c r="B171" s="138" t="s">
        <v>155</v>
      </c>
      <c r="C171" s="138"/>
      <c r="D171" s="138"/>
      <c r="E171" s="138"/>
      <c r="F171" s="138"/>
      <c r="G171" s="138"/>
      <c r="H171" s="138"/>
      <c r="I171" s="138"/>
      <c r="J171" s="11">
        <f t="shared" si="27"/>
        <v>4</v>
      </c>
      <c r="K171" s="11">
        <f t="shared" si="28"/>
        <v>2</v>
      </c>
      <c r="L171" s="11">
        <f t="shared" si="29"/>
        <v>1</v>
      </c>
      <c r="M171" s="11">
        <f t="shared" si="30"/>
        <v>0</v>
      </c>
      <c r="N171" s="11">
        <f t="shared" si="31"/>
        <v>3</v>
      </c>
      <c r="O171" s="11">
        <f t="shared" si="32"/>
        <v>4</v>
      </c>
      <c r="P171" s="11">
        <f t="shared" si="33"/>
        <v>7</v>
      </c>
      <c r="Q171" s="17" t="str">
        <f t="shared" si="34"/>
        <v>E</v>
      </c>
      <c r="R171" s="17">
        <f t="shared" si="35"/>
        <v>0</v>
      </c>
      <c r="S171" s="17">
        <f t="shared" si="36"/>
        <v>0</v>
      </c>
      <c r="T171" s="17" t="str">
        <f t="shared" si="37"/>
        <v>DF</v>
      </c>
      <c r="U171" s="75"/>
      <c r="V171" s="57"/>
      <c r="W171" s="57"/>
      <c r="X171" s="57"/>
      <c r="Y171" s="57"/>
      <c r="Z171" s="57"/>
    </row>
    <row r="172" spans="1:26" ht="15" x14ac:dyDescent="0.25">
      <c r="A172" s="92" t="str">
        <f t="shared" si="26"/>
        <v>LLC2221</v>
      </c>
      <c r="B172" s="138" t="s">
        <v>159</v>
      </c>
      <c r="C172" s="138"/>
      <c r="D172" s="138"/>
      <c r="E172" s="138"/>
      <c r="F172" s="138"/>
      <c r="G172" s="138"/>
      <c r="H172" s="138"/>
      <c r="I172" s="138"/>
      <c r="J172" s="11">
        <f t="shared" si="27"/>
        <v>4</v>
      </c>
      <c r="K172" s="11">
        <f t="shared" si="28"/>
        <v>2</v>
      </c>
      <c r="L172" s="11">
        <f t="shared" si="29"/>
        <v>1</v>
      </c>
      <c r="M172" s="11">
        <f t="shared" si="30"/>
        <v>0</v>
      </c>
      <c r="N172" s="11">
        <f t="shared" si="31"/>
        <v>3</v>
      </c>
      <c r="O172" s="11">
        <f t="shared" si="32"/>
        <v>4</v>
      </c>
      <c r="P172" s="11">
        <f t="shared" si="33"/>
        <v>7</v>
      </c>
      <c r="Q172" s="17" t="str">
        <f t="shared" si="34"/>
        <v>E</v>
      </c>
      <c r="R172" s="17">
        <f t="shared" si="35"/>
        <v>0</v>
      </c>
      <c r="S172" s="17">
        <f t="shared" si="36"/>
        <v>0</v>
      </c>
      <c r="T172" s="17" t="str">
        <f t="shared" si="37"/>
        <v>DF</v>
      </c>
      <c r="U172" s="75"/>
      <c r="V172" s="57"/>
      <c r="W172" s="57"/>
      <c r="X172" s="57"/>
      <c r="Y172" s="57"/>
      <c r="Z172" s="57"/>
    </row>
    <row r="173" spans="1:26" ht="15" x14ac:dyDescent="0.25">
      <c r="A173" s="92" t="str">
        <f t="shared" si="26"/>
        <v>LLC2222</v>
      </c>
      <c r="B173" s="138" t="s">
        <v>161</v>
      </c>
      <c r="C173" s="138"/>
      <c r="D173" s="138"/>
      <c r="E173" s="138"/>
      <c r="F173" s="138"/>
      <c r="G173" s="138"/>
      <c r="H173" s="138"/>
      <c r="I173" s="138"/>
      <c r="J173" s="11">
        <f t="shared" si="27"/>
        <v>6</v>
      </c>
      <c r="K173" s="11">
        <f t="shared" si="28"/>
        <v>2</v>
      </c>
      <c r="L173" s="11">
        <f t="shared" si="29"/>
        <v>2</v>
      </c>
      <c r="M173" s="11">
        <f t="shared" si="30"/>
        <v>0</v>
      </c>
      <c r="N173" s="11">
        <f t="shared" si="31"/>
        <v>4</v>
      </c>
      <c r="O173" s="11">
        <f t="shared" si="32"/>
        <v>7</v>
      </c>
      <c r="P173" s="11">
        <f t="shared" si="33"/>
        <v>11</v>
      </c>
      <c r="Q173" s="17" t="str">
        <f t="shared" si="34"/>
        <v>E</v>
      </c>
      <c r="R173" s="17">
        <f t="shared" si="35"/>
        <v>0</v>
      </c>
      <c r="S173" s="17">
        <f t="shared" si="36"/>
        <v>0</v>
      </c>
      <c r="T173" s="17" t="str">
        <f t="shared" si="37"/>
        <v>DF</v>
      </c>
      <c r="U173" s="75"/>
      <c r="V173" s="57"/>
      <c r="W173" s="57"/>
      <c r="X173" s="57"/>
      <c r="Y173" s="57"/>
      <c r="Z173" s="57"/>
    </row>
    <row r="174" spans="1:26" s="109" customFormat="1" ht="15" x14ac:dyDescent="0.25">
      <c r="A174" s="92" t="str">
        <f t="shared" si="26"/>
        <v>LLC2225</v>
      </c>
      <c r="B174" s="138" t="s">
        <v>166</v>
      </c>
      <c r="C174" s="138"/>
      <c r="D174" s="138"/>
      <c r="E174" s="138"/>
      <c r="F174" s="138"/>
      <c r="G174" s="138"/>
      <c r="H174" s="138"/>
      <c r="I174" s="138"/>
      <c r="J174" s="11">
        <f t="shared" si="27"/>
        <v>6</v>
      </c>
      <c r="K174" s="11">
        <f t="shared" si="28"/>
        <v>2</v>
      </c>
      <c r="L174" s="11">
        <f t="shared" si="29"/>
        <v>1</v>
      </c>
      <c r="M174" s="11">
        <f t="shared" si="30"/>
        <v>2</v>
      </c>
      <c r="N174" s="11">
        <f t="shared" si="31"/>
        <v>5</v>
      </c>
      <c r="O174" s="11">
        <f t="shared" si="32"/>
        <v>6</v>
      </c>
      <c r="P174" s="11">
        <f t="shared" si="33"/>
        <v>11</v>
      </c>
      <c r="Q174" s="17" t="str">
        <f t="shared" si="34"/>
        <v>E</v>
      </c>
      <c r="R174" s="17">
        <f t="shared" si="35"/>
        <v>0</v>
      </c>
      <c r="S174" s="17">
        <f t="shared" si="36"/>
        <v>0</v>
      </c>
      <c r="T174" s="17" t="str">
        <f t="shared" si="37"/>
        <v>DF</v>
      </c>
      <c r="U174" s="75"/>
      <c r="V174" s="57"/>
      <c r="W174" s="57"/>
      <c r="X174" s="57"/>
      <c r="Y174" s="57"/>
      <c r="Z174" s="57"/>
    </row>
    <row r="175" spans="1:26" ht="15" x14ac:dyDescent="0.25">
      <c r="A175" s="92" t="str">
        <f t="shared" si="26"/>
        <v>LLC3121</v>
      </c>
      <c r="B175" s="138" t="s">
        <v>171</v>
      </c>
      <c r="C175" s="138"/>
      <c r="D175" s="138"/>
      <c r="E175" s="138"/>
      <c r="F175" s="138"/>
      <c r="G175" s="138"/>
      <c r="H175" s="138"/>
      <c r="I175" s="138"/>
      <c r="J175" s="11">
        <f t="shared" si="27"/>
        <v>6</v>
      </c>
      <c r="K175" s="11">
        <f t="shared" si="28"/>
        <v>2</v>
      </c>
      <c r="L175" s="11">
        <f t="shared" si="29"/>
        <v>1</v>
      </c>
      <c r="M175" s="11">
        <f t="shared" si="30"/>
        <v>2</v>
      </c>
      <c r="N175" s="11">
        <f t="shared" si="31"/>
        <v>5</v>
      </c>
      <c r="O175" s="11">
        <f t="shared" si="32"/>
        <v>6</v>
      </c>
      <c r="P175" s="11">
        <f t="shared" si="33"/>
        <v>11</v>
      </c>
      <c r="Q175" s="17" t="str">
        <f t="shared" si="34"/>
        <v>E</v>
      </c>
      <c r="R175" s="17">
        <f t="shared" si="35"/>
        <v>0</v>
      </c>
      <c r="S175" s="17">
        <f t="shared" si="36"/>
        <v>0</v>
      </c>
      <c r="T175" s="17" t="str">
        <f t="shared" si="37"/>
        <v>DF</v>
      </c>
      <c r="U175" s="75"/>
      <c r="V175" s="57"/>
      <c r="W175" s="57"/>
      <c r="X175" s="57"/>
      <c r="Y175" s="57"/>
      <c r="Z175" s="57"/>
    </row>
    <row r="176" spans="1:26" ht="15" x14ac:dyDescent="0.25">
      <c r="A176" s="92" t="str">
        <f t="shared" si="26"/>
        <v>LLC3122</v>
      </c>
      <c r="B176" s="138" t="s">
        <v>173</v>
      </c>
      <c r="C176" s="138"/>
      <c r="D176" s="138"/>
      <c r="E176" s="138"/>
      <c r="F176" s="138"/>
      <c r="G176" s="138"/>
      <c r="H176" s="138"/>
      <c r="I176" s="138"/>
      <c r="J176" s="11">
        <f t="shared" si="27"/>
        <v>6</v>
      </c>
      <c r="K176" s="11">
        <f t="shared" si="28"/>
        <v>2</v>
      </c>
      <c r="L176" s="11">
        <f t="shared" si="29"/>
        <v>2</v>
      </c>
      <c r="M176" s="11">
        <f t="shared" si="30"/>
        <v>0</v>
      </c>
      <c r="N176" s="11">
        <f t="shared" si="31"/>
        <v>4</v>
      </c>
      <c r="O176" s="11">
        <f t="shared" si="32"/>
        <v>7</v>
      </c>
      <c r="P176" s="11">
        <f t="shared" si="33"/>
        <v>11</v>
      </c>
      <c r="Q176" s="17" t="str">
        <f t="shared" si="34"/>
        <v>E</v>
      </c>
      <c r="R176" s="17">
        <f t="shared" si="35"/>
        <v>0</v>
      </c>
      <c r="S176" s="17">
        <f t="shared" si="36"/>
        <v>0</v>
      </c>
      <c r="T176" s="17" t="str">
        <f t="shared" si="37"/>
        <v>DF</v>
      </c>
      <c r="U176" s="75"/>
      <c r="V176" s="57"/>
      <c r="W176" s="57"/>
      <c r="X176" s="57"/>
      <c r="Y176" s="57"/>
      <c r="Z176" s="57"/>
    </row>
    <row r="177" spans="1:26" ht="15" x14ac:dyDescent="0.25">
      <c r="A177" s="92" t="str">
        <f t="shared" si="26"/>
        <v>LLC3124</v>
      </c>
      <c r="B177" s="138" t="s">
        <v>237</v>
      </c>
      <c r="C177" s="138"/>
      <c r="D177" s="138"/>
      <c r="E177" s="138"/>
      <c r="F177" s="138"/>
      <c r="G177" s="138"/>
      <c r="H177" s="138"/>
      <c r="I177" s="138"/>
      <c r="J177" s="11">
        <f t="shared" si="27"/>
        <v>4</v>
      </c>
      <c r="K177" s="11">
        <f t="shared" si="28"/>
        <v>2</v>
      </c>
      <c r="L177" s="11">
        <f t="shared" si="29"/>
        <v>1</v>
      </c>
      <c r="M177" s="11">
        <f t="shared" si="30"/>
        <v>0</v>
      </c>
      <c r="N177" s="11">
        <f t="shared" si="31"/>
        <v>3</v>
      </c>
      <c r="O177" s="11">
        <f t="shared" si="32"/>
        <v>4</v>
      </c>
      <c r="P177" s="11">
        <f t="shared" si="33"/>
        <v>7</v>
      </c>
      <c r="Q177" s="17">
        <f t="shared" si="34"/>
        <v>0</v>
      </c>
      <c r="R177" s="17" t="str">
        <f t="shared" si="35"/>
        <v>C</v>
      </c>
      <c r="S177" s="17">
        <f t="shared" si="36"/>
        <v>0</v>
      </c>
      <c r="T177" s="17" t="str">
        <f t="shared" si="37"/>
        <v>DF</v>
      </c>
      <c r="U177" s="75"/>
      <c r="V177" s="57"/>
      <c r="W177" s="57"/>
      <c r="X177" s="57"/>
      <c r="Y177" s="57"/>
      <c r="Z177" s="57"/>
    </row>
    <row r="178" spans="1:26" ht="15" x14ac:dyDescent="0.25">
      <c r="A178" s="92" t="str">
        <f t="shared" si="26"/>
        <v>LLC3123</v>
      </c>
      <c r="B178" s="138" t="s">
        <v>236</v>
      </c>
      <c r="C178" s="138"/>
      <c r="D178" s="138"/>
      <c r="E178" s="138"/>
      <c r="F178" s="138"/>
      <c r="G178" s="138"/>
      <c r="H178" s="138"/>
      <c r="I178" s="138"/>
      <c r="J178" s="11">
        <f t="shared" si="27"/>
        <v>4</v>
      </c>
      <c r="K178" s="11">
        <f t="shared" si="28"/>
        <v>2</v>
      </c>
      <c r="L178" s="11">
        <f t="shared" si="29"/>
        <v>1</v>
      </c>
      <c r="M178" s="11">
        <f t="shared" si="30"/>
        <v>0</v>
      </c>
      <c r="N178" s="11">
        <f t="shared" si="31"/>
        <v>3</v>
      </c>
      <c r="O178" s="11">
        <f t="shared" si="32"/>
        <v>4</v>
      </c>
      <c r="P178" s="11">
        <f t="shared" si="33"/>
        <v>7</v>
      </c>
      <c r="Q178" s="17" t="str">
        <f t="shared" si="34"/>
        <v>E</v>
      </c>
      <c r="R178" s="17">
        <f t="shared" si="35"/>
        <v>0</v>
      </c>
      <c r="S178" s="17">
        <f t="shared" si="36"/>
        <v>0</v>
      </c>
      <c r="T178" s="17" t="str">
        <f t="shared" si="37"/>
        <v>DF</v>
      </c>
      <c r="U178" s="75"/>
      <c r="V178" s="57"/>
      <c r="W178" s="57"/>
      <c r="X178" s="57"/>
      <c r="Y178" s="57"/>
      <c r="Z178" s="57"/>
    </row>
    <row r="179" spans="1:26" s="32" customFormat="1" ht="15" x14ac:dyDescent="0.25">
      <c r="A179" s="92" t="str">
        <f t="shared" si="26"/>
        <v>LLC3125</v>
      </c>
      <c r="B179" s="138" t="s">
        <v>177</v>
      </c>
      <c r="C179" s="138"/>
      <c r="D179" s="138"/>
      <c r="E179" s="138"/>
      <c r="F179" s="138"/>
      <c r="G179" s="138"/>
      <c r="H179" s="138"/>
      <c r="I179" s="138"/>
      <c r="J179" s="11">
        <f t="shared" si="27"/>
        <v>4</v>
      </c>
      <c r="K179" s="11">
        <f t="shared" si="28"/>
        <v>2</v>
      </c>
      <c r="L179" s="11">
        <f t="shared" si="29"/>
        <v>1</v>
      </c>
      <c r="M179" s="11">
        <f t="shared" si="30"/>
        <v>0</v>
      </c>
      <c r="N179" s="11">
        <f t="shared" si="31"/>
        <v>3</v>
      </c>
      <c r="O179" s="11">
        <f t="shared" si="32"/>
        <v>4</v>
      </c>
      <c r="P179" s="11">
        <f t="shared" si="33"/>
        <v>7</v>
      </c>
      <c r="Q179" s="17" t="str">
        <f t="shared" si="34"/>
        <v>E</v>
      </c>
      <c r="R179" s="17">
        <f t="shared" si="35"/>
        <v>0</v>
      </c>
      <c r="S179" s="17">
        <f t="shared" si="36"/>
        <v>0</v>
      </c>
      <c r="T179" s="17" t="str">
        <f t="shared" si="37"/>
        <v>DF</v>
      </c>
      <c r="U179" s="75"/>
      <c r="V179" s="57"/>
      <c r="W179" s="57"/>
      <c r="X179" s="57"/>
      <c r="Y179" s="57"/>
      <c r="Z179" s="57"/>
    </row>
    <row r="180" spans="1:26" ht="15" x14ac:dyDescent="0.25">
      <c r="A180" s="67" t="s">
        <v>27</v>
      </c>
      <c r="B180" s="124"/>
      <c r="C180" s="124"/>
      <c r="D180" s="124"/>
      <c r="E180" s="124"/>
      <c r="F180" s="124"/>
      <c r="G180" s="124"/>
      <c r="H180" s="124"/>
      <c r="I180" s="124"/>
      <c r="J180" s="13">
        <f>IF(ISNA(SUM(J162:J179)),"",SUM(J162:J179))</f>
        <v>98</v>
      </c>
      <c r="K180" s="13">
        <f t="shared" ref="K180:P180" si="38">SUM(K162:K179)</f>
        <v>34</v>
      </c>
      <c r="L180" s="13">
        <f t="shared" si="38"/>
        <v>25</v>
      </c>
      <c r="M180" s="13">
        <f t="shared" si="38"/>
        <v>9</v>
      </c>
      <c r="N180" s="13">
        <f t="shared" si="38"/>
        <v>68</v>
      </c>
      <c r="O180" s="13">
        <f t="shared" si="38"/>
        <v>108</v>
      </c>
      <c r="P180" s="13">
        <f t="shared" si="38"/>
        <v>176</v>
      </c>
      <c r="Q180" s="67">
        <f>COUNTIF(Q162:Q179,"E")</f>
        <v>16</v>
      </c>
      <c r="R180" s="67">
        <f>COUNTIF(R162:R179,"C")</f>
        <v>2</v>
      </c>
      <c r="S180" s="67">
        <f>COUNTIF(S162:S179,"VP")</f>
        <v>0</v>
      </c>
      <c r="T180" s="68">
        <f>COUNTA(T162:T179)</f>
        <v>18</v>
      </c>
      <c r="U180" s="75"/>
      <c r="V180" s="57"/>
      <c r="W180" s="57"/>
      <c r="X180" s="57"/>
      <c r="Y180" s="57"/>
      <c r="Z180" s="57"/>
    </row>
    <row r="181" spans="1:26" ht="15" x14ac:dyDescent="0.25">
      <c r="A181" s="125" t="s">
        <v>73</v>
      </c>
      <c r="B181" s="125"/>
      <c r="C181" s="125"/>
      <c r="D181" s="125"/>
      <c r="E181" s="125"/>
      <c r="F181" s="125"/>
      <c r="G181" s="125"/>
      <c r="H181" s="125"/>
      <c r="I181" s="125"/>
      <c r="J181" s="125"/>
      <c r="K181" s="125"/>
      <c r="L181" s="125"/>
      <c r="M181" s="125"/>
      <c r="N181" s="125"/>
      <c r="O181" s="125"/>
      <c r="P181" s="125"/>
      <c r="Q181" s="125"/>
      <c r="R181" s="125"/>
      <c r="S181" s="125"/>
      <c r="T181" s="125"/>
      <c r="U181" s="75"/>
      <c r="V181" s="57"/>
      <c r="W181" s="57"/>
      <c r="X181" s="57"/>
      <c r="Y181" s="57"/>
      <c r="Z181" s="57"/>
    </row>
    <row r="182" spans="1:26" ht="15" x14ac:dyDescent="0.25">
      <c r="A182" s="92" t="str">
        <f>IF(ISNA(INDEX($A$37:$T$151,MATCH($B$182,$B$37:$B$151,0),1)),"",INDEX($A$37:$T$151,MATCH($B$182,$B$37:$B$151,0),1))</f>
        <v>LLC3221</v>
      </c>
      <c r="B182" s="177" t="s">
        <v>181</v>
      </c>
      <c r="C182" s="177"/>
      <c r="D182" s="177"/>
      <c r="E182" s="177"/>
      <c r="F182" s="177"/>
      <c r="G182" s="177"/>
      <c r="H182" s="177"/>
      <c r="I182" s="177"/>
      <c r="J182" s="11">
        <f>IF(ISNA(INDEX($A$38:$T$156,MATCH($B182,$B$38:$B$156,0),10)),"",INDEX($A$38:$T$156,MATCH($B182,$B$38:$B$156,0),10))</f>
        <v>6</v>
      </c>
      <c r="K182" s="11">
        <f>IF(ISNA(INDEX($A$38:$T$156,MATCH($B182,$B$38:$B$156,0),11)),"",INDEX($A$38:$T$156,MATCH($B182,$B$38:$B$156,0),11))</f>
        <v>2</v>
      </c>
      <c r="L182" s="11">
        <f>IF(ISNA(INDEX($A$38:$T$156,MATCH($B182,$B$38:$B$156,0),12)),"",INDEX($A$38:$T$156,MATCH($B182,$B$38:$B$156,0),12))</f>
        <v>2</v>
      </c>
      <c r="M182" s="11">
        <f>IF(ISNA(INDEX($A$38:$T$156,MATCH($B182,$B$38:$B$156,0),13)),"",INDEX($A$38:$T$156,MATCH($B182,$B$38:$B$156,0),13))</f>
        <v>0</v>
      </c>
      <c r="N182" s="11">
        <f>IF(ISNA(INDEX($A$38:$T$156,MATCH($B182,$B$38:$B$156,0),14)),"",INDEX($A$38:$T$156,MATCH($B182,$B$38:$B$156,0),14))</f>
        <v>4</v>
      </c>
      <c r="O182" s="11">
        <f>IF(ISNA(INDEX($A$38:$T$156,MATCH($B182,$B$38:$B$156,0),15)),"",INDEX($A$38:$T$156,MATCH($B182,$B$38:$B$156,0),15))</f>
        <v>9</v>
      </c>
      <c r="P182" s="11">
        <f>IF(ISNA(INDEX($A$38:$T$156,MATCH($B182,$B$38:$B$156,0),16)),"",INDEX($A$38:$T$156,MATCH($B182,$B$38:$B$156,0),16))</f>
        <v>13</v>
      </c>
      <c r="Q182" s="17" t="str">
        <f>IF(ISNA(INDEX($A$38:$T$156,MATCH($B182,$B$38:$B$156,0),17)),"",INDEX($A$38:$T$156,MATCH($B182,$B$38:$B$156,0),17))</f>
        <v>E</v>
      </c>
      <c r="R182" s="17">
        <f>IF(ISNA(INDEX($A$38:$T$156,MATCH($B182,$B$38:$B$156,0),18)),"",INDEX($A$38:$T$156,MATCH($B182,$B$38:$B$156,0),18))</f>
        <v>0</v>
      </c>
      <c r="S182" s="17">
        <f>IF(ISNA(INDEX($A$38:$T$156,MATCH($B182,$B$38:$B$156,0),19)),"",INDEX($A$38:$T$156,MATCH($B182,$B$38:$B$156,0),19))</f>
        <v>0</v>
      </c>
      <c r="T182" s="17" t="str">
        <f>IF(ISNA(INDEX($A$38:$T$156,MATCH($B182,$B$38:$B$156,0),20)),"",INDEX($A$38:$T$156,MATCH($B182,$B$38:$B$156,0),20))</f>
        <v>DF</v>
      </c>
      <c r="U182" s="75"/>
      <c r="V182" s="57"/>
      <c r="W182" s="57"/>
      <c r="X182" s="57"/>
      <c r="Y182" s="57"/>
      <c r="Z182" s="57"/>
    </row>
    <row r="183" spans="1:26" s="79" customFormat="1" ht="15" x14ac:dyDescent="0.25">
      <c r="A183" s="92" t="str">
        <f>IF(ISNA(INDEX($A$37:$T$151,MATCH($B$183,$B$37:$B$151,0),1)),"",INDEX($A$37:$T$151,MATCH($B$183,$B$37:$B$151,0),1))</f>
        <v>LLC3222</v>
      </c>
      <c r="B183" s="177" t="s">
        <v>238</v>
      </c>
      <c r="C183" s="177"/>
      <c r="D183" s="177"/>
      <c r="E183" s="177"/>
      <c r="F183" s="177"/>
      <c r="G183" s="177"/>
      <c r="H183" s="177"/>
      <c r="I183" s="177"/>
      <c r="J183" s="11">
        <f>IF(ISNA(INDEX($A$38:$T$156,MATCH($B183,$B$38:$B$156,0),10)),"",INDEX($A$38:$T$156,MATCH($B183,$B$38:$B$156,0),10))</f>
        <v>4</v>
      </c>
      <c r="K183" s="11">
        <f>IF(ISNA(INDEX($A$38:$T$156,MATCH($B183,$B$38:$B$156,0),11)),"",INDEX($A$38:$T$156,MATCH($B183,$B$38:$B$156,0),11))</f>
        <v>1</v>
      </c>
      <c r="L183" s="11">
        <f>IF(ISNA(INDEX($A$38:$T$156,MATCH($B183,$B$38:$B$156,0),12)),"",INDEX($A$38:$T$156,MATCH($B183,$B$38:$B$156,0),12))</f>
        <v>2</v>
      </c>
      <c r="M183" s="11">
        <f>IF(ISNA(INDEX($A$38:$T$156,MATCH($B183,$B$38:$B$156,0),13)),"",INDEX($A$38:$T$156,MATCH($B183,$B$38:$B$156,0),13))</f>
        <v>0</v>
      </c>
      <c r="N183" s="11">
        <f>IF(ISNA(INDEX($A$38:$T$156,MATCH($B183,$B$38:$B$156,0),14)),"",INDEX($A$38:$T$156,MATCH($B183,$B$38:$B$156,0),14))</f>
        <v>3</v>
      </c>
      <c r="O183" s="11">
        <f>IF(ISNA(INDEX($A$38:$T$156,MATCH($B183,$B$38:$B$156,0),15)),"",INDEX($A$38:$T$156,MATCH($B183,$B$38:$B$156,0),15))</f>
        <v>5</v>
      </c>
      <c r="P183" s="11">
        <f>IF(ISNA(INDEX($A$38:$T$156,MATCH($B183,$B$38:$B$156,0),16)),"",INDEX($A$38:$T$156,MATCH($B183,$B$38:$B$156,0),16))</f>
        <v>8</v>
      </c>
      <c r="Q183" s="17">
        <f>IF(ISNA(INDEX($A$38:$T$156,MATCH($B183,$B$38:$B$156,0),17)),"",INDEX($A$38:$T$156,MATCH($B183,$B$38:$B$156,0),17))</f>
        <v>0</v>
      </c>
      <c r="R183" s="17" t="str">
        <f>IF(ISNA(INDEX($A$38:$T$156,MATCH($B183,$B$38:$B$156,0),18)),"",INDEX($A$38:$T$156,MATCH($B183,$B$38:$B$156,0),18))</f>
        <v>C</v>
      </c>
      <c r="S183" s="17">
        <f>IF(ISNA(INDEX($A$38:$T$156,MATCH($B183,$B$38:$B$156,0),19)),"",INDEX($A$38:$T$156,MATCH($B183,$B$38:$B$156,0),19))</f>
        <v>0</v>
      </c>
      <c r="T183" s="17" t="str">
        <f>IF(ISNA(INDEX($A$38:$T$156,MATCH($B183,$B$38:$B$156,0),20)),"",INDEX($A$38:$T$156,MATCH($B183,$B$38:$B$156,0),20))</f>
        <v>DF</v>
      </c>
      <c r="U183" s="75"/>
      <c r="V183" s="57"/>
      <c r="W183" s="57"/>
      <c r="X183" s="57"/>
      <c r="Y183" s="57"/>
      <c r="Z183" s="57"/>
    </row>
    <row r="184" spans="1:26" ht="15" x14ac:dyDescent="0.25">
      <c r="A184" s="92" t="str">
        <f>IF(ISNA(INDEX($A$37:$T$151,MATCH($B$184,$B$37:$B$151,0),1)),"",INDEX($A$37:$T$151,MATCH($B$184,$B$37:$B$151,0),1))</f>
        <v>LLC3223</v>
      </c>
      <c r="B184" s="177" t="s">
        <v>184</v>
      </c>
      <c r="C184" s="177"/>
      <c r="D184" s="177"/>
      <c r="E184" s="177"/>
      <c r="F184" s="177"/>
      <c r="G184" s="177"/>
      <c r="H184" s="177"/>
      <c r="I184" s="177"/>
      <c r="J184" s="11">
        <f>IF(ISNA(INDEX($A$38:$T$156,MATCH($B184,$B$38:$B$156,0),10)),"",INDEX($A$38:$T$156,MATCH($B184,$B$38:$B$156,0),10))</f>
        <v>5</v>
      </c>
      <c r="K184" s="11">
        <f>IF(ISNA(INDEX($A$38:$T$156,MATCH($B184,$B$38:$B$156,0),11)),"",INDEX($A$38:$T$156,MATCH($B184,$B$38:$B$156,0),11))</f>
        <v>2</v>
      </c>
      <c r="L184" s="11">
        <f>IF(ISNA(INDEX($A$38:$T$156,MATCH($B184,$B$38:$B$156,0),12)),"",INDEX($A$38:$T$156,MATCH($B184,$B$38:$B$156,0),12))</f>
        <v>1</v>
      </c>
      <c r="M184" s="11">
        <f>IF(ISNA(INDEX($A$38:$T$156,MATCH($B184,$B$38:$B$156,0),13)),"",INDEX($A$38:$T$156,MATCH($B184,$B$38:$B$156,0),13))</f>
        <v>0</v>
      </c>
      <c r="N184" s="11">
        <f>IF(ISNA(INDEX($A$38:$T$156,MATCH($B184,$B$38:$B$156,0),14)),"",INDEX($A$38:$T$156,MATCH($B184,$B$38:$B$156,0),14))</f>
        <v>3</v>
      </c>
      <c r="O184" s="11">
        <f>IF(ISNA(INDEX($A$38:$T$156,MATCH($B184,$B$38:$B$156,0),15)),"",INDEX($A$38:$T$156,MATCH($B184,$B$38:$B$156,0),15))</f>
        <v>7</v>
      </c>
      <c r="P184" s="11">
        <f>IF(ISNA(INDEX($A$38:$T$156,MATCH($B184,$B$38:$B$156,0),16)),"",INDEX($A$38:$T$156,MATCH($B184,$B$38:$B$156,0),16))</f>
        <v>10</v>
      </c>
      <c r="Q184" s="17" t="str">
        <f>IF(ISNA(INDEX($A$38:$T$156,MATCH($B184,$B$38:$B$156,0),17)),"",INDEX($A$38:$T$156,MATCH($B184,$B$38:$B$156,0),17))</f>
        <v>E</v>
      </c>
      <c r="R184" s="17">
        <f>IF(ISNA(INDEX($A$38:$T$156,MATCH($B184,$B$38:$B$156,0),18)),"",INDEX($A$38:$T$156,MATCH($B184,$B$38:$B$156,0),18))</f>
        <v>0</v>
      </c>
      <c r="S184" s="17">
        <f>IF(ISNA(INDEX($A$38:$T$156,MATCH($B184,$B$38:$B$156,0),19)),"",INDEX($A$38:$T$156,MATCH($B184,$B$38:$B$156,0),19))</f>
        <v>0</v>
      </c>
      <c r="T184" s="17" t="str">
        <f>IF(ISNA(INDEX($A$38:$T$156,MATCH($B184,$B$38:$B$156,0),20)),"",INDEX($A$38:$T$156,MATCH($B184,$B$38:$B$156,0),20))</f>
        <v>DF</v>
      </c>
      <c r="U184" s="75"/>
      <c r="V184" s="57"/>
      <c r="W184" s="57"/>
      <c r="X184" s="57"/>
      <c r="Y184" s="57"/>
      <c r="Z184" s="57"/>
    </row>
    <row r="185" spans="1:26" ht="15" x14ac:dyDescent="0.25">
      <c r="A185" s="92" t="str">
        <f>IF(ISNA(INDEX($A$37:$T$151,MATCH($B$185,$B$37:$B$151,0),1)),"",INDEX($A$37:$T$151,MATCH($B$185,$B$37:$B$151,0),1))</f>
        <v>LLC2224</v>
      </c>
      <c r="B185" s="177" t="s">
        <v>185</v>
      </c>
      <c r="C185" s="177"/>
      <c r="D185" s="177"/>
      <c r="E185" s="177"/>
      <c r="F185" s="177"/>
      <c r="G185" s="177"/>
      <c r="H185" s="177"/>
      <c r="I185" s="177"/>
      <c r="J185" s="11">
        <f>IF(ISNA(INDEX($A$38:$T$156,MATCH($B185,$B$38:$B$156,0),10)),"",INDEX($A$38:$T$156,MATCH($B185,$B$38:$B$156,0),10))</f>
        <v>4</v>
      </c>
      <c r="K185" s="11">
        <f>IF(ISNA(INDEX($A$38:$T$156,MATCH($B185,$B$38:$B$156,0),11)),"",INDEX($A$38:$T$156,MATCH($B185,$B$38:$B$156,0),11))</f>
        <v>2</v>
      </c>
      <c r="L185" s="11">
        <f>IF(ISNA(INDEX($A$38:$T$156,MATCH($B185,$B$38:$B$156,0),12)),"",INDEX($A$38:$T$156,MATCH($B185,$B$38:$B$156,0),12))</f>
        <v>0</v>
      </c>
      <c r="M185" s="11">
        <f>IF(ISNA(INDEX($A$38:$T$156,MATCH($B185,$B$38:$B$156,0),13)),"",INDEX($A$38:$T$156,MATCH($B185,$B$38:$B$156,0),13))</f>
        <v>2</v>
      </c>
      <c r="N185" s="11">
        <f>IF(ISNA(INDEX($A$38:$T$156,MATCH($B185,$B$38:$B$156,0),14)),"",INDEX($A$38:$T$156,MATCH($B185,$B$38:$B$156,0),14))</f>
        <v>4</v>
      </c>
      <c r="O185" s="11">
        <f>IF(ISNA(INDEX($A$38:$T$156,MATCH($B185,$B$38:$B$156,0),15)),"",INDEX($A$38:$T$156,MATCH($B185,$B$38:$B$156,0),15))</f>
        <v>4</v>
      </c>
      <c r="P185" s="11">
        <f>IF(ISNA(INDEX($A$38:$T$156,MATCH($B185,$B$38:$B$156,0),16)),"",INDEX($A$38:$T$156,MATCH($B185,$B$38:$B$156,0),16))</f>
        <v>8</v>
      </c>
      <c r="Q185" s="17" t="str">
        <f>IF(ISNA(INDEX($A$38:$T$156,MATCH($B185,$B$38:$B$156,0),17)),"",INDEX($A$38:$T$156,MATCH($B185,$B$38:$B$156,0),17))</f>
        <v>E</v>
      </c>
      <c r="R185" s="17">
        <f>IF(ISNA(INDEX($A$38:$T$156,MATCH($B185,$B$38:$B$156,0),18)),"",INDEX($A$38:$T$156,MATCH($B185,$B$38:$B$156,0),18))</f>
        <v>0</v>
      </c>
      <c r="S185" s="17">
        <f>IF(ISNA(INDEX($A$38:$T$156,MATCH($B185,$B$38:$B$156,0),19)),"",INDEX($A$38:$T$156,MATCH($B185,$B$38:$B$156,0),19))</f>
        <v>0</v>
      </c>
      <c r="T185" s="17" t="str">
        <f>IF(ISNA(INDEX($A$38:$T$156,MATCH($B185,$B$38:$B$156,0),20)),"",INDEX($A$38:$T$156,MATCH($B185,$B$38:$B$156,0),20))</f>
        <v>DF</v>
      </c>
      <c r="U185" s="75"/>
      <c r="V185" s="57"/>
      <c r="W185" s="57"/>
      <c r="X185" s="57"/>
      <c r="Y185" s="57"/>
      <c r="Z185" s="57"/>
    </row>
    <row r="186" spans="1:26" ht="15" x14ac:dyDescent="0.25">
      <c r="A186" s="67" t="s">
        <v>27</v>
      </c>
      <c r="B186" s="125"/>
      <c r="C186" s="125"/>
      <c r="D186" s="125"/>
      <c r="E186" s="125"/>
      <c r="F186" s="125"/>
      <c r="G186" s="125"/>
      <c r="H186" s="125"/>
      <c r="I186" s="125"/>
      <c r="J186" s="13">
        <f t="shared" ref="J186:P186" si="39">SUM(J182:J185)</f>
        <v>19</v>
      </c>
      <c r="K186" s="13">
        <f t="shared" si="39"/>
        <v>7</v>
      </c>
      <c r="L186" s="13">
        <f t="shared" si="39"/>
        <v>5</v>
      </c>
      <c r="M186" s="13">
        <f t="shared" si="39"/>
        <v>2</v>
      </c>
      <c r="N186" s="13">
        <f t="shared" si="39"/>
        <v>14</v>
      </c>
      <c r="O186" s="13">
        <f t="shared" si="39"/>
        <v>25</v>
      </c>
      <c r="P186" s="13">
        <f t="shared" si="39"/>
        <v>39</v>
      </c>
      <c r="Q186" s="67">
        <f>COUNTIF(Q182:Q185,"E")</f>
        <v>3</v>
      </c>
      <c r="R186" s="67">
        <f>COUNTIF(R182:R185,"C")</f>
        <v>1</v>
      </c>
      <c r="S186" s="67">
        <f>COUNTIF(S182:S185,"VP")</f>
        <v>0</v>
      </c>
      <c r="T186" s="68">
        <f>COUNTA(T182:T185)</f>
        <v>4</v>
      </c>
      <c r="U186" s="75"/>
      <c r="V186" s="57"/>
      <c r="W186" s="57"/>
      <c r="X186" s="57"/>
      <c r="Y186" s="57"/>
      <c r="Z186" s="57"/>
    </row>
    <row r="187" spans="1:26" ht="25.5" customHeight="1" x14ac:dyDescent="0.25">
      <c r="A187" s="126" t="s">
        <v>109</v>
      </c>
      <c r="B187" s="126"/>
      <c r="C187" s="126"/>
      <c r="D187" s="126"/>
      <c r="E187" s="126"/>
      <c r="F187" s="126"/>
      <c r="G187" s="126"/>
      <c r="H187" s="126"/>
      <c r="I187" s="126"/>
      <c r="J187" s="13">
        <f t="shared" ref="J187:T187" si="40">SUM(J180,J186)</f>
        <v>117</v>
      </c>
      <c r="K187" s="13">
        <f t="shared" si="40"/>
        <v>41</v>
      </c>
      <c r="L187" s="13">
        <f t="shared" si="40"/>
        <v>30</v>
      </c>
      <c r="M187" s="13">
        <f t="shared" si="40"/>
        <v>11</v>
      </c>
      <c r="N187" s="13">
        <f t="shared" si="40"/>
        <v>82</v>
      </c>
      <c r="O187" s="13">
        <f t="shared" si="40"/>
        <v>133</v>
      </c>
      <c r="P187" s="13">
        <f t="shared" si="40"/>
        <v>215</v>
      </c>
      <c r="Q187" s="13">
        <f t="shared" si="40"/>
        <v>19</v>
      </c>
      <c r="R187" s="13">
        <f t="shared" si="40"/>
        <v>3</v>
      </c>
      <c r="S187" s="13">
        <f t="shared" si="40"/>
        <v>0</v>
      </c>
      <c r="T187" s="73">
        <f t="shared" si="40"/>
        <v>22</v>
      </c>
      <c r="U187" s="75"/>
      <c r="V187" s="57"/>
      <c r="W187" s="57"/>
      <c r="X187" s="57"/>
      <c r="Y187" s="57"/>
      <c r="Z187" s="57"/>
    </row>
    <row r="188" spans="1:26" ht="15" x14ac:dyDescent="0.25">
      <c r="A188" s="126" t="s">
        <v>52</v>
      </c>
      <c r="B188" s="126"/>
      <c r="C188" s="126"/>
      <c r="D188" s="126"/>
      <c r="E188" s="126"/>
      <c r="F188" s="126"/>
      <c r="G188" s="126"/>
      <c r="H188" s="126"/>
      <c r="I188" s="126"/>
      <c r="J188" s="126"/>
      <c r="K188" s="13">
        <f t="shared" ref="K188:P188" si="41">K180*14+K186*12</f>
        <v>560</v>
      </c>
      <c r="L188" s="13">
        <f t="shared" si="41"/>
        <v>410</v>
      </c>
      <c r="M188" s="13">
        <f t="shared" si="41"/>
        <v>150</v>
      </c>
      <c r="N188" s="13">
        <f t="shared" si="41"/>
        <v>1120</v>
      </c>
      <c r="O188" s="13">
        <f t="shared" si="41"/>
        <v>1812</v>
      </c>
      <c r="P188" s="13">
        <f t="shared" si="41"/>
        <v>2932</v>
      </c>
      <c r="Q188" s="256"/>
      <c r="R188" s="256"/>
      <c r="S188" s="256"/>
      <c r="T188" s="256"/>
      <c r="U188" s="75"/>
      <c r="V188" s="57"/>
      <c r="W188" s="57"/>
      <c r="X188" s="57"/>
      <c r="Y188" s="57"/>
      <c r="Z188" s="57"/>
    </row>
    <row r="189" spans="1:26" ht="15" x14ac:dyDescent="0.25">
      <c r="A189" s="126"/>
      <c r="B189" s="126"/>
      <c r="C189" s="126"/>
      <c r="D189" s="126"/>
      <c r="E189" s="126"/>
      <c r="F189" s="126"/>
      <c r="G189" s="126"/>
      <c r="H189" s="126"/>
      <c r="I189" s="126"/>
      <c r="J189" s="126"/>
      <c r="K189" s="231">
        <f>SUM(K188:M188)</f>
        <v>1120</v>
      </c>
      <c r="L189" s="231"/>
      <c r="M189" s="231"/>
      <c r="N189" s="231">
        <f>SUM(N188:O188)</f>
        <v>2932</v>
      </c>
      <c r="O189" s="231"/>
      <c r="P189" s="231"/>
      <c r="Q189" s="256"/>
      <c r="R189" s="256"/>
      <c r="S189" s="256"/>
      <c r="T189" s="256"/>
      <c r="U189" s="75"/>
      <c r="V189" s="57"/>
      <c r="W189" s="57"/>
      <c r="X189" s="57"/>
      <c r="Y189" s="57"/>
      <c r="Z189" s="57"/>
    </row>
    <row r="190" spans="1:26" ht="15" x14ac:dyDescent="0.25">
      <c r="A190" s="153" t="s">
        <v>107</v>
      </c>
      <c r="B190" s="153"/>
      <c r="C190" s="153"/>
      <c r="D190" s="153"/>
      <c r="E190" s="153"/>
      <c r="F190" s="153"/>
      <c r="G190" s="153"/>
      <c r="H190" s="153"/>
      <c r="I190" s="153"/>
      <c r="J190" s="153"/>
      <c r="K190" s="230">
        <f>T187/SUM(T48,T65,T85,T97,T109,T122)</f>
        <v>0.51162790697674421</v>
      </c>
      <c r="L190" s="230"/>
      <c r="M190" s="230"/>
      <c r="N190" s="230"/>
      <c r="O190" s="230"/>
      <c r="P190" s="230"/>
      <c r="Q190" s="230"/>
      <c r="R190" s="230"/>
      <c r="S190" s="230"/>
      <c r="T190" s="230"/>
      <c r="U190" s="75"/>
      <c r="V190" s="57"/>
      <c r="W190" s="57"/>
      <c r="X190" s="57"/>
      <c r="Y190" s="57"/>
      <c r="Z190" s="57"/>
    </row>
    <row r="191" spans="1:26" ht="15" x14ac:dyDescent="0.25">
      <c r="A191" s="154" t="s">
        <v>110</v>
      </c>
      <c r="B191" s="154"/>
      <c r="C191" s="154"/>
      <c r="D191" s="154"/>
      <c r="E191" s="154"/>
      <c r="F191" s="154"/>
      <c r="G191" s="154"/>
      <c r="H191" s="154"/>
      <c r="I191" s="154"/>
      <c r="J191" s="154"/>
      <c r="K191" s="230">
        <f>K189/(SUM(N48,N65,N85,N97,N109)*14+N122*12)</f>
        <v>0.58455114822546972</v>
      </c>
      <c r="L191" s="230"/>
      <c r="M191" s="230"/>
      <c r="N191" s="230"/>
      <c r="O191" s="230"/>
      <c r="P191" s="230"/>
      <c r="Q191" s="230"/>
      <c r="R191" s="230"/>
      <c r="S191" s="230"/>
      <c r="T191" s="230"/>
      <c r="U191" s="75"/>
      <c r="V191" s="57"/>
      <c r="W191" s="57"/>
      <c r="X191" s="57"/>
      <c r="Y191" s="57"/>
      <c r="Z191" s="57"/>
    </row>
    <row r="192" spans="1:26" s="38" customFormat="1" x14ac:dyDescent="0.2">
      <c r="A192" s="39"/>
      <c r="B192" s="39"/>
      <c r="C192" s="39"/>
      <c r="D192" s="39"/>
      <c r="E192" s="39"/>
      <c r="F192" s="39"/>
      <c r="G192" s="39"/>
      <c r="H192" s="39"/>
      <c r="I192" s="39"/>
      <c r="J192" s="39"/>
      <c r="K192" s="39"/>
      <c r="L192" s="39"/>
      <c r="M192" s="39"/>
      <c r="N192" s="39"/>
      <c r="O192" s="39"/>
      <c r="P192" s="39"/>
      <c r="Q192" s="39"/>
      <c r="R192" s="39"/>
      <c r="S192" s="39"/>
      <c r="T192" s="39"/>
    </row>
    <row r="193" spans="1:26" ht="23.25" customHeight="1" x14ac:dyDescent="0.2">
      <c r="A193" s="125" t="s">
        <v>62</v>
      </c>
      <c r="B193" s="162"/>
      <c r="C193" s="162"/>
      <c r="D193" s="162"/>
      <c r="E193" s="162"/>
      <c r="F193" s="162"/>
      <c r="G193" s="162"/>
      <c r="H193" s="162"/>
      <c r="I193" s="162"/>
      <c r="J193" s="162"/>
      <c r="K193" s="162"/>
      <c r="L193" s="162"/>
      <c r="M193" s="162"/>
      <c r="N193" s="162"/>
      <c r="O193" s="162"/>
      <c r="P193" s="162"/>
      <c r="Q193" s="162"/>
      <c r="R193" s="162"/>
      <c r="S193" s="162"/>
      <c r="T193" s="162"/>
    </row>
    <row r="194" spans="1:26" ht="26.25" customHeight="1" x14ac:dyDescent="0.2">
      <c r="A194" s="125" t="s">
        <v>29</v>
      </c>
      <c r="B194" s="125" t="s">
        <v>28</v>
      </c>
      <c r="C194" s="125"/>
      <c r="D194" s="125"/>
      <c r="E194" s="125"/>
      <c r="F194" s="125"/>
      <c r="G194" s="125"/>
      <c r="H194" s="125"/>
      <c r="I194" s="125"/>
      <c r="J194" s="123" t="s">
        <v>42</v>
      </c>
      <c r="K194" s="123" t="s">
        <v>26</v>
      </c>
      <c r="L194" s="123"/>
      <c r="M194" s="123"/>
      <c r="N194" s="123" t="s">
        <v>43</v>
      </c>
      <c r="O194" s="123"/>
      <c r="P194" s="123"/>
      <c r="Q194" s="123" t="s">
        <v>25</v>
      </c>
      <c r="R194" s="123"/>
      <c r="S194" s="123"/>
      <c r="T194" s="123" t="s">
        <v>24</v>
      </c>
    </row>
    <row r="195" spans="1:26" x14ac:dyDescent="0.2">
      <c r="A195" s="125"/>
      <c r="B195" s="125"/>
      <c r="C195" s="125"/>
      <c r="D195" s="125"/>
      <c r="E195" s="125"/>
      <c r="F195" s="125"/>
      <c r="G195" s="125"/>
      <c r="H195" s="125"/>
      <c r="I195" s="125"/>
      <c r="J195" s="123"/>
      <c r="K195" s="69" t="s">
        <v>30</v>
      </c>
      <c r="L195" s="69" t="s">
        <v>31</v>
      </c>
      <c r="M195" s="69" t="s">
        <v>32</v>
      </c>
      <c r="N195" s="69" t="s">
        <v>36</v>
      </c>
      <c r="O195" s="69" t="s">
        <v>7</v>
      </c>
      <c r="P195" s="69" t="s">
        <v>33</v>
      </c>
      <c r="Q195" s="69" t="s">
        <v>34</v>
      </c>
      <c r="R195" s="69" t="s">
        <v>30</v>
      </c>
      <c r="S195" s="69" t="s">
        <v>35</v>
      </c>
      <c r="T195" s="123"/>
    </row>
    <row r="196" spans="1:26" x14ac:dyDescent="0.2">
      <c r="A196" s="125" t="s">
        <v>60</v>
      </c>
      <c r="B196" s="125"/>
      <c r="C196" s="125"/>
      <c r="D196" s="125"/>
      <c r="E196" s="125"/>
      <c r="F196" s="125"/>
      <c r="G196" s="125"/>
      <c r="H196" s="125"/>
      <c r="I196" s="125"/>
      <c r="J196" s="125"/>
      <c r="K196" s="125"/>
      <c r="L196" s="125"/>
      <c r="M196" s="125"/>
      <c r="N196" s="125"/>
      <c r="O196" s="125"/>
      <c r="P196" s="125"/>
      <c r="Q196" s="125"/>
      <c r="R196" s="125"/>
      <c r="S196" s="125"/>
      <c r="T196" s="125"/>
      <c r="U196" s="39"/>
    </row>
    <row r="197" spans="1:26" x14ac:dyDescent="0.2">
      <c r="A197" s="92" t="str">
        <f t="shared" ref="A197:A210" si="42">IF(ISNA(INDEX($A$37:$T$151,MATCH($B197,$B$37:$B$151,0),1)),"",INDEX($A$37:$T$151,MATCH($B197,$B$37:$B$151,0),1))</f>
        <v>LLC1122</v>
      </c>
      <c r="B197" s="138" t="s">
        <v>233</v>
      </c>
      <c r="C197" s="138"/>
      <c r="D197" s="138"/>
      <c r="E197" s="138"/>
      <c r="F197" s="138"/>
      <c r="G197" s="138"/>
      <c r="H197" s="138"/>
      <c r="I197" s="138"/>
      <c r="J197" s="11">
        <f t="shared" ref="J197:J210" si="43">IF(ISNA(INDEX($A$38:$T$156,MATCH($B197,$B$38:$B$156,0),10)),"",INDEX($A$38:$T$156,MATCH($B197,$B$38:$B$156,0),10))</f>
        <v>5</v>
      </c>
      <c r="K197" s="11">
        <f t="shared" ref="K197:K210" si="44">IF(ISNA(INDEX($A$38:$T$156,MATCH($B197,$B$38:$B$156,0),11)),"",INDEX($A$38:$T$156,MATCH($B197,$B$38:$B$156,0),11))</f>
        <v>2</v>
      </c>
      <c r="L197" s="11">
        <f t="shared" ref="L197:L210" si="45">IF(ISNA(INDEX($A$38:$T$156,MATCH($B197,$B$38:$B$156,0),12)),"",INDEX($A$38:$T$156,MATCH($B197,$B$38:$B$156,0),12))</f>
        <v>1</v>
      </c>
      <c r="M197" s="11">
        <f t="shared" ref="M197:M210" si="46">IF(ISNA(INDEX($A$38:$T$156,MATCH($B197,$B$38:$B$156,0),13)),"",INDEX($A$38:$T$156,MATCH($B197,$B$38:$B$156,0),13))</f>
        <v>0</v>
      </c>
      <c r="N197" s="11">
        <f t="shared" ref="N197:N210" si="47">IF(ISNA(INDEX($A$38:$T$156,MATCH($B197,$B$38:$B$156,0),14)),"",INDEX($A$38:$T$156,MATCH($B197,$B$38:$B$156,0),14))</f>
        <v>3</v>
      </c>
      <c r="O197" s="11">
        <f t="shared" ref="O197:O210" si="48">IF(ISNA(INDEX($A$38:$T$156,MATCH($B197,$B$38:$B$156,0),15)),"",INDEX($A$38:$T$156,MATCH($B197,$B$38:$B$156,0),15))</f>
        <v>6</v>
      </c>
      <c r="P197" s="11">
        <f t="shared" ref="P197:P210" si="49">IF(ISNA(INDEX($A$38:$T$156,MATCH($B197,$B$38:$B$156,0),16)),"",INDEX($A$38:$T$156,MATCH($B197,$B$38:$B$156,0),16))</f>
        <v>9</v>
      </c>
      <c r="Q197" s="17" t="str">
        <f t="shared" ref="Q197:Q210" si="50">IF(ISNA(INDEX($A$38:$T$156,MATCH($B197,$B$38:$B$156,0),17)),"",INDEX($A$38:$T$156,MATCH($B197,$B$38:$B$156,0),17))</f>
        <v>E</v>
      </c>
      <c r="R197" s="17">
        <f t="shared" ref="R197:R210" si="51">IF(ISNA(INDEX($A$38:$T$156,MATCH($B197,$B$38:$B$156,0),18)),"",INDEX($A$38:$T$156,MATCH($B197,$B$38:$B$156,0),18))</f>
        <v>0</v>
      </c>
      <c r="S197" s="17">
        <f t="shared" ref="S197:S210" si="52">IF(ISNA(INDEX($A$38:$T$156,MATCH($B197,$B$38:$B$156,0),19)),"",INDEX($A$38:$T$156,MATCH($B197,$B$38:$B$156,0),19))</f>
        <v>0</v>
      </c>
      <c r="T197" s="17" t="str">
        <f t="shared" ref="T197:T210" si="53">IF(ISNA(INDEX($A$38:$T$156,MATCH($B197,$B$38:$B$156,0),20)),"",INDEX($A$38:$T$156,MATCH($B197,$B$38:$B$156,0),20))</f>
        <v>DS</v>
      </c>
      <c r="U197" s="39"/>
    </row>
    <row r="198" spans="1:26" x14ac:dyDescent="0.2">
      <c r="A198" s="92" t="str">
        <f t="shared" si="42"/>
        <v>LLC1225</v>
      </c>
      <c r="B198" s="138" t="s">
        <v>143</v>
      </c>
      <c r="C198" s="138"/>
      <c r="D198" s="138"/>
      <c r="E198" s="138"/>
      <c r="F198" s="138"/>
      <c r="G198" s="138"/>
      <c r="H198" s="138"/>
      <c r="I198" s="138"/>
      <c r="J198" s="11">
        <f t="shared" si="43"/>
        <v>4</v>
      </c>
      <c r="K198" s="11">
        <f t="shared" si="44"/>
        <v>0</v>
      </c>
      <c r="L198" s="11">
        <f t="shared" si="45"/>
        <v>0</v>
      </c>
      <c r="M198" s="11">
        <f t="shared" si="46"/>
        <v>2</v>
      </c>
      <c r="N198" s="11">
        <f t="shared" si="47"/>
        <v>2</v>
      </c>
      <c r="O198" s="11">
        <f t="shared" si="48"/>
        <v>5</v>
      </c>
      <c r="P198" s="11">
        <f t="shared" si="49"/>
        <v>7</v>
      </c>
      <c r="Q198" s="17">
        <f t="shared" si="50"/>
        <v>0</v>
      </c>
      <c r="R198" s="17">
        <f t="shared" si="51"/>
        <v>0</v>
      </c>
      <c r="S198" s="17" t="str">
        <f t="shared" si="52"/>
        <v>VP</v>
      </c>
      <c r="T198" s="17" t="str">
        <f t="shared" si="53"/>
        <v>DS</v>
      </c>
      <c r="U198" s="39"/>
    </row>
    <row r="199" spans="1:26" ht="15" x14ac:dyDescent="0.25">
      <c r="A199" s="92" t="str">
        <f t="shared" si="42"/>
        <v>LLX1201</v>
      </c>
      <c r="B199" s="138" t="s">
        <v>144</v>
      </c>
      <c r="C199" s="138"/>
      <c r="D199" s="138"/>
      <c r="E199" s="138"/>
      <c r="F199" s="138"/>
      <c r="G199" s="138"/>
      <c r="H199" s="138"/>
      <c r="I199" s="138"/>
      <c r="J199" s="11">
        <f t="shared" si="43"/>
        <v>3</v>
      </c>
      <c r="K199" s="11">
        <f t="shared" si="44"/>
        <v>2</v>
      </c>
      <c r="L199" s="11">
        <f t="shared" si="45"/>
        <v>1</v>
      </c>
      <c r="M199" s="11">
        <f t="shared" si="46"/>
        <v>0</v>
      </c>
      <c r="N199" s="11">
        <f t="shared" si="47"/>
        <v>3</v>
      </c>
      <c r="O199" s="11">
        <f t="shared" si="48"/>
        <v>2</v>
      </c>
      <c r="P199" s="11">
        <f t="shared" si="49"/>
        <v>5</v>
      </c>
      <c r="Q199" s="17" t="str">
        <f t="shared" si="50"/>
        <v>E</v>
      </c>
      <c r="R199" s="17">
        <f t="shared" si="51"/>
        <v>0</v>
      </c>
      <c r="S199" s="17">
        <f t="shared" si="52"/>
        <v>0</v>
      </c>
      <c r="T199" s="17" t="str">
        <f t="shared" si="53"/>
        <v>DS</v>
      </c>
      <c r="U199" s="49"/>
      <c r="V199" s="50"/>
    </row>
    <row r="200" spans="1:26" ht="15" x14ac:dyDescent="0.25">
      <c r="A200" s="92" t="str">
        <f t="shared" si="42"/>
        <v>LLX1202</v>
      </c>
      <c r="B200" s="138" t="s">
        <v>145</v>
      </c>
      <c r="C200" s="138"/>
      <c r="D200" s="138"/>
      <c r="E200" s="138"/>
      <c r="F200" s="138"/>
      <c r="G200" s="138"/>
      <c r="H200" s="138"/>
      <c r="I200" s="138"/>
      <c r="J200" s="11">
        <f t="shared" si="43"/>
        <v>3</v>
      </c>
      <c r="K200" s="11">
        <f t="shared" si="44"/>
        <v>2</v>
      </c>
      <c r="L200" s="11">
        <f t="shared" si="45"/>
        <v>1</v>
      </c>
      <c r="M200" s="11">
        <f t="shared" si="46"/>
        <v>0</v>
      </c>
      <c r="N200" s="11">
        <f t="shared" si="47"/>
        <v>3</v>
      </c>
      <c r="O200" s="11">
        <f t="shared" si="48"/>
        <v>2</v>
      </c>
      <c r="P200" s="11">
        <f t="shared" si="49"/>
        <v>5</v>
      </c>
      <c r="Q200" s="17" t="str">
        <f t="shared" si="50"/>
        <v>E</v>
      </c>
      <c r="R200" s="17">
        <f t="shared" si="51"/>
        <v>0</v>
      </c>
      <c r="S200" s="17">
        <f t="shared" si="52"/>
        <v>0</v>
      </c>
      <c r="T200" s="17" t="str">
        <f t="shared" si="53"/>
        <v>DS</v>
      </c>
      <c r="U200" s="72"/>
      <c r="V200" s="50"/>
      <c r="W200" s="50"/>
      <c r="X200" s="50"/>
      <c r="Y200" s="50"/>
      <c r="Z200" s="50"/>
    </row>
    <row r="201" spans="1:26" ht="15" x14ac:dyDescent="0.25">
      <c r="A201" s="92" t="str">
        <f t="shared" si="42"/>
        <v>LLC2122</v>
      </c>
      <c r="B201" s="138" t="s">
        <v>147</v>
      </c>
      <c r="C201" s="138"/>
      <c r="D201" s="138"/>
      <c r="E201" s="138"/>
      <c r="F201" s="138"/>
      <c r="G201" s="138"/>
      <c r="H201" s="138"/>
      <c r="I201" s="138"/>
      <c r="J201" s="11">
        <f t="shared" si="43"/>
        <v>7</v>
      </c>
      <c r="K201" s="11">
        <f t="shared" si="44"/>
        <v>2</v>
      </c>
      <c r="L201" s="11">
        <f t="shared" si="45"/>
        <v>2</v>
      </c>
      <c r="M201" s="11">
        <f t="shared" si="46"/>
        <v>2</v>
      </c>
      <c r="N201" s="11">
        <f t="shared" si="47"/>
        <v>6</v>
      </c>
      <c r="O201" s="11">
        <f t="shared" si="48"/>
        <v>7</v>
      </c>
      <c r="P201" s="11">
        <f t="shared" si="49"/>
        <v>13</v>
      </c>
      <c r="Q201" s="17" t="str">
        <f t="shared" si="50"/>
        <v>E</v>
      </c>
      <c r="R201" s="17">
        <f t="shared" si="51"/>
        <v>0</v>
      </c>
      <c r="S201" s="17">
        <f t="shared" si="52"/>
        <v>0</v>
      </c>
      <c r="T201" s="17" t="str">
        <f t="shared" si="53"/>
        <v>DS</v>
      </c>
      <c r="U201" s="72"/>
      <c r="V201" s="50"/>
      <c r="W201" s="50"/>
      <c r="X201" s="50"/>
      <c r="Y201" s="50"/>
      <c r="Z201" s="50"/>
    </row>
    <row r="202" spans="1:26" ht="15" x14ac:dyDescent="0.25">
      <c r="A202" s="92" t="str">
        <f t="shared" si="42"/>
        <v>LLC2124</v>
      </c>
      <c r="B202" s="138" t="s">
        <v>151</v>
      </c>
      <c r="C202" s="138"/>
      <c r="D202" s="138"/>
      <c r="E202" s="138"/>
      <c r="F202" s="138"/>
      <c r="G202" s="138"/>
      <c r="H202" s="138"/>
      <c r="I202" s="138"/>
      <c r="J202" s="11">
        <f t="shared" si="43"/>
        <v>4</v>
      </c>
      <c r="K202" s="11">
        <f t="shared" si="44"/>
        <v>1</v>
      </c>
      <c r="L202" s="11">
        <f t="shared" si="45"/>
        <v>1</v>
      </c>
      <c r="M202" s="11">
        <f t="shared" si="46"/>
        <v>0</v>
      </c>
      <c r="N202" s="11">
        <f t="shared" si="47"/>
        <v>2</v>
      </c>
      <c r="O202" s="11">
        <f t="shared" si="48"/>
        <v>5</v>
      </c>
      <c r="P202" s="11">
        <f t="shared" si="49"/>
        <v>7</v>
      </c>
      <c r="Q202" s="17" t="str">
        <f t="shared" si="50"/>
        <v>E</v>
      </c>
      <c r="R202" s="17">
        <f t="shared" si="51"/>
        <v>0</v>
      </c>
      <c r="S202" s="17">
        <f t="shared" si="52"/>
        <v>0</v>
      </c>
      <c r="T202" s="17" t="str">
        <f t="shared" si="53"/>
        <v>DS</v>
      </c>
      <c r="U202" s="72"/>
      <c r="V202" s="50"/>
      <c r="W202" s="50"/>
      <c r="X202" s="50"/>
      <c r="Y202" s="50"/>
      <c r="Z202" s="50"/>
    </row>
    <row r="203" spans="1:26" ht="15" x14ac:dyDescent="0.25">
      <c r="A203" s="92" t="str">
        <f t="shared" si="42"/>
        <v>LLX2103</v>
      </c>
      <c r="B203" s="138" t="s">
        <v>156</v>
      </c>
      <c r="C203" s="138"/>
      <c r="D203" s="138"/>
      <c r="E203" s="138"/>
      <c r="F203" s="138"/>
      <c r="G203" s="138"/>
      <c r="H203" s="138"/>
      <c r="I203" s="138"/>
      <c r="J203" s="11">
        <f t="shared" si="43"/>
        <v>3</v>
      </c>
      <c r="K203" s="11">
        <f t="shared" si="44"/>
        <v>2</v>
      </c>
      <c r="L203" s="11">
        <f t="shared" si="45"/>
        <v>1</v>
      </c>
      <c r="M203" s="11">
        <f t="shared" si="46"/>
        <v>0</v>
      </c>
      <c r="N203" s="11">
        <f t="shared" si="47"/>
        <v>3</v>
      </c>
      <c r="O203" s="11">
        <f t="shared" si="48"/>
        <v>2</v>
      </c>
      <c r="P203" s="11">
        <f t="shared" si="49"/>
        <v>5</v>
      </c>
      <c r="Q203" s="17">
        <f t="shared" si="50"/>
        <v>0</v>
      </c>
      <c r="R203" s="17" t="str">
        <f t="shared" si="51"/>
        <v>C</v>
      </c>
      <c r="S203" s="17">
        <f t="shared" si="52"/>
        <v>0</v>
      </c>
      <c r="T203" s="17" t="str">
        <f t="shared" si="53"/>
        <v>DS</v>
      </c>
      <c r="U203" s="72"/>
      <c r="V203" s="50"/>
      <c r="W203" s="50"/>
      <c r="X203" s="50"/>
      <c r="Y203" s="50"/>
      <c r="Z203" s="50"/>
    </row>
    <row r="204" spans="1:26" s="47" customFormat="1" ht="15" x14ac:dyDescent="0.25">
      <c r="A204" s="92" t="str">
        <f t="shared" si="42"/>
        <v>LLX2104</v>
      </c>
      <c r="B204" s="138" t="s">
        <v>157</v>
      </c>
      <c r="C204" s="138"/>
      <c r="D204" s="138"/>
      <c r="E204" s="138"/>
      <c r="F204" s="138"/>
      <c r="G204" s="138"/>
      <c r="H204" s="138"/>
      <c r="I204" s="138"/>
      <c r="J204" s="11">
        <f t="shared" si="43"/>
        <v>3</v>
      </c>
      <c r="K204" s="11">
        <f t="shared" si="44"/>
        <v>2</v>
      </c>
      <c r="L204" s="11">
        <f t="shared" si="45"/>
        <v>1</v>
      </c>
      <c r="M204" s="11">
        <f t="shared" si="46"/>
        <v>0</v>
      </c>
      <c r="N204" s="11">
        <f t="shared" si="47"/>
        <v>3</v>
      </c>
      <c r="O204" s="11">
        <f t="shared" si="48"/>
        <v>2</v>
      </c>
      <c r="P204" s="11">
        <f t="shared" si="49"/>
        <v>5</v>
      </c>
      <c r="Q204" s="17">
        <f t="shared" si="50"/>
        <v>0</v>
      </c>
      <c r="R204" s="17" t="str">
        <f t="shared" si="51"/>
        <v>C</v>
      </c>
      <c r="S204" s="17">
        <f t="shared" si="52"/>
        <v>0</v>
      </c>
      <c r="T204" s="17" t="str">
        <f t="shared" si="53"/>
        <v>DS</v>
      </c>
      <c r="U204" s="72"/>
      <c r="V204" s="50"/>
      <c r="W204" s="50"/>
      <c r="X204" s="50"/>
      <c r="Y204" s="50"/>
      <c r="Z204" s="50"/>
    </row>
    <row r="205" spans="1:26" s="47" customFormat="1" ht="15" x14ac:dyDescent="0.25">
      <c r="A205" s="92" t="str">
        <f t="shared" si="42"/>
        <v>LLC2223</v>
      </c>
      <c r="B205" s="138" t="s">
        <v>163</v>
      </c>
      <c r="C205" s="138"/>
      <c r="D205" s="138"/>
      <c r="E205" s="138"/>
      <c r="F205" s="138"/>
      <c r="G205" s="138"/>
      <c r="H205" s="138"/>
      <c r="I205" s="138"/>
      <c r="J205" s="11">
        <f t="shared" si="43"/>
        <v>4</v>
      </c>
      <c r="K205" s="11">
        <f t="shared" si="44"/>
        <v>2</v>
      </c>
      <c r="L205" s="11">
        <f t="shared" si="45"/>
        <v>1</v>
      </c>
      <c r="M205" s="11">
        <f t="shared" si="46"/>
        <v>0</v>
      </c>
      <c r="N205" s="11">
        <f t="shared" si="47"/>
        <v>3</v>
      </c>
      <c r="O205" s="11">
        <f t="shared" si="48"/>
        <v>4</v>
      </c>
      <c r="P205" s="11">
        <f t="shared" si="49"/>
        <v>7</v>
      </c>
      <c r="Q205" s="17">
        <f t="shared" si="50"/>
        <v>0</v>
      </c>
      <c r="R205" s="17" t="str">
        <f t="shared" si="51"/>
        <v>C</v>
      </c>
      <c r="S205" s="17">
        <f t="shared" si="52"/>
        <v>0</v>
      </c>
      <c r="T205" s="17" t="str">
        <f t="shared" si="53"/>
        <v>DS</v>
      </c>
      <c r="U205" s="72"/>
      <c r="V205" s="50"/>
      <c r="W205" s="50"/>
      <c r="X205" s="50"/>
      <c r="Y205" s="50"/>
      <c r="Z205" s="50"/>
    </row>
    <row r="206" spans="1:26" s="47" customFormat="1" ht="15" x14ac:dyDescent="0.25">
      <c r="A206" s="92" t="str">
        <f t="shared" si="42"/>
        <v>LLC2224</v>
      </c>
      <c r="B206" s="138" t="s">
        <v>235</v>
      </c>
      <c r="C206" s="138"/>
      <c r="D206" s="138"/>
      <c r="E206" s="138"/>
      <c r="F206" s="138"/>
      <c r="G206" s="138"/>
      <c r="H206" s="138"/>
      <c r="I206" s="138"/>
      <c r="J206" s="11">
        <f t="shared" si="43"/>
        <v>4</v>
      </c>
      <c r="K206" s="11">
        <f t="shared" si="44"/>
        <v>2</v>
      </c>
      <c r="L206" s="11">
        <f t="shared" si="45"/>
        <v>1</v>
      </c>
      <c r="M206" s="11">
        <f t="shared" si="46"/>
        <v>0</v>
      </c>
      <c r="N206" s="11">
        <f t="shared" si="47"/>
        <v>3</v>
      </c>
      <c r="O206" s="11">
        <f t="shared" si="48"/>
        <v>4</v>
      </c>
      <c r="P206" s="11">
        <f t="shared" si="49"/>
        <v>7</v>
      </c>
      <c r="Q206" s="17" t="str">
        <f t="shared" si="50"/>
        <v>E</v>
      </c>
      <c r="R206" s="17">
        <f t="shared" si="51"/>
        <v>0</v>
      </c>
      <c r="S206" s="17">
        <f t="shared" si="52"/>
        <v>0</v>
      </c>
      <c r="T206" s="17" t="str">
        <f t="shared" si="53"/>
        <v>DS</v>
      </c>
      <c r="U206" s="72"/>
      <c r="V206" s="50"/>
      <c r="W206" s="50"/>
      <c r="X206" s="50"/>
      <c r="Y206" s="50"/>
      <c r="Z206" s="50"/>
    </row>
    <row r="207" spans="1:26" s="47" customFormat="1" ht="15" x14ac:dyDescent="0.25">
      <c r="A207" s="92" t="str">
        <f t="shared" si="42"/>
        <v>LLC2226</v>
      </c>
      <c r="B207" s="138" t="s">
        <v>168</v>
      </c>
      <c r="C207" s="138"/>
      <c r="D207" s="138"/>
      <c r="E207" s="138"/>
      <c r="F207" s="138"/>
      <c r="G207" s="138"/>
      <c r="H207" s="138"/>
      <c r="I207" s="138"/>
      <c r="J207" s="11">
        <f t="shared" si="43"/>
        <v>3</v>
      </c>
      <c r="K207" s="11">
        <f t="shared" si="44"/>
        <v>0</v>
      </c>
      <c r="L207" s="11">
        <f t="shared" si="45"/>
        <v>0</v>
      </c>
      <c r="M207" s="11">
        <f t="shared" si="46"/>
        <v>2</v>
      </c>
      <c r="N207" s="11">
        <f t="shared" si="47"/>
        <v>2</v>
      </c>
      <c r="O207" s="11">
        <f t="shared" si="48"/>
        <v>3</v>
      </c>
      <c r="P207" s="11">
        <f t="shared" si="49"/>
        <v>5</v>
      </c>
      <c r="Q207" s="17">
        <f t="shared" si="50"/>
        <v>0</v>
      </c>
      <c r="R207" s="17">
        <f t="shared" si="51"/>
        <v>0</v>
      </c>
      <c r="S207" s="17" t="str">
        <f t="shared" si="52"/>
        <v>VP</v>
      </c>
      <c r="T207" s="17" t="str">
        <f t="shared" si="53"/>
        <v>DS</v>
      </c>
      <c r="U207" s="72"/>
      <c r="V207" s="50"/>
      <c r="W207" s="50"/>
      <c r="X207" s="50"/>
      <c r="Y207" s="50"/>
      <c r="Z207" s="50"/>
    </row>
    <row r="208" spans="1:26" s="47" customFormat="1" ht="15" x14ac:dyDescent="0.25">
      <c r="A208" s="92" t="str">
        <f t="shared" si="42"/>
        <v>LLX2205</v>
      </c>
      <c r="B208" s="138" t="s">
        <v>169</v>
      </c>
      <c r="C208" s="138"/>
      <c r="D208" s="138"/>
      <c r="E208" s="138"/>
      <c r="F208" s="138"/>
      <c r="G208" s="138"/>
      <c r="H208" s="138"/>
      <c r="I208" s="138"/>
      <c r="J208" s="11">
        <f t="shared" si="43"/>
        <v>3</v>
      </c>
      <c r="K208" s="11">
        <f t="shared" si="44"/>
        <v>2</v>
      </c>
      <c r="L208" s="11">
        <f t="shared" si="45"/>
        <v>1</v>
      </c>
      <c r="M208" s="11">
        <f t="shared" si="46"/>
        <v>0</v>
      </c>
      <c r="N208" s="11">
        <f t="shared" si="47"/>
        <v>3</v>
      </c>
      <c r="O208" s="11">
        <f t="shared" si="48"/>
        <v>2</v>
      </c>
      <c r="P208" s="11">
        <f t="shared" si="49"/>
        <v>5</v>
      </c>
      <c r="Q208" s="17" t="str">
        <f t="shared" si="50"/>
        <v>E</v>
      </c>
      <c r="R208" s="17">
        <f t="shared" si="51"/>
        <v>0</v>
      </c>
      <c r="S208" s="17">
        <f t="shared" si="52"/>
        <v>0</v>
      </c>
      <c r="T208" s="17" t="str">
        <f t="shared" si="53"/>
        <v>DS</v>
      </c>
      <c r="U208" s="72"/>
      <c r="V208" s="50"/>
      <c r="W208" s="50"/>
      <c r="X208" s="50"/>
      <c r="Y208" s="50"/>
      <c r="Z208" s="50"/>
    </row>
    <row r="209" spans="1:26" s="47" customFormat="1" ht="15" x14ac:dyDescent="0.25">
      <c r="A209" s="92" t="str">
        <f t="shared" si="42"/>
        <v>LLX3106</v>
      </c>
      <c r="B209" s="138" t="s">
        <v>178</v>
      </c>
      <c r="C209" s="138"/>
      <c r="D209" s="138"/>
      <c r="E209" s="138"/>
      <c r="F209" s="138"/>
      <c r="G209" s="138"/>
      <c r="H209" s="138"/>
      <c r="I209" s="138"/>
      <c r="J209" s="11">
        <f t="shared" si="43"/>
        <v>3</v>
      </c>
      <c r="K209" s="11">
        <f t="shared" si="44"/>
        <v>2</v>
      </c>
      <c r="L209" s="11">
        <f t="shared" si="45"/>
        <v>1</v>
      </c>
      <c r="M209" s="11">
        <f t="shared" si="46"/>
        <v>0</v>
      </c>
      <c r="N209" s="11">
        <f t="shared" si="47"/>
        <v>3</v>
      </c>
      <c r="O209" s="11">
        <f t="shared" si="48"/>
        <v>2</v>
      </c>
      <c r="P209" s="11">
        <f t="shared" si="49"/>
        <v>5</v>
      </c>
      <c r="Q209" s="17">
        <f t="shared" si="50"/>
        <v>0</v>
      </c>
      <c r="R209" s="17" t="str">
        <f t="shared" si="51"/>
        <v>C</v>
      </c>
      <c r="S209" s="17">
        <f t="shared" si="52"/>
        <v>0</v>
      </c>
      <c r="T209" s="17" t="str">
        <f t="shared" si="53"/>
        <v>DS</v>
      </c>
      <c r="U209" s="72"/>
      <c r="V209" s="50"/>
      <c r="W209" s="50"/>
      <c r="X209" s="50"/>
      <c r="Y209" s="50"/>
      <c r="Z209" s="50"/>
    </row>
    <row r="210" spans="1:26" s="47" customFormat="1" ht="15" x14ac:dyDescent="0.25">
      <c r="A210" s="92" t="str">
        <f t="shared" si="42"/>
        <v>LLX3107</v>
      </c>
      <c r="B210" s="138" t="s">
        <v>179</v>
      </c>
      <c r="C210" s="138"/>
      <c r="D210" s="138"/>
      <c r="E210" s="138"/>
      <c r="F210" s="138"/>
      <c r="G210" s="138"/>
      <c r="H210" s="138"/>
      <c r="I210" s="138"/>
      <c r="J210" s="11">
        <f t="shared" si="43"/>
        <v>3</v>
      </c>
      <c r="K210" s="11">
        <f t="shared" si="44"/>
        <v>2</v>
      </c>
      <c r="L210" s="11">
        <f t="shared" si="45"/>
        <v>1</v>
      </c>
      <c r="M210" s="11">
        <f t="shared" si="46"/>
        <v>0</v>
      </c>
      <c r="N210" s="11">
        <f t="shared" si="47"/>
        <v>3</v>
      </c>
      <c r="O210" s="11">
        <f t="shared" si="48"/>
        <v>2</v>
      </c>
      <c r="P210" s="11">
        <f t="shared" si="49"/>
        <v>5</v>
      </c>
      <c r="Q210" s="17">
        <f t="shared" si="50"/>
        <v>0</v>
      </c>
      <c r="R210" s="17" t="str">
        <f t="shared" si="51"/>
        <v>C</v>
      </c>
      <c r="S210" s="17">
        <f t="shared" si="52"/>
        <v>0</v>
      </c>
      <c r="T210" s="17" t="str">
        <f t="shared" si="53"/>
        <v>DS</v>
      </c>
      <c r="U210" s="72"/>
      <c r="V210" s="50"/>
      <c r="W210" s="50"/>
      <c r="X210" s="50"/>
      <c r="Y210" s="50"/>
      <c r="Z210" s="50"/>
    </row>
    <row r="211" spans="1:26" ht="15" x14ac:dyDescent="0.25">
      <c r="A211" s="67" t="s">
        <v>27</v>
      </c>
      <c r="B211" s="124"/>
      <c r="C211" s="124"/>
      <c r="D211" s="124"/>
      <c r="E211" s="124"/>
      <c r="F211" s="124"/>
      <c r="G211" s="124"/>
      <c r="H211" s="124"/>
      <c r="I211" s="124"/>
      <c r="J211" s="13">
        <f t="shared" ref="J211:P211" si="54">SUM(J197:J210)</f>
        <v>52</v>
      </c>
      <c r="K211" s="13">
        <f t="shared" si="54"/>
        <v>23</v>
      </c>
      <c r="L211" s="13">
        <f t="shared" si="54"/>
        <v>13</v>
      </c>
      <c r="M211" s="13">
        <f t="shared" si="54"/>
        <v>6</v>
      </c>
      <c r="N211" s="13">
        <f t="shared" si="54"/>
        <v>42</v>
      </c>
      <c r="O211" s="13">
        <f t="shared" si="54"/>
        <v>48</v>
      </c>
      <c r="P211" s="13">
        <f t="shared" si="54"/>
        <v>90</v>
      </c>
      <c r="Q211" s="67">
        <f>COUNTIF(Q197:Q210,"E")</f>
        <v>7</v>
      </c>
      <c r="R211" s="67">
        <f>COUNTIF(R197:R210,"C")</f>
        <v>5</v>
      </c>
      <c r="S211" s="67">
        <f>COUNTIF(S197:S210,"VP")</f>
        <v>2</v>
      </c>
      <c r="T211" s="68">
        <f>COUNTA(T197:T210)</f>
        <v>14</v>
      </c>
      <c r="U211" s="72"/>
      <c r="V211" s="50"/>
      <c r="W211" s="50"/>
      <c r="X211" s="50"/>
      <c r="Y211" s="50"/>
      <c r="Z211" s="50"/>
    </row>
    <row r="212" spans="1:26" ht="15" x14ac:dyDescent="0.25">
      <c r="A212" s="125" t="s">
        <v>74</v>
      </c>
      <c r="B212" s="125"/>
      <c r="C212" s="125"/>
      <c r="D212" s="125"/>
      <c r="E212" s="125"/>
      <c r="F212" s="125"/>
      <c r="G212" s="125"/>
      <c r="H212" s="125"/>
      <c r="I212" s="125"/>
      <c r="J212" s="125"/>
      <c r="K212" s="125"/>
      <c r="L212" s="125"/>
      <c r="M212" s="125"/>
      <c r="N212" s="125"/>
      <c r="O212" s="125"/>
      <c r="P212" s="125"/>
      <c r="Q212" s="125"/>
      <c r="R212" s="125"/>
      <c r="S212" s="125"/>
      <c r="T212" s="125"/>
      <c r="U212" s="72"/>
      <c r="V212" s="50"/>
      <c r="W212" s="50"/>
      <c r="X212" s="50"/>
      <c r="Y212" s="50"/>
      <c r="Z212" s="50"/>
    </row>
    <row r="213" spans="1:26" ht="15" x14ac:dyDescent="0.25">
      <c r="A213" s="92" t="str">
        <f>IF(ISNA(INDEX($A$37:$T$151,MATCH($B175,$B$37:$B$151,0),1)),"",INDEX($A$37:$T$151,MATCH($B175,$B$37:$B$151,0),1))</f>
        <v>LLC3121</v>
      </c>
      <c r="B213" s="177" t="s">
        <v>187</v>
      </c>
      <c r="C213" s="177"/>
      <c r="D213" s="177"/>
      <c r="E213" s="177"/>
      <c r="F213" s="177"/>
      <c r="G213" s="177"/>
      <c r="H213" s="177"/>
      <c r="I213" s="177"/>
      <c r="J213" s="11">
        <f>IF(ISNA(INDEX($A$38:$T$156,MATCH($B213,$B$38:$B$156,0),10)),"",INDEX($A$38:$T$156,MATCH($B213,$B$38:$B$156,0),10))</f>
        <v>4</v>
      </c>
      <c r="K213" s="11">
        <f>IF(ISNA(INDEX($A$38:$T$156,MATCH($B213,$B$38:$B$156,0),11)),"",INDEX($A$38:$T$156,MATCH($B213,$B$38:$B$156,0),11))</f>
        <v>2</v>
      </c>
      <c r="L213" s="11">
        <f>IF(ISNA(INDEX($A$38:$T$156,MATCH($B213,$B$38:$B$156,0),12)),"",INDEX($A$38:$T$156,MATCH($B213,$B$38:$B$156,0),12))</f>
        <v>1</v>
      </c>
      <c r="M213" s="11">
        <f>IF(ISNA(INDEX($A$38:$T$156,MATCH($B213,$B$38:$B$156,0),13)),"",INDEX($A$38:$T$156,MATCH($B213,$B$38:$B$156,0),13))</f>
        <v>0</v>
      </c>
      <c r="N213" s="11">
        <f>IF(ISNA(INDEX($A$38:$T$156,MATCH($B213,$B$38:$B$156,0),14)),"",INDEX($A$38:$T$156,MATCH($B213,$B$38:$B$156,0),14))</f>
        <v>3</v>
      </c>
      <c r="O213" s="11">
        <f>IF(ISNA(INDEX($A$38:$T$156,MATCH($B213,$B$38:$B$156,0),15)),"",INDEX($A$38:$T$156,MATCH($B213,$B$38:$B$156,0),15))</f>
        <v>5</v>
      </c>
      <c r="P213" s="11">
        <f>IF(ISNA(INDEX($A$38:$T$156,MATCH($B213,$B$38:$B$156,0),16)),"",INDEX($A$38:$T$156,MATCH($B213,$B$38:$B$156,0),16))</f>
        <v>8</v>
      </c>
      <c r="Q213" s="17" t="str">
        <f>IF(ISNA(INDEX($A$38:$T$156,MATCH($B213,$B$38:$B$156,0),17)),"",INDEX($A$38:$T$156,MATCH($B213,$B$38:$B$156,0),17))</f>
        <v>E</v>
      </c>
      <c r="R213" s="17">
        <f>IF(ISNA(INDEX($A$38:$T$156,MATCH($B213,$B$38:$B$156,0),18)),"",INDEX($A$38:$T$156,MATCH($B213,$B$38:$B$156,0),18))</f>
        <v>0</v>
      </c>
      <c r="S213" s="17">
        <f>IF(ISNA(INDEX($A$38:$T$156,MATCH($B213,$B$38:$B$156,0),19)),"",INDEX($A$38:$T$156,MATCH($B213,$B$38:$B$156,0),19))</f>
        <v>0</v>
      </c>
      <c r="T213" s="17" t="str">
        <f>IF(ISNA(INDEX($A$38:$T$156,MATCH($B213,$B$38:$B$156,0),20)),"",INDEX($A$38:$T$156,MATCH($B213,$B$38:$B$156,0),20))</f>
        <v>DS</v>
      </c>
      <c r="U213" s="72"/>
      <c r="V213" s="50"/>
      <c r="W213" s="50"/>
      <c r="X213" s="50"/>
      <c r="Y213" s="50"/>
      <c r="Z213" s="50"/>
    </row>
    <row r="214" spans="1:26" x14ac:dyDescent="0.2">
      <c r="A214" s="92" t="str">
        <f>IF(ISNA(INDEX($A$37:$T$151,MATCH($B176,$B$37:$B$151,0),1)),"",INDEX($A$37:$T$151,MATCH($B176,$B$37:$B$151,0),1))</f>
        <v>LLC3122</v>
      </c>
      <c r="B214" s="177" t="s">
        <v>189</v>
      </c>
      <c r="C214" s="177"/>
      <c r="D214" s="177"/>
      <c r="E214" s="177"/>
      <c r="F214" s="177"/>
      <c r="G214" s="177"/>
      <c r="H214" s="177"/>
      <c r="I214" s="177"/>
      <c r="J214" s="11">
        <f>IF(ISNA(INDEX($A$38:$T$156,MATCH($B214,$B$38:$B$156,0),10)),"",INDEX($A$38:$T$156,MATCH($B214,$B$38:$B$156,0),10))</f>
        <v>4</v>
      </c>
      <c r="K214" s="11">
        <f>IF(ISNA(INDEX($A$38:$T$156,MATCH($B214,$B$38:$B$156,0),11)),"",INDEX($A$38:$T$156,MATCH($B214,$B$38:$B$156,0),11))</f>
        <v>0</v>
      </c>
      <c r="L214" s="11">
        <f>IF(ISNA(INDEX($A$38:$T$156,MATCH($B214,$B$38:$B$156,0),12)),"",INDEX($A$38:$T$156,MATCH($B214,$B$38:$B$156,0),12))</f>
        <v>0</v>
      </c>
      <c r="M214" s="11">
        <f>IF(ISNA(INDEX($A$38:$T$156,MATCH($B214,$B$38:$B$156,0),13)),"",INDEX($A$38:$T$156,MATCH($B214,$B$38:$B$156,0),13))</f>
        <v>2</v>
      </c>
      <c r="N214" s="11">
        <f>IF(ISNA(INDEX($A$38:$T$156,MATCH($B214,$B$38:$B$156,0),14)),"",INDEX($A$38:$T$156,MATCH($B214,$B$38:$B$156,0),14))</f>
        <v>2</v>
      </c>
      <c r="O214" s="11">
        <f>IF(ISNA(INDEX($A$38:$T$156,MATCH($B214,$B$38:$B$156,0),15)),"",INDEX($A$38:$T$156,MATCH($B214,$B$38:$B$156,0),15))</f>
        <v>6</v>
      </c>
      <c r="P214" s="11">
        <f>IF(ISNA(INDEX($A$38:$T$156,MATCH($B214,$B$38:$B$156,0),16)),"",INDEX($A$38:$T$156,MATCH($B214,$B$38:$B$156,0),16))</f>
        <v>8</v>
      </c>
      <c r="Q214" s="17">
        <f>IF(ISNA(INDEX($A$38:$T$156,MATCH($B214,$B$38:$B$156,0),17)),"",INDEX($A$38:$T$156,MATCH($B214,$B$38:$B$156,0),17))</f>
        <v>0</v>
      </c>
      <c r="R214" s="17">
        <f>IF(ISNA(INDEX($A$38:$T$156,MATCH($B214,$B$38:$B$156,0),18)),"",INDEX($A$38:$T$156,MATCH($B214,$B$38:$B$156,0),18))</f>
        <v>0</v>
      </c>
      <c r="S214" s="17" t="str">
        <f>IF(ISNA(INDEX($A$38:$T$156,MATCH($B214,$B$38:$B$156,0),19)),"",INDEX($A$38:$T$156,MATCH($B214,$B$38:$B$156,0),19))</f>
        <v>VP</v>
      </c>
      <c r="T214" s="17" t="str">
        <f>IF(ISNA(INDEX($A$38:$T$156,MATCH($B214,$B$38:$B$156,0),20)),"",INDEX($A$38:$T$156,MATCH($B214,$B$38:$B$156,0),20))</f>
        <v>DS</v>
      </c>
      <c r="U214" s="39"/>
    </row>
    <row r="215" spans="1:26" s="47" customFormat="1" x14ac:dyDescent="0.2">
      <c r="A215" s="92" t="str">
        <f>IF(ISNA(INDEX($A$37:$T$151,MATCH($B177,$B$37:$B$151,0),1)),"",INDEX($A$37:$T$151,MATCH($B177,$B$37:$B$151,0),1))</f>
        <v>LLC3124</v>
      </c>
      <c r="B215" s="177" t="s">
        <v>190</v>
      </c>
      <c r="C215" s="177"/>
      <c r="D215" s="177"/>
      <c r="E215" s="177"/>
      <c r="F215" s="177"/>
      <c r="G215" s="177"/>
      <c r="H215" s="177"/>
      <c r="I215" s="177"/>
      <c r="J215" s="11">
        <f>IF(ISNA(INDEX($A$38:$T$156,MATCH($B215,$B$38:$B$156,0),10)),"",INDEX($A$38:$T$156,MATCH($B215,$B$38:$B$156,0),10))</f>
        <v>3</v>
      </c>
      <c r="K215" s="11">
        <f>IF(ISNA(INDEX($A$38:$T$156,MATCH($B215,$B$38:$B$156,0),11)),"",INDEX($A$38:$T$156,MATCH($B215,$B$38:$B$156,0),11))</f>
        <v>2</v>
      </c>
      <c r="L215" s="11">
        <f>IF(ISNA(INDEX($A$38:$T$156,MATCH($B215,$B$38:$B$156,0),12)),"",INDEX($A$38:$T$156,MATCH($B215,$B$38:$B$156,0),12))</f>
        <v>1</v>
      </c>
      <c r="M215" s="11">
        <f>IF(ISNA(INDEX($A$38:$T$156,MATCH($B215,$B$38:$B$156,0),13)),"",INDEX($A$38:$T$156,MATCH($B215,$B$38:$B$156,0),13))</f>
        <v>0</v>
      </c>
      <c r="N215" s="11">
        <f>IF(ISNA(INDEX($A$38:$T$156,MATCH($B215,$B$38:$B$156,0),14)),"",INDEX($A$38:$T$156,MATCH($B215,$B$38:$B$156,0),14))</f>
        <v>3</v>
      </c>
      <c r="O215" s="11">
        <f>IF(ISNA(INDEX($A$38:$T$156,MATCH($B215,$B$38:$B$156,0),15)),"",INDEX($A$38:$T$156,MATCH($B215,$B$38:$B$156,0),15))</f>
        <v>3</v>
      </c>
      <c r="P215" s="11">
        <f>IF(ISNA(INDEX($A$38:$T$156,MATCH($B215,$B$38:$B$156,0),16)),"",INDEX($A$38:$T$156,MATCH($B215,$B$38:$B$156,0),16))</f>
        <v>6</v>
      </c>
      <c r="Q215" s="17" t="str">
        <f>IF(ISNA(INDEX($A$38:$T$156,MATCH($B215,$B$38:$B$156,0),17)),"",INDEX($A$38:$T$156,MATCH($B215,$B$38:$B$156,0),17))</f>
        <v>E</v>
      </c>
      <c r="R215" s="17">
        <f>IF(ISNA(INDEX($A$38:$T$156,MATCH($B215,$B$38:$B$156,0),18)),"",INDEX($A$38:$T$156,MATCH($B215,$B$38:$B$156,0),18))</f>
        <v>0</v>
      </c>
      <c r="S215" s="17">
        <f>IF(ISNA(INDEX($A$38:$T$156,MATCH($B215,$B$38:$B$156,0),19)),"",INDEX($A$38:$T$156,MATCH($B215,$B$38:$B$156,0),19))</f>
        <v>0</v>
      </c>
      <c r="T215" s="17" t="str">
        <f>IF(ISNA(INDEX($A$38:$T$156,MATCH($B215,$B$38:$B$156,0),20)),"",INDEX($A$38:$T$156,MATCH($B215,$B$38:$B$156,0),20))</f>
        <v>DS</v>
      </c>
      <c r="U215" s="39"/>
    </row>
    <row r="216" spans="1:26" x14ac:dyDescent="0.2">
      <c r="A216" s="67" t="s">
        <v>27</v>
      </c>
      <c r="B216" s="125"/>
      <c r="C216" s="125"/>
      <c r="D216" s="125"/>
      <c r="E216" s="125"/>
      <c r="F216" s="125"/>
      <c r="G216" s="125"/>
      <c r="H216" s="125"/>
      <c r="I216" s="125"/>
      <c r="J216" s="13">
        <f t="shared" ref="J216:P216" si="55">SUM(J213:J215)</f>
        <v>11</v>
      </c>
      <c r="K216" s="13">
        <f t="shared" si="55"/>
        <v>4</v>
      </c>
      <c r="L216" s="13">
        <f t="shared" si="55"/>
        <v>2</v>
      </c>
      <c r="M216" s="13">
        <f t="shared" si="55"/>
        <v>2</v>
      </c>
      <c r="N216" s="13">
        <f t="shared" si="55"/>
        <v>8</v>
      </c>
      <c r="O216" s="13">
        <f t="shared" si="55"/>
        <v>14</v>
      </c>
      <c r="P216" s="13">
        <f t="shared" si="55"/>
        <v>22</v>
      </c>
      <c r="Q216" s="67">
        <f>COUNTIF(Q213:Q215,"E")</f>
        <v>2</v>
      </c>
      <c r="R216" s="67">
        <f>COUNTIF(R213:R215,"C")</f>
        <v>0</v>
      </c>
      <c r="S216" s="67">
        <f>COUNTIF(S213:S215,"VP")</f>
        <v>1</v>
      </c>
      <c r="T216" s="68">
        <f>COUNTA(T213:T215)</f>
        <v>3</v>
      </c>
      <c r="U216" s="39"/>
    </row>
    <row r="217" spans="1:26" ht="29.25" customHeight="1" x14ac:dyDescent="0.2">
      <c r="A217" s="126" t="s">
        <v>109</v>
      </c>
      <c r="B217" s="126"/>
      <c r="C217" s="126"/>
      <c r="D217" s="126"/>
      <c r="E217" s="126"/>
      <c r="F217" s="126"/>
      <c r="G217" s="126"/>
      <c r="H217" s="126"/>
      <c r="I217" s="126"/>
      <c r="J217" s="13">
        <f t="shared" ref="J217:T217" si="56">SUM(J211,J216)</f>
        <v>63</v>
      </c>
      <c r="K217" s="13">
        <f t="shared" si="56"/>
        <v>27</v>
      </c>
      <c r="L217" s="13">
        <f t="shared" si="56"/>
        <v>15</v>
      </c>
      <c r="M217" s="13">
        <f t="shared" si="56"/>
        <v>8</v>
      </c>
      <c r="N217" s="13">
        <f t="shared" si="56"/>
        <v>50</v>
      </c>
      <c r="O217" s="13">
        <f t="shared" si="56"/>
        <v>62</v>
      </c>
      <c r="P217" s="13">
        <f t="shared" si="56"/>
        <v>112</v>
      </c>
      <c r="Q217" s="13">
        <f t="shared" si="56"/>
        <v>9</v>
      </c>
      <c r="R217" s="13">
        <f t="shared" si="56"/>
        <v>5</v>
      </c>
      <c r="S217" s="13">
        <f t="shared" si="56"/>
        <v>3</v>
      </c>
      <c r="T217" s="73">
        <f t="shared" si="56"/>
        <v>17</v>
      </c>
    </row>
    <row r="218" spans="1:26" ht="13.5" customHeight="1" x14ac:dyDescent="0.2">
      <c r="A218" s="127" t="s">
        <v>52</v>
      </c>
      <c r="B218" s="128"/>
      <c r="C218" s="128"/>
      <c r="D218" s="128"/>
      <c r="E218" s="128"/>
      <c r="F218" s="128"/>
      <c r="G218" s="128"/>
      <c r="H218" s="128"/>
      <c r="I218" s="128"/>
      <c r="J218" s="129"/>
      <c r="K218" s="13">
        <f t="shared" ref="K218:P218" si="57">K211*14+K216*12</f>
        <v>370</v>
      </c>
      <c r="L218" s="13">
        <f t="shared" si="57"/>
        <v>206</v>
      </c>
      <c r="M218" s="13">
        <f t="shared" si="57"/>
        <v>108</v>
      </c>
      <c r="N218" s="13">
        <f t="shared" si="57"/>
        <v>684</v>
      </c>
      <c r="O218" s="13">
        <f t="shared" si="57"/>
        <v>840</v>
      </c>
      <c r="P218" s="13">
        <f t="shared" si="57"/>
        <v>1524</v>
      </c>
      <c r="Q218" s="112"/>
      <c r="R218" s="113"/>
      <c r="S218" s="113"/>
      <c r="T218" s="114"/>
    </row>
    <row r="219" spans="1:26" ht="16.5" customHeight="1" x14ac:dyDescent="0.2">
      <c r="A219" s="130"/>
      <c r="B219" s="131"/>
      <c r="C219" s="131"/>
      <c r="D219" s="131"/>
      <c r="E219" s="131"/>
      <c r="F219" s="131"/>
      <c r="G219" s="131"/>
      <c r="H219" s="131"/>
      <c r="I219" s="131"/>
      <c r="J219" s="132"/>
      <c r="K219" s="118">
        <f>SUM(K218:M218)</f>
        <v>684</v>
      </c>
      <c r="L219" s="119"/>
      <c r="M219" s="120"/>
      <c r="N219" s="118">
        <f>SUM(N218:O218)</f>
        <v>1524</v>
      </c>
      <c r="O219" s="119"/>
      <c r="P219" s="120"/>
      <c r="Q219" s="115"/>
      <c r="R219" s="116"/>
      <c r="S219" s="116"/>
      <c r="T219" s="117"/>
    </row>
    <row r="220" spans="1:26" ht="18" customHeight="1" x14ac:dyDescent="0.2">
      <c r="A220" s="144" t="s">
        <v>107</v>
      </c>
      <c r="B220" s="145"/>
      <c r="C220" s="145"/>
      <c r="D220" s="145"/>
      <c r="E220" s="145"/>
      <c r="F220" s="145"/>
      <c r="G220" s="145"/>
      <c r="H220" s="145"/>
      <c r="I220" s="145"/>
      <c r="J220" s="146"/>
      <c r="K220" s="150">
        <f>T217/SUM(T48,T65,T85,T97,T109,T122)</f>
        <v>0.39534883720930231</v>
      </c>
      <c r="L220" s="151"/>
      <c r="M220" s="151"/>
      <c r="N220" s="151"/>
      <c r="O220" s="151"/>
      <c r="P220" s="151"/>
      <c r="Q220" s="151"/>
      <c r="R220" s="151"/>
      <c r="S220" s="151"/>
      <c r="T220" s="152"/>
    </row>
    <row r="221" spans="1:26" s="38" customFormat="1" ht="18" customHeight="1" x14ac:dyDescent="0.2">
      <c r="A221" s="147" t="s">
        <v>110</v>
      </c>
      <c r="B221" s="148"/>
      <c r="C221" s="148"/>
      <c r="D221" s="148"/>
      <c r="E221" s="148"/>
      <c r="F221" s="148"/>
      <c r="G221" s="148"/>
      <c r="H221" s="148"/>
      <c r="I221" s="148"/>
      <c r="J221" s="149"/>
      <c r="K221" s="150">
        <f>K219/(SUM(N48,N65,N85,N97,N109)*14+N122*12)</f>
        <v>0.35699373695198328</v>
      </c>
      <c r="L221" s="151"/>
      <c r="M221" s="151"/>
      <c r="N221" s="151"/>
      <c r="O221" s="151"/>
      <c r="P221" s="151"/>
      <c r="Q221" s="151"/>
      <c r="R221" s="151"/>
      <c r="S221" s="151"/>
      <c r="T221" s="152"/>
    </row>
    <row r="222" spans="1:26" ht="15" customHeight="1" x14ac:dyDescent="0.2"/>
    <row r="223" spans="1:26" ht="22.5" customHeight="1" x14ac:dyDescent="0.2">
      <c r="A223" s="125" t="s">
        <v>72</v>
      </c>
      <c r="B223" s="162"/>
      <c r="C223" s="162"/>
      <c r="D223" s="162"/>
      <c r="E223" s="162"/>
      <c r="F223" s="162"/>
      <c r="G223" s="162"/>
      <c r="H223" s="162"/>
      <c r="I223" s="162"/>
      <c r="J223" s="162"/>
      <c r="K223" s="162"/>
      <c r="L223" s="162"/>
      <c r="M223" s="162"/>
      <c r="N223" s="162"/>
      <c r="O223" s="162"/>
      <c r="P223" s="162"/>
      <c r="Q223" s="162"/>
      <c r="R223" s="162"/>
      <c r="S223" s="162"/>
      <c r="T223" s="162"/>
    </row>
    <row r="224" spans="1:26" ht="25.5" customHeight="1" x14ac:dyDescent="0.2">
      <c r="A224" s="125" t="s">
        <v>29</v>
      </c>
      <c r="B224" s="125" t="s">
        <v>28</v>
      </c>
      <c r="C224" s="125"/>
      <c r="D224" s="125"/>
      <c r="E224" s="125"/>
      <c r="F224" s="125"/>
      <c r="G224" s="125"/>
      <c r="H224" s="125"/>
      <c r="I224" s="125"/>
      <c r="J224" s="123" t="s">
        <v>42</v>
      </c>
      <c r="K224" s="123" t="s">
        <v>26</v>
      </c>
      <c r="L224" s="123"/>
      <c r="M224" s="123"/>
      <c r="N224" s="123" t="s">
        <v>43</v>
      </c>
      <c r="O224" s="123"/>
      <c r="P224" s="123"/>
      <c r="Q224" s="123" t="s">
        <v>25</v>
      </c>
      <c r="R224" s="123"/>
      <c r="S224" s="123"/>
      <c r="T224" s="123" t="s">
        <v>24</v>
      </c>
    </row>
    <row r="225" spans="1:26" x14ac:dyDescent="0.2">
      <c r="A225" s="125"/>
      <c r="B225" s="125"/>
      <c r="C225" s="125"/>
      <c r="D225" s="125"/>
      <c r="E225" s="125"/>
      <c r="F225" s="125"/>
      <c r="G225" s="125"/>
      <c r="H225" s="125"/>
      <c r="I225" s="125"/>
      <c r="J225" s="123"/>
      <c r="K225" s="69" t="s">
        <v>30</v>
      </c>
      <c r="L225" s="69" t="s">
        <v>31</v>
      </c>
      <c r="M225" s="69" t="s">
        <v>32</v>
      </c>
      <c r="N225" s="69" t="s">
        <v>36</v>
      </c>
      <c r="O225" s="69" t="s">
        <v>7</v>
      </c>
      <c r="P225" s="69" t="s">
        <v>33</v>
      </c>
      <c r="Q225" s="69" t="s">
        <v>34</v>
      </c>
      <c r="R225" s="69" t="s">
        <v>30</v>
      </c>
      <c r="S225" s="69" t="s">
        <v>35</v>
      </c>
      <c r="T225" s="123"/>
    </row>
    <row r="226" spans="1:26" ht="15" x14ac:dyDescent="0.25">
      <c r="A226" s="125" t="s">
        <v>60</v>
      </c>
      <c r="B226" s="125"/>
      <c r="C226" s="125"/>
      <c r="D226" s="125"/>
      <c r="E226" s="125"/>
      <c r="F226" s="125"/>
      <c r="G226" s="125"/>
      <c r="H226" s="125"/>
      <c r="I226" s="125"/>
      <c r="J226" s="125"/>
      <c r="K226" s="125"/>
      <c r="L226" s="125"/>
      <c r="M226" s="125"/>
      <c r="N226" s="125"/>
      <c r="O226" s="125"/>
      <c r="P226" s="125"/>
      <c r="Q226" s="125"/>
      <c r="R226" s="125"/>
      <c r="S226" s="125"/>
      <c r="T226" s="125"/>
      <c r="U226" s="49"/>
      <c r="V226" s="50"/>
    </row>
    <row r="227" spans="1:26" ht="15" x14ac:dyDescent="0.25">
      <c r="A227" s="19" t="str">
        <f>IF(ISNA(INDEX($A$38:$T$156,MATCH($B227,$B$38:$B$156,0),1)),"",INDEX($A$38:$T$156,MATCH($B227,$B$38:$B$156,0),1))</f>
        <v>*</v>
      </c>
      <c r="B227" s="122" t="s">
        <v>102</v>
      </c>
      <c r="C227" s="122"/>
      <c r="D227" s="122"/>
      <c r="E227" s="122"/>
      <c r="F227" s="122"/>
      <c r="G227" s="122"/>
      <c r="H227" s="122"/>
      <c r="I227" s="122"/>
      <c r="J227" s="11">
        <f>IF(ISNA(INDEX($A$38:$T$156,MATCH($B227,$B$38:$B$156,0),10)),"",INDEX($A$38:$T$156,MATCH($B227,$B$38:$B$156,0),10))</f>
        <v>3</v>
      </c>
      <c r="K227" s="11">
        <f>IF(ISNA(INDEX($A$38:$T$156,MATCH($B227,$B$38:$B$156,0),11)),"",INDEX($A$38:$T$156,MATCH($B227,$B$38:$B$156,0),11))</f>
        <v>0</v>
      </c>
      <c r="L227" s="11">
        <f>IF(ISNA(INDEX($A$38:$T$156,MATCH($B227,$B$38:$B$156,0),12)),"",INDEX($A$38:$T$156,MATCH($B227,$B$38:$B$156,0),12))</f>
        <v>2</v>
      </c>
      <c r="M227" s="11">
        <f>IF(ISNA(INDEX($A$38:$T$156,MATCH($B227,$B$38:$B$156,0),13)),"",INDEX($A$38:$T$156,MATCH($B227,$B$38:$B$156,0),13))</f>
        <v>0</v>
      </c>
      <c r="N227" s="11">
        <f>IF(ISNA(INDEX($A$38:$T$156,MATCH($B227,$B$38:$B$156,0),14)),"",INDEX($A$38:$T$156,MATCH($B227,$B$38:$B$156,0),14))</f>
        <v>2</v>
      </c>
      <c r="O227" s="11">
        <f>IF(ISNA(INDEX($A$38:$T$156,MATCH($B227,$B$38:$B$156,0),15)),"",INDEX($A$38:$T$156,MATCH($B227,$B$38:$B$156,0),15))</f>
        <v>3</v>
      </c>
      <c r="P227" s="11">
        <f>IF(ISNA(INDEX($A$38:$T$156,MATCH($B227,$B$38:$B$156,0),16)),"",INDEX($A$38:$T$156,MATCH($B227,$B$38:$B$156,0),16))</f>
        <v>5</v>
      </c>
      <c r="Q227" s="17">
        <f>IF(ISNA(INDEX($A$38:$T$156,MATCH($B227,$B$38:$B$156,0),17)),"",INDEX($A$38:$T$156,MATCH($B227,$B$38:$B$156,0),17))</f>
        <v>0</v>
      </c>
      <c r="R227" s="17">
        <f>IF(ISNA(INDEX($A$38:$T$156,MATCH($B227,$B$38:$B$156,0),18)),"",INDEX($A$38:$T$156,MATCH($B227,$B$38:$B$156,0),18))</f>
        <v>0</v>
      </c>
      <c r="S227" s="17" t="str">
        <f>IF(ISNA(INDEX($A$38:$T$156,MATCH($B227,$B$38:$B$156,0),19)),"",INDEX($A$38:$T$156,MATCH($B227,$B$38:$B$156,0),19))</f>
        <v>VP</v>
      </c>
      <c r="T227" s="17" t="str">
        <f>IF(ISNA(INDEX($A$38:$T$156,MATCH($B227,$B$38:$B$156,0),20)),"",INDEX($A$38:$T$156,MATCH($B227,$B$38:$B$156,0),20))</f>
        <v>DC</v>
      </c>
      <c r="U227" s="72"/>
      <c r="V227" s="50"/>
      <c r="W227" s="50"/>
      <c r="X227" s="50"/>
      <c r="Y227" s="50"/>
      <c r="Z227" s="50"/>
    </row>
    <row r="228" spans="1:26" ht="15" x14ac:dyDescent="0.25">
      <c r="A228" s="19" t="str">
        <f>IF(ISNA(INDEX($A$38:$T$156,MATCH($B228,$B$38:$B$156,0),1)),"",INDEX($A$38:$T$156,MATCH($B228,$B$38:$B$156,0),1))</f>
        <v>YLU0011</v>
      </c>
      <c r="B228" s="122" t="s">
        <v>76</v>
      </c>
      <c r="C228" s="122"/>
      <c r="D228" s="122"/>
      <c r="E228" s="122"/>
      <c r="F228" s="122"/>
      <c r="G228" s="122"/>
      <c r="H228" s="122"/>
      <c r="I228" s="122"/>
      <c r="J228" s="11">
        <f>IF(ISNA(INDEX($A$38:$T$156,MATCH($B228,$B$38:$B$156,0),10)),"",INDEX($A$38:$T$156,MATCH($B228,$B$38:$B$156,0),10))</f>
        <v>2</v>
      </c>
      <c r="K228" s="11">
        <f>IF(ISNA(INDEX($A$38:$T$156,MATCH($B228,$B$38:$B$156,0),11)),"",INDEX($A$38:$T$156,MATCH($B228,$B$38:$B$156,0),11))</f>
        <v>0</v>
      </c>
      <c r="L228" s="11">
        <f>IF(ISNA(INDEX($A$38:$T$156,MATCH($B228,$B$38:$B$156,0),12)),"",INDEX($A$38:$T$156,MATCH($B228,$B$38:$B$156,0),12))</f>
        <v>2</v>
      </c>
      <c r="M228" s="11">
        <f>IF(ISNA(INDEX($A$38:$T$156,MATCH($B228,$B$38:$B$156,0),13)),"",INDEX($A$38:$T$156,MATCH($B228,$B$38:$B$156,0),13))</f>
        <v>0</v>
      </c>
      <c r="N228" s="11">
        <f>IF(ISNA(INDEX($A$38:$T$156,MATCH($B228,$B$38:$B$156,0),14)),"",INDEX($A$38:$T$156,MATCH($B228,$B$38:$B$156,0),14))</f>
        <v>2</v>
      </c>
      <c r="O228" s="11">
        <f>IF(ISNA(INDEX($A$38:$T$156,MATCH($B228,$B$38:$B$156,0),15)),"",INDEX($A$38:$T$156,MATCH($B228,$B$38:$B$156,0),15))</f>
        <v>2</v>
      </c>
      <c r="P228" s="11">
        <f>IF(ISNA(INDEX($A$38:$T$156,MATCH($B228,$B$38:$B$156,0),16)),"",INDEX($A$38:$T$156,MATCH($B228,$B$38:$B$156,0),16))</f>
        <v>4</v>
      </c>
      <c r="Q228" s="17">
        <f>IF(ISNA(INDEX($A$38:$T$156,MATCH($B228,$B$38:$B$156,0),17)),"",INDEX($A$38:$T$156,MATCH($B228,$B$38:$B$156,0),17))</f>
        <v>0</v>
      </c>
      <c r="R228" s="17">
        <f>IF(ISNA(INDEX($A$38:$T$156,MATCH($B228,$B$38:$B$156,0),18)),"",INDEX($A$38:$T$156,MATCH($B228,$B$38:$B$156,0),18))</f>
        <v>0</v>
      </c>
      <c r="S228" s="17" t="str">
        <f>IF(ISNA(INDEX($A$38:$T$156,MATCH($B228,$B$38:$B$156,0),19)),"",INDEX($A$38:$T$156,MATCH($B228,$B$38:$B$156,0),19))</f>
        <v>VP</v>
      </c>
      <c r="T228" s="17" t="str">
        <f>IF(ISNA(INDEX($A$38:$T$156,MATCH($B228,$B$38:$B$156,0),20)),"",INDEX($A$38:$T$156,MATCH($B228,$B$38:$B$156,0),20))</f>
        <v>DC</v>
      </c>
      <c r="U228" s="72"/>
      <c r="V228" s="50"/>
      <c r="W228" s="50"/>
      <c r="X228" s="50"/>
      <c r="Y228" s="50"/>
      <c r="Z228" s="50"/>
    </row>
    <row r="229" spans="1:26" ht="15" x14ac:dyDescent="0.25">
      <c r="A229" s="19" t="str">
        <f>IF(ISNA(INDEX($A$38:$T$156,MATCH($B229,$B$38:$B$156,0),1)),"",INDEX($A$38:$T$156,MATCH($B229,$B$38:$B$156,0),1))</f>
        <v>**</v>
      </c>
      <c r="B229" s="122" t="s">
        <v>103</v>
      </c>
      <c r="C229" s="122"/>
      <c r="D229" s="122"/>
      <c r="E229" s="122"/>
      <c r="F229" s="122"/>
      <c r="G229" s="122"/>
      <c r="H229" s="122"/>
      <c r="I229" s="122"/>
      <c r="J229" s="11">
        <f>IF(ISNA(INDEX($A$38:$T$156,MATCH($B229,$B$38:$B$156,0),10)),"",INDEX($A$38:$T$156,MATCH($B229,$B$38:$B$156,0),10))</f>
        <v>3</v>
      </c>
      <c r="K229" s="11">
        <f>IF(ISNA(INDEX($A$38:$T$156,MATCH($B229,$B$38:$B$156,0),11)),"",INDEX($A$38:$T$156,MATCH($B229,$B$38:$B$156,0),11))</f>
        <v>0</v>
      </c>
      <c r="L229" s="11">
        <f>IF(ISNA(INDEX($A$38:$T$156,MATCH($B229,$B$38:$B$156,0),12)),"",INDEX($A$38:$T$156,MATCH($B229,$B$38:$B$156,0),12))</f>
        <v>2</v>
      </c>
      <c r="M229" s="11">
        <f>IF(ISNA(INDEX($A$38:$T$156,MATCH($B229,$B$38:$B$156,0),13)),"",INDEX($A$38:$T$156,MATCH($B229,$B$38:$B$156,0),13))</f>
        <v>0</v>
      </c>
      <c r="N229" s="11">
        <f>IF(ISNA(INDEX($A$38:$T$156,MATCH($B229,$B$38:$B$156,0),14)),"",INDEX($A$38:$T$156,MATCH($B229,$B$38:$B$156,0),14))</f>
        <v>2</v>
      </c>
      <c r="O229" s="11">
        <f>IF(ISNA(INDEX($A$38:$T$156,MATCH($B229,$B$38:$B$156,0),15)),"",INDEX($A$38:$T$156,MATCH($B229,$B$38:$B$156,0),15))</f>
        <v>3</v>
      </c>
      <c r="P229" s="11">
        <f>IF(ISNA(INDEX($A$38:$T$156,MATCH($B229,$B$38:$B$156,0),16)),"",INDEX($A$38:$T$156,MATCH($B229,$B$38:$B$156,0),16))</f>
        <v>5</v>
      </c>
      <c r="Q229" s="17">
        <f>IF(ISNA(INDEX($A$38:$T$156,MATCH($B229,$B$38:$B$156,0),17)),"",INDEX($A$38:$T$156,MATCH($B229,$B$38:$B$156,0),17))</f>
        <v>0</v>
      </c>
      <c r="R229" s="17">
        <f>IF(ISNA(INDEX($A$38:$T$156,MATCH($B229,$B$38:$B$156,0),18)),"",INDEX($A$38:$T$156,MATCH($B229,$B$38:$B$156,0),18))</f>
        <v>0</v>
      </c>
      <c r="S229" s="17" t="str">
        <f>IF(ISNA(INDEX($A$38:$T$156,MATCH($B229,$B$38:$B$156,0),19)),"",INDEX($A$38:$T$156,MATCH($B229,$B$38:$B$156,0),19))</f>
        <v>VP</v>
      </c>
      <c r="T229" s="17" t="str">
        <f>IF(ISNA(INDEX($A$38:$T$156,MATCH($B229,$B$38:$B$156,0),20)),"",INDEX($A$38:$T$156,MATCH($B229,$B$38:$B$156,0),20))</f>
        <v>DC</v>
      </c>
      <c r="U229" s="72"/>
      <c r="V229" s="50"/>
      <c r="W229" s="50"/>
      <c r="X229" s="50"/>
      <c r="Y229" s="50"/>
      <c r="Z229" s="50"/>
    </row>
    <row r="230" spans="1:26" ht="14.25" customHeight="1" x14ac:dyDescent="0.25">
      <c r="A230" s="19" t="str">
        <f>IF(ISNA(INDEX($A$38:$T$156,MATCH($B230,$B$38:$B$156,0),1)),"",INDEX($A$38:$T$156,MATCH($B230,$B$38:$B$156,0),1))</f>
        <v>YLU0012</v>
      </c>
      <c r="B230" s="122" t="s">
        <v>77</v>
      </c>
      <c r="C230" s="122"/>
      <c r="D230" s="122"/>
      <c r="E230" s="122"/>
      <c r="F230" s="122"/>
      <c r="G230" s="122"/>
      <c r="H230" s="122"/>
      <c r="I230" s="122"/>
      <c r="J230" s="11">
        <f>IF(ISNA(INDEX($A$38:$T$156,MATCH($B230,$B$38:$B$156,0),10)),"",INDEX($A$38:$T$156,MATCH($B230,$B$38:$B$156,0),10))</f>
        <v>2</v>
      </c>
      <c r="K230" s="11">
        <f>IF(ISNA(INDEX($A$38:$T$156,MATCH($B230,$B$38:$B$156,0),11)),"",INDEX($A$38:$T$156,MATCH($B230,$B$38:$B$156,0),11))</f>
        <v>0</v>
      </c>
      <c r="L230" s="11">
        <f>IF(ISNA(INDEX($A$38:$T$156,MATCH($B230,$B$38:$B$156,0),12)),"",INDEX($A$38:$T$156,MATCH($B230,$B$38:$B$156,0),12))</f>
        <v>2</v>
      </c>
      <c r="M230" s="11">
        <f>IF(ISNA(INDEX($A$38:$T$156,MATCH($B230,$B$38:$B$156,0),13)),"",INDEX($A$38:$T$156,MATCH($B230,$B$38:$B$156,0),13))</f>
        <v>0</v>
      </c>
      <c r="N230" s="11">
        <f>IF(ISNA(INDEX($A$38:$T$156,MATCH($B230,$B$38:$B$156,0),14)),"",INDEX($A$38:$T$156,MATCH($B230,$B$38:$B$156,0),14))</f>
        <v>2</v>
      </c>
      <c r="O230" s="11">
        <f>IF(ISNA(INDEX($A$38:$T$156,MATCH($B230,$B$38:$B$156,0),15)),"",INDEX($A$38:$T$156,MATCH($B230,$B$38:$B$156,0),15))</f>
        <v>2</v>
      </c>
      <c r="P230" s="11">
        <f>IF(ISNA(INDEX($A$38:$T$156,MATCH($B230,$B$38:$B$156,0),16)),"",INDEX($A$38:$T$156,MATCH($B230,$B$38:$B$156,0),16))</f>
        <v>4</v>
      </c>
      <c r="Q230" s="17">
        <f>IF(ISNA(INDEX($A$38:$T$156,MATCH($B230,$B$38:$B$156,0),17)),"",INDEX($A$38:$T$156,MATCH($B230,$B$38:$B$156,0),17))</f>
        <v>0</v>
      </c>
      <c r="R230" s="17">
        <f>IF(ISNA(INDEX($A$38:$T$156,MATCH($B230,$B$38:$B$156,0),18)),"",INDEX($A$38:$T$156,MATCH($B230,$B$38:$B$156,0),18))</f>
        <v>0</v>
      </c>
      <c r="S230" s="17" t="str">
        <f>IF(ISNA(INDEX($A$38:$T$156,MATCH($B230,$B$38:$B$156,0),19)),"",INDEX($A$38:$T$156,MATCH($B230,$B$38:$B$156,0),19))</f>
        <v>VP</v>
      </c>
      <c r="T230" s="17" t="str">
        <f>IF(ISNA(INDEX($A$38:$T$156,MATCH($B230,$B$38:$B$156,0),20)),"",INDEX($A$38:$T$156,MATCH($B230,$B$38:$B$156,0),20))</f>
        <v>DC</v>
      </c>
      <c r="U230" s="72"/>
      <c r="V230" s="50"/>
      <c r="W230" s="50"/>
      <c r="X230" s="50"/>
      <c r="Y230" s="50"/>
      <c r="Z230" s="50"/>
    </row>
    <row r="231" spans="1:26" ht="0.95" hidden="1" customHeight="1" x14ac:dyDescent="0.25">
      <c r="A231" s="67" t="s">
        <v>27</v>
      </c>
      <c r="B231" s="124"/>
      <c r="C231" s="124"/>
      <c r="D231" s="124"/>
      <c r="E231" s="124"/>
      <c r="F231" s="124"/>
      <c r="G231" s="124"/>
      <c r="H231" s="124"/>
      <c r="I231" s="124"/>
      <c r="J231" s="13">
        <f t="shared" ref="J231:P231" si="58">SUM(J227:J230)</f>
        <v>10</v>
      </c>
      <c r="K231" s="13">
        <f t="shared" si="58"/>
        <v>0</v>
      </c>
      <c r="L231" s="13">
        <f t="shared" si="58"/>
        <v>8</v>
      </c>
      <c r="M231" s="13">
        <f t="shared" si="58"/>
        <v>0</v>
      </c>
      <c r="N231" s="13">
        <f t="shared" si="58"/>
        <v>8</v>
      </c>
      <c r="O231" s="13">
        <f t="shared" si="58"/>
        <v>10</v>
      </c>
      <c r="P231" s="13">
        <f t="shared" si="58"/>
        <v>18</v>
      </c>
      <c r="Q231" s="67">
        <f>COUNTIF(Q227:Q230,"E")</f>
        <v>0</v>
      </c>
      <c r="R231" s="67">
        <f>COUNTIF(R227:R230,"C")</f>
        <v>0</v>
      </c>
      <c r="S231" s="67">
        <f>COUNTIF(S227:S230,"VP")</f>
        <v>4</v>
      </c>
      <c r="T231" s="68">
        <f>COUNTA(T227:T230)</f>
        <v>4</v>
      </c>
      <c r="U231" s="72"/>
      <c r="V231" s="50"/>
      <c r="W231" s="50"/>
      <c r="X231" s="50"/>
      <c r="Y231" s="50"/>
      <c r="Z231" s="50"/>
    </row>
    <row r="232" spans="1:26" ht="15" hidden="1" x14ac:dyDescent="0.25">
      <c r="A232" s="125" t="s">
        <v>74</v>
      </c>
      <c r="B232" s="125"/>
      <c r="C232" s="125"/>
      <c r="D232" s="125"/>
      <c r="E232" s="125"/>
      <c r="F232" s="125"/>
      <c r="G232" s="125"/>
      <c r="H232" s="125"/>
      <c r="I232" s="125"/>
      <c r="J232" s="125"/>
      <c r="K232" s="125"/>
      <c r="L232" s="125"/>
      <c r="M232" s="125"/>
      <c r="N232" s="125"/>
      <c r="O232" s="125"/>
      <c r="P232" s="125"/>
      <c r="Q232" s="125"/>
      <c r="R232" s="125"/>
      <c r="S232" s="125"/>
      <c r="T232" s="125"/>
      <c r="U232" s="72"/>
      <c r="V232" s="50"/>
      <c r="W232" s="50"/>
      <c r="X232" s="50"/>
      <c r="Y232" s="50"/>
      <c r="Z232" s="50"/>
    </row>
    <row r="233" spans="1:26" s="47" customFormat="1" ht="1.5" hidden="1" customHeight="1" x14ac:dyDescent="0.25">
      <c r="A233" s="19" t="str">
        <f>IF(ISNA(INDEX($A$38:$T$156,MATCH($B233,$B$38:$B$156,0),1)),"",INDEX($A$38:$T$156,MATCH($B233,$B$38:$B$156,0),1))</f>
        <v/>
      </c>
      <c r="B233" s="248"/>
      <c r="C233" s="249"/>
      <c r="D233" s="249"/>
      <c r="E233" s="249"/>
      <c r="F233" s="249"/>
      <c r="G233" s="249"/>
      <c r="H233" s="249"/>
      <c r="I233" s="250"/>
      <c r="J233" s="11" t="str">
        <f>IF(ISNA(INDEX($A$38:$T$156,MATCH($B233,$B$38:$B$156,0),10)),"",INDEX($A$38:$T$156,MATCH($B233,$B$38:$B$156,0),10))</f>
        <v/>
      </c>
      <c r="K233" s="11" t="str">
        <f>IF(ISNA(INDEX($A$38:$T$156,MATCH($B233,$B$38:$B$156,0),11)),"",INDEX($A$38:$T$156,MATCH($B233,$B$38:$B$156,0),11))</f>
        <v/>
      </c>
      <c r="L233" s="11" t="str">
        <f>IF(ISNA(INDEX($A$38:$T$156,MATCH($B233,$B$38:$B$156,0),12)),"",INDEX($A$38:$T$156,MATCH($B233,$B$38:$B$156,0),12))</f>
        <v/>
      </c>
      <c r="M233" s="11" t="str">
        <f>IF(ISNA(INDEX($A$38:$T$156,MATCH($B233,$B$38:$B$156,0),13)),"",INDEX($A$38:$T$156,MATCH($B233,$B$38:$B$156,0),13))</f>
        <v/>
      </c>
      <c r="N233" s="11" t="str">
        <f>IF(ISNA(INDEX($A$38:$T$156,MATCH($B233,$B$38:$B$156,0),14)),"",INDEX($A$38:$T$156,MATCH($B233,$B$38:$B$156,0),14))</f>
        <v/>
      </c>
      <c r="O233" s="11" t="str">
        <f>IF(ISNA(INDEX($A$38:$T$156,MATCH($B233,$B$38:$B$156,0),15)),"",INDEX($A$38:$T$156,MATCH($B233,$B$38:$B$156,0),15))</f>
        <v/>
      </c>
      <c r="P233" s="11" t="str">
        <f>IF(ISNA(INDEX($A$38:$T$156,MATCH($B233,$B$38:$B$156,0),16)),"",INDEX($A$38:$T$156,MATCH($B233,$B$38:$B$156,0),16))</f>
        <v/>
      </c>
      <c r="Q233" s="17" t="str">
        <f>IF(ISNA(INDEX($A$38:$T$156,MATCH($B233,$B$38:$B$156,0),17)),"",INDEX($A$38:$T$156,MATCH($B233,$B$38:$B$156,0),17))</f>
        <v/>
      </c>
      <c r="R233" s="17" t="str">
        <f>IF(ISNA(INDEX($A$38:$T$156,MATCH($B233,$B$38:$B$156,0),18)),"",INDEX($A$38:$T$156,MATCH($B233,$B$38:$B$156,0),18))</f>
        <v/>
      </c>
      <c r="S233" s="17" t="str">
        <f>IF(ISNA(INDEX($A$38:$T$156,MATCH($B233,$B$38:$B$156,0),19)),"",INDEX($A$38:$T$156,MATCH($B233,$B$38:$B$156,0),19))</f>
        <v/>
      </c>
      <c r="T233" s="17" t="str">
        <f>IF(ISNA(INDEX($A$38:$T$156,MATCH($B233,$B$38:$B$156,0),20)),"",INDEX($A$38:$T$156,MATCH($B233,$B$38:$B$156,0),20))</f>
        <v/>
      </c>
      <c r="U233" s="72"/>
      <c r="V233" s="50"/>
      <c r="W233" s="50"/>
      <c r="X233" s="50"/>
      <c r="Y233" s="50"/>
      <c r="Z233" s="50"/>
    </row>
    <row r="234" spans="1:26" ht="15" hidden="1" x14ac:dyDescent="0.25">
      <c r="A234" s="67" t="s">
        <v>27</v>
      </c>
      <c r="B234" s="125"/>
      <c r="C234" s="125"/>
      <c r="D234" s="125"/>
      <c r="E234" s="125"/>
      <c r="F234" s="125"/>
      <c r="G234" s="125"/>
      <c r="H234" s="125"/>
      <c r="I234" s="125"/>
      <c r="J234" s="13">
        <f t="shared" ref="J234:P234" si="59">SUM(J233:J233)</f>
        <v>0</v>
      </c>
      <c r="K234" s="13">
        <f t="shared" si="59"/>
        <v>0</v>
      </c>
      <c r="L234" s="13">
        <f t="shared" si="59"/>
        <v>0</v>
      </c>
      <c r="M234" s="13">
        <f t="shared" si="59"/>
        <v>0</v>
      </c>
      <c r="N234" s="13">
        <f t="shared" si="59"/>
        <v>0</v>
      </c>
      <c r="O234" s="13">
        <f t="shared" si="59"/>
        <v>0</v>
      </c>
      <c r="P234" s="13">
        <f t="shared" si="59"/>
        <v>0</v>
      </c>
      <c r="Q234" s="67">
        <f>COUNTIF(Q233:Q233,"E")</f>
        <v>0</v>
      </c>
      <c r="R234" s="67">
        <f>COUNTIF(R233:R233,"C")</f>
        <v>0</v>
      </c>
      <c r="S234" s="67">
        <f>COUNTIF(S233:S233,"VP")</f>
        <v>0</v>
      </c>
      <c r="T234" s="68">
        <v>0</v>
      </c>
      <c r="U234" s="72"/>
      <c r="V234" s="50"/>
      <c r="W234" s="50"/>
      <c r="X234" s="50"/>
      <c r="Y234" s="50"/>
      <c r="Z234" s="50"/>
    </row>
    <row r="235" spans="1:26" ht="29.25" customHeight="1" x14ac:dyDescent="0.2">
      <c r="A235" s="126" t="s">
        <v>109</v>
      </c>
      <c r="B235" s="126"/>
      <c r="C235" s="126"/>
      <c r="D235" s="126"/>
      <c r="E235" s="126"/>
      <c r="F235" s="126"/>
      <c r="G235" s="126"/>
      <c r="H235" s="126"/>
      <c r="I235" s="126"/>
      <c r="J235" s="13">
        <f t="shared" ref="J235:T235" si="60">SUM(J231,J234)</f>
        <v>10</v>
      </c>
      <c r="K235" s="13">
        <f t="shared" si="60"/>
        <v>0</v>
      </c>
      <c r="L235" s="13">
        <f t="shared" si="60"/>
        <v>8</v>
      </c>
      <c r="M235" s="13">
        <f t="shared" si="60"/>
        <v>0</v>
      </c>
      <c r="N235" s="13">
        <f t="shared" si="60"/>
        <v>8</v>
      </c>
      <c r="O235" s="13">
        <f t="shared" si="60"/>
        <v>10</v>
      </c>
      <c r="P235" s="13">
        <f t="shared" si="60"/>
        <v>18</v>
      </c>
      <c r="Q235" s="13">
        <f t="shared" si="60"/>
        <v>0</v>
      </c>
      <c r="R235" s="13">
        <f t="shared" si="60"/>
        <v>0</v>
      </c>
      <c r="S235" s="13">
        <f t="shared" si="60"/>
        <v>4</v>
      </c>
      <c r="T235" s="73">
        <f t="shared" si="60"/>
        <v>4</v>
      </c>
    </row>
    <row r="236" spans="1:26" x14ac:dyDescent="0.2">
      <c r="A236" s="127" t="s">
        <v>52</v>
      </c>
      <c r="B236" s="128"/>
      <c r="C236" s="128"/>
      <c r="D236" s="128"/>
      <c r="E236" s="128"/>
      <c r="F236" s="128"/>
      <c r="G236" s="128"/>
      <c r="H236" s="128"/>
      <c r="I236" s="128"/>
      <c r="J236" s="129"/>
      <c r="K236" s="13">
        <f t="shared" ref="K236:P236" si="61">K231*14+K234*12</f>
        <v>0</v>
      </c>
      <c r="L236" s="13">
        <f t="shared" si="61"/>
        <v>112</v>
      </c>
      <c r="M236" s="13">
        <f t="shared" si="61"/>
        <v>0</v>
      </c>
      <c r="N236" s="13">
        <f t="shared" si="61"/>
        <v>112</v>
      </c>
      <c r="O236" s="13">
        <f t="shared" si="61"/>
        <v>140</v>
      </c>
      <c r="P236" s="13">
        <f t="shared" si="61"/>
        <v>252</v>
      </c>
      <c r="Q236" s="112"/>
      <c r="R236" s="113"/>
      <c r="S236" s="113"/>
      <c r="T236" s="114"/>
    </row>
    <row r="237" spans="1:26" x14ac:dyDescent="0.2">
      <c r="A237" s="130"/>
      <c r="B237" s="131"/>
      <c r="C237" s="131"/>
      <c r="D237" s="131"/>
      <c r="E237" s="131"/>
      <c r="F237" s="131"/>
      <c r="G237" s="131"/>
      <c r="H237" s="131"/>
      <c r="I237" s="131"/>
      <c r="J237" s="132"/>
      <c r="K237" s="118">
        <f>SUM(K236:M236)</f>
        <v>112</v>
      </c>
      <c r="L237" s="119"/>
      <c r="M237" s="120"/>
      <c r="N237" s="118">
        <f>SUM(N236:O236)</f>
        <v>252</v>
      </c>
      <c r="O237" s="119"/>
      <c r="P237" s="120"/>
      <c r="Q237" s="115"/>
      <c r="R237" s="116"/>
      <c r="S237" s="116"/>
      <c r="T237" s="117"/>
    </row>
    <row r="238" spans="1:26" ht="17.25" customHeight="1" x14ac:dyDescent="0.2">
      <c r="A238" s="144" t="s">
        <v>107</v>
      </c>
      <c r="B238" s="145"/>
      <c r="C238" s="145"/>
      <c r="D238" s="145"/>
      <c r="E238" s="145"/>
      <c r="F238" s="145"/>
      <c r="G238" s="145"/>
      <c r="H238" s="145"/>
      <c r="I238" s="145"/>
      <c r="J238" s="146"/>
      <c r="K238" s="150">
        <f>T235/SUM(T48,T65,T85,T97,T109,T122)</f>
        <v>9.3023255813953487E-2</v>
      </c>
      <c r="L238" s="151"/>
      <c r="M238" s="151"/>
      <c r="N238" s="151"/>
      <c r="O238" s="151"/>
      <c r="P238" s="151"/>
      <c r="Q238" s="151"/>
      <c r="R238" s="151"/>
      <c r="S238" s="151"/>
      <c r="T238" s="152"/>
      <c r="U238" s="102">
        <f>K238+K220+K190</f>
        <v>1</v>
      </c>
    </row>
    <row r="239" spans="1:26" ht="17.25" customHeight="1" x14ac:dyDescent="0.2">
      <c r="A239" s="147" t="s">
        <v>110</v>
      </c>
      <c r="B239" s="148"/>
      <c r="C239" s="148"/>
      <c r="D239" s="148"/>
      <c r="E239" s="148"/>
      <c r="F239" s="148"/>
      <c r="G239" s="148"/>
      <c r="H239" s="148"/>
      <c r="I239" s="148"/>
      <c r="J239" s="149"/>
      <c r="K239" s="150">
        <f>K237/(SUM(N48,N65,N85,N97,N109)*14+N122*12)</f>
        <v>5.845511482254697E-2</v>
      </c>
      <c r="L239" s="151"/>
      <c r="M239" s="151"/>
      <c r="N239" s="151"/>
      <c r="O239" s="151"/>
      <c r="P239" s="151"/>
      <c r="Q239" s="151"/>
      <c r="R239" s="151"/>
      <c r="S239" s="151"/>
      <c r="T239" s="152"/>
      <c r="U239" s="102">
        <f>K239+K221+K191</f>
        <v>1</v>
      </c>
    </row>
    <row r="240" spans="1:26" ht="8.25" customHeight="1" x14ac:dyDescent="0.2"/>
    <row r="241" spans="1:29" s="59" customFormat="1" ht="15.75" customHeight="1" x14ac:dyDescent="0.2"/>
    <row r="242" spans="1:29" s="59" customFormat="1" ht="15.75" customHeight="1" x14ac:dyDescent="0.2"/>
    <row r="243" spans="1:29" ht="15" customHeight="1" x14ac:dyDescent="0.2"/>
    <row r="244" spans="1:29" x14ac:dyDescent="0.2">
      <c r="A244" s="121" t="s">
        <v>75</v>
      </c>
      <c r="B244" s="121"/>
      <c r="U244" s="32"/>
    </row>
    <row r="245" spans="1:29" x14ac:dyDescent="0.2">
      <c r="A245" s="123" t="s">
        <v>29</v>
      </c>
      <c r="B245" s="169" t="s">
        <v>63</v>
      </c>
      <c r="C245" s="237"/>
      <c r="D245" s="237"/>
      <c r="E245" s="237"/>
      <c r="F245" s="237"/>
      <c r="G245" s="170"/>
      <c r="H245" s="169" t="s">
        <v>66</v>
      </c>
      <c r="I245" s="170"/>
      <c r="J245" s="163" t="s">
        <v>67</v>
      </c>
      <c r="K245" s="164"/>
      <c r="L245" s="164"/>
      <c r="M245" s="164"/>
      <c r="N245" s="164"/>
      <c r="O245" s="165"/>
      <c r="P245" s="169" t="s">
        <v>51</v>
      </c>
      <c r="Q245" s="170"/>
      <c r="R245" s="163" t="s">
        <v>68</v>
      </c>
      <c r="S245" s="164"/>
      <c r="T245" s="165"/>
      <c r="U245" s="32"/>
      <c r="V245" s="32"/>
    </row>
    <row r="246" spans="1:29" x14ac:dyDescent="0.2">
      <c r="A246" s="123"/>
      <c r="B246" s="171"/>
      <c r="C246" s="238"/>
      <c r="D246" s="238"/>
      <c r="E246" s="238"/>
      <c r="F246" s="238"/>
      <c r="G246" s="172"/>
      <c r="H246" s="171"/>
      <c r="I246" s="172"/>
      <c r="J246" s="163" t="s">
        <v>36</v>
      </c>
      <c r="K246" s="165"/>
      <c r="L246" s="163" t="s">
        <v>7</v>
      </c>
      <c r="M246" s="165"/>
      <c r="N246" s="163" t="s">
        <v>33</v>
      </c>
      <c r="O246" s="165"/>
      <c r="P246" s="171"/>
      <c r="Q246" s="172"/>
      <c r="R246" s="18" t="s">
        <v>69</v>
      </c>
      <c r="S246" s="18" t="s">
        <v>70</v>
      </c>
      <c r="T246" s="18" t="s">
        <v>71</v>
      </c>
    </row>
    <row r="247" spans="1:29" x14ac:dyDescent="0.2">
      <c r="A247" s="18">
        <v>1</v>
      </c>
      <c r="B247" s="163" t="s">
        <v>64</v>
      </c>
      <c r="C247" s="164"/>
      <c r="D247" s="164"/>
      <c r="E247" s="164"/>
      <c r="F247" s="164"/>
      <c r="G247" s="165"/>
      <c r="H247" s="168">
        <f>J247</f>
        <v>1586</v>
      </c>
      <c r="I247" s="168"/>
      <c r="J247" s="160">
        <f>(SUM(N48+N65+N85+N97+N109)*14+N122*12)-J248</f>
        <v>1586</v>
      </c>
      <c r="K247" s="161"/>
      <c r="L247" s="160">
        <f>(SUM(O48+O65+O85+O97+O109)*14+O122*12)-L248</f>
        <v>2560</v>
      </c>
      <c r="M247" s="161"/>
      <c r="N247" s="160">
        <f>(SUM(P48+P65+P85+P97+P109)*14+P122*12)-N248</f>
        <v>4146</v>
      </c>
      <c r="O247" s="161"/>
      <c r="P247" s="158">
        <f>H247/H249</f>
        <v>0.82776617954070986</v>
      </c>
      <c r="Q247" s="159"/>
      <c r="R247" s="10">
        <f>J48+J65-R248</f>
        <v>64</v>
      </c>
      <c r="S247" s="10">
        <f>J85+J97-S248</f>
        <v>51</v>
      </c>
      <c r="T247" s="10">
        <f>J109+J122-T248</f>
        <v>51</v>
      </c>
    </row>
    <row r="248" spans="1:29" ht="12.75" customHeight="1" x14ac:dyDescent="0.2">
      <c r="A248" s="18">
        <v>2</v>
      </c>
      <c r="B248" s="163" t="s">
        <v>65</v>
      </c>
      <c r="C248" s="164"/>
      <c r="D248" s="164"/>
      <c r="E248" s="164"/>
      <c r="F248" s="164"/>
      <c r="G248" s="165"/>
      <c r="H248" s="168">
        <f>J248</f>
        <v>330</v>
      </c>
      <c r="I248" s="168"/>
      <c r="J248" s="178">
        <f>N152</f>
        <v>330</v>
      </c>
      <c r="K248" s="179"/>
      <c r="L248" s="178">
        <f>O152</f>
        <v>232</v>
      </c>
      <c r="M248" s="179"/>
      <c r="N248" s="175">
        <f>SUM(J248:M248)</f>
        <v>562</v>
      </c>
      <c r="O248" s="176"/>
      <c r="P248" s="158">
        <f>H248/H249</f>
        <v>0.1722338204592902</v>
      </c>
      <c r="Q248" s="159"/>
      <c r="R248" s="9">
        <v>6</v>
      </c>
      <c r="S248" s="9">
        <v>9</v>
      </c>
      <c r="T248" s="9">
        <v>9</v>
      </c>
      <c r="U248" s="246" t="str">
        <f>IF(N248=P152,"Corect","Nu corespunde cu tabelul de opționale")</f>
        <v>Corect</v>
      </c>
      <c r="V248" s="247"/>
      <c r="W248" s="247"/>
      <c r="X248" s="247"/>
    </row>
    <row r="249" spans="1:29" x14ac:dyDescent="0.2">
      <c r="A249" s="163" t="s">
        <v>27</v>
      </c>
      <c r="B249" s="164"/>
      <c r="C249" s="164"/>
      <c r="D249" s="164"/>
      <c r="E249" s="164"/>
      <c r="F249" s="164"/>
      <c r="G249" s="165"/>
      <c r="H249" s="123">
        <f>SUM(H247:I248)</f>
        <v>1916</v>
      </c>
      <c r="I249" s="123"/>
      <c r="J249" s="123">
        <f>SUM(J247:K248)</f>
        <v>1916</v>
      </c>
      <c r="K249" s="123"/>
      <c r="L249" s="156">
        <f>SUM(L247:M248)</f>
        <v>2792</v>
      </c>
      <c r="M249" s="157"/>
      <c r="N249" s="156">
        <f>SUM(N247:O248)</f>
        <v>4708</v>
      </c>
      <c r="O249" s="157"/>
      <c r="P249" s="166">
        <f>SUM(P247:Q248)</f>
        <v>1</v>
      </c>
      <c r="Q249" s="167"/>
      <c r="R249" s="12">
        <f>SUM(R247:R248)</f>
        <v>70</v>
      </c>
      <c r="S249" s="12">
        <f>SUM(S247:S248)</f>
        <v>60</v>
      </c>
      <c r="T249" s="12">
        <f>SUM(T247:T248)</f>
        <v>60</v>
      </c>
    </row>
    <row r="250" spans="1:29" ht="5.25" customHeight="1" x14ac:dyDescent="0.2"/>
    <row r="251" spans="1:29" ht="17.25" customHeight="1" x14ac:dyDescent="0.2"/>
    <row r="252" spans="1:29" ht="26.25" customHeight="1" x14ac:dyDescent="0.2">
      <c r="AA252" s="48"/>
      <c r="AB252" s="48"/>
      <c r="AC252" s="48"/>
    </row>
    <row r="253" spans="1:29" ht="12.75" customHeight="1" x14ac:dyDescent="0.2">
      <c r="AA253" s="48"/>
      <c r="AB253" s="48"/>
      <c r="AC253" s="48"/>
    </row>
    <row r="254" spans="1:29" ht="16.5" customHeight="1" x14ac:dyDescent="0.2">
      <c r="AA254" s="48"/>
      <c r="AB254" s="48"/>
      <c r="AC254" s="48"/>
    </row>
    <row r="255" spans="1:29" ht="19.5" customHeight="1" x14ac:dyDescent="0.2">
      <c r="AA255" s="48"/>
      <c r="AB255" s="48"/>
      <c r="AC255" s="48"/>
    </row>
    <row r="256" spans="1:29" ht="15" customHeight="1" x14ac:dyDescent="0.2">
      <c r="AA256" s="48"/>
      <c r="AB256" s="48"/>
      <c r="AC256" s="48"/>
    </row>
    <row r="257" spans="27:29" ht="42" customHeight="1" x14ac:dyDescent="0.2">
      <c r="AA257" s="48"/>
      <c r="AB257" s="48"/>
      <c r="AC257" s="48"/>
    </row>
    <row r="258" spans="27:29" x14ac:dyDescent="0.2">
      <c r="AA258" s="48"/>
      <c r="AB258" s="48"/>
      <c r="AC258" s="48"/>
    </row>
    <row r="259" spans="27:29" ht="40.5" customHeight="1" x14ac:dyDescent="0.2">
      <c r="AA259" s="48"/>
      <c r="AB259" s="48"/>
      <c r="AC259" s="48"/>
    </row>
    <row r="260" spans="27:29" ht="15" customHeight="1" x14ac:dyDescent="0.2">
      <c r="AA260" s="48"/>
      <c r="AB260" s="48"/>
      <c r="AC260" s="48"/>
    </row>
    <row r="261" spans="27:29" s="24" customFormat="1" ht="21.75" customHeight="1" x14ac:dyDescent="0.25">
      <c r="AA261" s="48"/>
      <c r="AB261" s="48"/>
      <c r="AC261" s="48"/>
    </row>
    <row r="262" spans="27:29" ht="14.25" customHeight="1" x14ac:dyDescent="0.2">
      <c r="AA262" s="48"/>
      <c r="AB262" s="48"/>
      <c r="AC262" s="48"/>
    </row>
    <row r="263" spans="27:29" ht="17.25" customHeight="1" x14ac:dyDescent="0.2">
      <c r="AA263" s="48"/>
      <c r="AB263" s="48"/>
      <c r="AC263" s="48"/>
    </row>
    <row r="264" spans="27:29" ht="18.75" customHeight="1" x14ac:dyDescent="0.2">
      <c r="AA264" s="63"/>
      <c r="AB264" s="61"/>
      <c r="AC264" s="61"/>
    </row>
    <row r="265" spans="27:29" ht="17.25" customHeight="1" x14ac:dyDescent="0.2">
      <c r="AA265" s="63"/>
      <c r="AB265" s="61"/>
      <c r="AC265" s="61"/>
    </row>
    <row r="266" spans="27:29" ht="17.25" customHeight="1" x14ac:dyDescent="0.2">
      <c r="AA266" s="61"/>
      <c r="AB266" s="61"/>
      <c r="AC266" s="61"/>
    </row>
    <row r="267" spans="27:29" ht="15.75" customHeight="1" x14ac:dyDescent="0.2">
      <c r="AA267" s="48"/>
      <c r="AB267" s="48"/>
      <c r="AC267" s="48"/>
    </row>
    <row r="268" spans="27:29" ht="29.25" customHeight="1" x14ac:dyDescent="0.2">
      <c r="AA268" s="48"/>
      <c r="AB268" s="48"/>
      <c r="AC268" s="48"/>
    </row>
    <row r="269" spans="27:29" ht="17.25" customHeight="1" x14ac:dyDescent="0.2">
      <c r="AA269" s="48"/>
      <c r="AB269" s="48"/>
      <c r="AC269" s="48"/>
    </row>
    <row r="270" spans="27:29" ht="14.25" customHeight="1" x14ac:dyDescent="0.2">
      <c r="AA270" s="48"/>
      <c r="AB270" s="48"/>
      <c r="AC270" s="48"/>
    </row>
    <row r="271" spans="27:29" ht="12.75" customHeight="1" x14ac:dyDescent="0.2">
      <c r="AA271" s="48"/>
      <c r="AB271" s="48"/>
      <c r="AC271" s="48"/>
    </row>
    <row r="272" spans="27:29" x14ac:dyDescent="0.2">
      <c r="AA272" s="48"/>
      <c r="AB272" s="48"/>
      <c r="AC272" s="48"/>
    </row>
  </sheetData>
  <sheetProtection deleteColumns="0" deleteRows="0" selectLockedCells="1" selectUnlockedCells="1"/>
  <mergeCells count="344">
    <mergeCell ref="U151:W155"/>
    <mergeCell ref="B116:I116"/>
    <mergeCell ref="B122:I122"/>
    <mergeCell ref="B118:I118"/>
    <mergeCell ref="T100:T101"/>
    <mergeCell ref="B202:I202"/>
    <mergeCell ref="B203:I203"/>
    <mergeCell ref="K219:M219"/>
    <mergeCell ref="N219:P219"/>
    <mergeCell ref="B216:I216"/>
    <mergeCell ref="B104:I104"/>
    <mergeCell ref="J100:J101"/>
    <mergeCell ref="B108:I108"/>
    <mergeCell ref="B177:I177"/>
    <mergeCell ref="B168:I168"/>
    <mergeCell ref="Q188:T189"/>
    <mergeCell ref="N189:P189"/>
    <mergeCell ref="K190:T190"/>
    <mergeCell ref="A188:J189"/>
    <mergeCell ref="B178:I178"/>
    <mergeCell ref="B169:I169"/>
    <mergeCell ref="Q159:S159"/>
    <mergeCell ref="B182:I182"/>
    <mergeCell ref="A187:I187"/>
    <mergeCell ref="B186:I186"/>
    <mergeCell ref="M12:T12"/>
    <mergeCell ref="M13:T14"/>
    <mergeCell ref="M15:T16"/>
    <mergeCell ref="M17:T18"/>
    <mergeCell ref="M19:T20"/>
    <mergeCell ref="A66:T67"/>
    <mergeCell ref="A49:T50"/>
    <mergeCell ref="B47:I47"/>
    <mergeCell ref="B45:I45"/>
    <mergeCell ref="B61:I61"/>
    <mergeCell ref="B59:I59"/>
    <mergeCell ref="B60:I60"/>
    <mergeCell ref="A99:T99"/>
    <mergeCell ref="B125:I126"/>
    <mergeCell ref="B113:I114"/>
    <mergeCell ref="J125:J126"/>
    <mergeCell ref="K125:M125"/>
    <mergeCell ref="B121:I121"/>
    <mergeCell ref="B105:I105"/>
    <mergeCell ref="B103:I103"/>
    <mergeCell ref="U248:X248"/>
    <mergeCell ref="B201:I201"/>
    <mergeCell ref="B199:I199"/>
    <mergeCell ref="A193:T193"/>
    <mergeCell ref="J194:J195"/>
    <mergeCell ref="K194:M194"/>
    <mergeCell ref="N194:P194"/>
    <mergeCell ref="B194:I195"/>
    <mergeCell ref="Q194:S194"/>
    <mergeCell ref="T194:T195"/>
    <mergeCell ref="B233:I233"/>
    <mergeCell ref="B208:I208"/>
    <mergeCell ref="K239:T239"/>
    <mergeCell ref="B214:I214"/>
    <mergeCell ref="L248:M248"/>
    <mergeCell ref="B248:G248"/>
    <mergeCell ref="B198:I198"/>
    <mergeCell ref="B200:I200"/>
    <mergeCell ref="A196:T196"/>
    <mergeCell ref="B197:I197"/>
    <mergeCell ref="A194:A195"/>
    <mergeCell ref="Q218:T219"/>
    <mergeCell ref="K39:M39"/>
    <mergeCell ref="A15:K15"/>
    <mergeCell ref="J39:J40"/>
    <mergeCell ref="A38:T38"/>
    <mergeCell ref="B39:I40"/>
    <mergeCell ref="H29:H30"/>
    <mergeCell ref="A28:G28"/>
    <mergeCell ref="G29:G30"/>
    <mergeCell ref="B78:I78"/>
    <mergeCell ref="A75:T75"/>
    <mergeCell ref="J76:J77"/>
    <mergeCell ref="Q39:S39"/>
    <mergeCell ref="A23:K26"/>
    <mergeCell ref="I29:K29"/>
    <mergeCell ref="B29:C29"/>
    <mergeCell ref="B43:I43"/>
    <mergeCell ref="B41:I41"/>
    <mergeCell ref="B42:I42"/>
    <mergeCell ref="M29:T33"/>
    <mergeCell ref="M23:T27"/>
    <mergeCell ref="J55:J56"/>
    <mergeCell ref="A39:A40"/>
    <mergeCell ref="A16:K16"/>
    <mergeCell ref="T55:T56"/>
    <mergeCell ref="B179:I179"/>
    <mergeCell ref="K191:T191"/>
    <mergeCell ref="K189:M189"/>
    <mergeCell ref="B170:I170"/>
    <mergeCell ref="B171:I171"/>
    <mergeCell ref="K159:M159"/>
    <mergeCell ref="N159:P159"/>
    <mergeCell ref="B167:I167"/>
    <mergeCell ref="B183:I183"/>
    <mergeCell ref="B174:I174"/>
    <mergeCell ref="Q125:S125"/>
    <mergeCell ref="U48:W48"/>
    <mergeCell ref="U122:W122"/>
    <mergeCell ref="K100:M100"/>
    <mergeCell ref="N100:P100"/>
    <mergeCell ref="Q100:S100"/>
    <mergeCell ref="B102:I102"/>
    <mergeCell ref="B100:I101"/>
    <mergeCell ref="B48:I48"/>
    <mergeCell ref="T88:T89"/>
    <mergeCell ref="B84:I84"/>
    <mergeCell ref="B85:I85"/>
    <mergeCell ref="B88:I89"/>
    <mergeCell ref="B95:I95"/>
    <mergeCell ref="B97:I97"/>
    <mergeCell ref="B107:I107"/>
    <mergeCell ref="Q113:S113"/>
    <mergeCell ref="K113:M113"/>
    <mergeCell ref="B96:I96"/>
    <mergeCell ref="T113:T114"/>
    <mergeCell ref="N113:P113"/>
    <mergeCell ref="B109:I109"/>
    <mergeCell ref="B58:I58"/>
    <mergeCell ref="B64:I64"/>
    <mergeCell ref="A125:A126"/>
    <mergeCell ref="A112:T112"/>
    <mergeCell ref="B117:I117"/>
    <mergeCell ref="J113:J114"/>
    <mergeCell ref="A124:T124"/>
    <mergeCell ref="U65:W65"/>
    <mergeCell ref="U85:W85"/>
    <mergeCell ref="U97:W97"/>
    <mergeCell ref="U109:W109"/>
    <mergeCell ref="B90:I90"/>
    <mergeCell ref="B91:I91"/>
    <mergeCell ref="Q76:S76"/>
    <mergeCell ref="T76:T77"/>
    <mergeCell ref="K76:M76"/>
    <mergeCell ref="N76:P76"/>
    <mergeCell ref="B115:I115"/>
    <mergeCell ref="A100:A101"/>
    <mergeCell ref="A76:A77"/>
    <mergeCell ref="B76:I77"/>
    <mergeCell ref="B92:I92"/>
    <mergeCell ref="B93:I93"/>
    <mergeCell ref="B94:I94"/>
    <mergeCell ref="B119:I119"/>
    <mergeCell ref="J88:J89"/>
    <mergeCell ref="K155:T155"/>
    <mergeCell ref="A155:J155"/>
    <mergeCell ref="B166:I166"/>
    <mergeCell ref="A158:T158"/>
    <mergeCell ref="B245:G246"/>
    <mergeCell ref="B185:I185"/>
    <mergeCell ref="A181:T181"/>
    <mergeCell ref="B180:I180"/>
    <mergeCell ref="P245:Q246"/>
    <mergeCell ref="J246:K246"/>
    <mergeCell ref="L246:M246"/>
    <mergeCell ref="N246:O246"/>
    <mergeCell ref="J245:O245"/>
    <mergeCell ref="B175:I175"/>
    <mergeCell ref="B176:I176"/>
    <mergeCell ref="B210:I210"/>
    <mergeCell ref="B213:I213"/>
    <mergeCell ref="B173:I173"/>
    <mergeCell ref="B172:I172"/>
    <mergeCell ref="B164:I164"/>
    <mergeCell ref="B165:I165"/>
    <mergeCell ref="A212:T212"/>
    <mergeCell ref="A217:I217"/>
    <mergeCell ref="B184:I184"/>
    <mergeCell ref="K88:M88"/>
    <mergeCell ref="N88:P88"/>
    <mergeCell ref="Q88:S88"/>
    <mergeCell ref="A88:A89"/>
    <mergeCell ref="T125:T126"/>
    <mergeCell ref="A113:A114"/>
    <mergeCell ref="A154:J154"/>
    <mergeCell ref="K154:T154"/>
    <mergeCell ref="K153:M153"/>
    <mergeCell ref="N153:P153"/>
    <mergeCell ref="Q152:T153"/>
    <mergeCell ref="A151:I151"/>
    <mergeCell ref="B150:I150"/>
    <mergeCell ref="A152:J153"/>
    <mergeCell ref="B144:I144"/>
    <mergeCell ref="B133:T133"/>
    <mergeCell ref="B136:T136"/>
    <mergeCell ref="B139:T139"/>
    <mergeCell ref="B142:T142"/>
    <mergeCell ref="B149:I149"/>
    <mergeCell ref="B143:I143"/>
    <mergeCell ref="B132:I132"/>
    <mergeCell ref="B140:I140"/>
    <mergeCell ref="B135:I135"/>
    <mergeCell ref="A55:A56"/>
    <mergeCell ref="B57:I57"/>
    <mergeCell ref="B79:I79"/>
    <mergeCell ref="B65:I65"/>
    <mergeCell ref="B80:I80"/>
    <mergeCell ref="B81:I81"/>
    <mergeCell ref="B82:I82"/>
    <mergeCell ref="B83:I83"/>
    <mergeCell ref="A87:T87"/>
    <mergeCell ref="B63:I63"/>
    <mergeCell ref="O3:Q3"/>
    <mergeCell ref="O4:Q4"/>
    <mergeCell ref="M4:N4"/>
    <mergeCell ref="A10:K10"/>
    <mergeCell ref="M6:N6"/>
    <mergeCell ref="A7:K7"/>
    <mergeCell ref="A8:K8"/>
    <mergeCell ref="A9:K9"/>
    <mergeCell ref="M8:T11"/>
    <mergeCell ref="R6:T6"/>
    <mergeCell ref="A11:K11"/>
    <mergeCell ref="R3:T3"/>
    <mergeCell ref="R4:T4"/>
    <mergeCell ref="R5:T5"/>
    <mergeCell ref="A6:K6"/>
    <mergeCell ref="O5:Q5"/>
    <mergeCell ref="O6:Q6"/>
    <mergeCell ref="A20:K20"/>
    <mergeCell ref="B46:I46"/>
    <mergeCell ref="A13:K13"/>
    <mergeCell ref="A14:K14"/>
    <mergeCell ref="A12:K12"/>
    <mergeCell ref="N39:P39"/>
    <mergeCell ref="A1:K1"/>
    <mergeCell ref="A3:K3"/>
    <mergeCell ref="K55:M55"/>
    <mergeCell ref="M1:T1"/>
    <mergeCell ref="A4:K5"/>
    <mergeCell ref="A36:T36"/>
    <mergeCell ref="A19:K19"/>
    <mergeCell ref="A17:K17"/>
    <mergeCell ref="M3:N3"/>
    <mergeCell ref="M5:N5"/>
    <mergeCell ref="D29:F29"/>
    <mergeCell ref="A18:K18"/>
    <mergeCell ref="N55:P55"/>
    <mergeCell ref="Q55:S55"/>
    <mergeCell ref="T39:T40"/>
    <mergeCell ref="B44:I44"/>
    <mergeCell ref="B55:I56"/>
    <mergeCell ref="A2:K2"/>
    <mergeCell ref="A54:T54"/>
    <mergeCell ref="M21:T21"/>
    <mergeCell ref="M22:T22"/>
    <mergeCell ref="B209:I209"/>
    <mergeCell ref="B204:I204"/>
    <mergeCell ref="B205:I205"/>
    <mergeCell ref="B206:I206"/>
    <mergeCell ref="B207:I207"/>
    <mergeCell ref="N248:O248"/>
    <mergeCell ref="P248:Q248"/>
    <mergeCell ref="J247:K247"/>
    <mergeCell ref="B215:I215"/>
    <mergeCell ref="A218:J219"/>
    <mergeCell ref="B211:I211"/>
    <mergeCell ref="B247:G247"/>
    <mergeCell ref="J248:K248"/>
    <mergeCell ref="B131:I131"/>
    <mergeCell ref="B129:I129"/>
    <mergeCell ref="B106:I106"/>
    <mergeCell ref="B128:I128"/>
    <mergeCell ref="N125:P125"/>
    <mergeCell ref="B127:T127"/>
    <mergeCell ref="B130:T130"/>
    <mergeCell ref="B120:I120"/>
    <mergeCell ref="J249:K249"/>
    <mergeCell ref="L249:M249"/>
    <mergeCell ref="N249:O249"/>
    <mergeCell ref="A220:J220"/>
    <mergeCell ref="B227:I227"/>
    <mergeCell ref="P247:Q247"/>
    <mergeCell ref="L247:M247"/>
    <mergeCell ref="N247:O247"/>
    <mergeCell ref="K220:T220"/>
    <mergeCell ref="A221:J221"/>
    <mergeCell ref="K221:T221"/>
    <mergeCell ref="B229:I229"/>
    <mergeCell ref="A223:T223"/>
    <mergeCell ref="N224:P224"/>
    <mergeCell ref="A226:T226"/>
    <mergeCell ref="B228:I228"/>
    <mergeCell ref="R245:T245"/>
    <mergeCell ref="P249:Q249"/>
    <mergeCell ref="H248:I248"/>
    <mergeCell ref="H249:I249"/>
    <mergeCell ref="A249:G249"/>
    <mergeCell ref="H245:I246"/>
    <mergeCell ref="A245:A246"/>
    <mergeCell ref="H247:I247"/>
    <mergeCell ref="U3:X3"/>
    <mergeCell ref="U4:X4"/>
    <mergeCell ref="U5:X5"/>
    <mergeCell ref="U6:X6"/>
    <mergeCell ref="U7:X7"/>
    <mergeCell ref="U8:X8"/>
    <mergeCell ref="A238:J238"/>
    <mergeCell ref="A239:J239"/>
    <mergeCell ref="K238:T238"/>
    <mergeCell ref="A190:J190"/>
    <mergeCell ref="A191:J191"/>
    <mergeCell ref="U33:V33"/>
    <mergeCell ref="U31:V31"/>
    <mergeCell ref="U32:V32"/>
    <mergeCell ref="A224:A225"/>
    <mergeCell ref="B224:I225"/>
    <mergeCell ref="J224:J225"/>
    <mergeCell ref="K224:M224"/>
    <mergeCell ref="Q224:S224"/>
    <mergeCell ref="B141:I141"/>
    <mergeCell ref="B137:I137"/>
    <mergeCell ref="B134:I134"/>
    <mergeCell ref="B138:I138"/>
    <mergeCell ref="B145:T145"/>
    <mergeCell ref="U10:X15"/>
    <mergeCell ref="Q236:T237"/>
    <mergeCell ref="K237:M237"/>
    <mergeCell ref="A244:B244"/>
    <mergeCell ref="B230:I230"/>
    <mergeCell ref="T224:T225"/>
    <mergeCell ref="N237:P237"/>
    <mergeCell ref="B231:I231"/>
    <mergeCell ref="A232:T232"/>
    <mergeCell ref="B234:I234"/>
    <mergeCell ref="A235:I235"/>
    <mergeCell ref="A236:J237"/>
    <mergeCell ref="B148:T148"/>
    <mergeCell ref="B146:I146"/>
    <mergeCell ref="B147:I147"/>
    <mergeCell ref="B163:I163"/>
    <mergeCell ref="B162:I162"/>
    <mergeCell ref="A161:T161"/>
    <mergeCell ref="T159:T160"/>
    <mergeCell ref="A157:T157"/>
    <mergeCell ref="A159:A160"/>
    <mergeCell ref="B159:I160"/>
    <mergeCell ref="J159:J160"/>
    <mergeCell ref="B62:I62"/>
  </mergeCells>
  <phoneticPr fontId="5" type="noConversion"/>
  <conditionalFormatting sqref="U248 L32:L35 U31:U35 U3:U8">
    <cfRule type="cellIs" dxfId="29" priority="159" operator="equal">
      <formula>"E bine"</formula>
    </cfRule>
  </conditionalFormatting>
  <conditionalFormatting sqref="U248 U31:U35 U3:U8">
    <cfRule type="cellIs" dxfId="28" priority="158" operator="equal">
      <formula>"NU e bine"</formula>
    </cfRule>
  </conditionalFormatting>
  <conditionalFormatting sqref="U31:V35 U3:U8">
    <cfRule type="cellIs" dxfId="27" priority="151" operator="equal">
      <formula>"Suma trebuie să fie 52"</formula>
    </cfRule>
    <cfRule type="cellIs" dxfId="26" priority="152" operator="equal">
      <formula>"Corect"</formula>
    </cfRule>
    <cfRule type="cellIs" dxfId="25" priority="153" operator="equal">
      <formula>SUM($B$31:$J$31)</formula>
    </cfRule>
    <cfRule type="cellIs" dxfId="24" priority="154" operator="lessThan">
      <formula>"(SUM(B28:K28)=52"</formula>
    </cfRule>
    <cfRule type="cellIs" dxfId="23" priority="155" operator="equal">
      <formula>52</formula>
    </cfRule>
    <cfRule type="cellIs" dxfId="22" priority="156" operator="equal">
      <formula>$K$31</formula>
    </cfRule>
    <cfRule type="cellIs" dxfId="21" priority="157" operator="equal">
      <formula>$B$31:$K$31=52</formula>
    </cfRule>
  </conditionalFormatting>
  <conditionalFormatting sqref="U248:V248 U31:V35 U3:U8">
    <cfRule type="cellIs" dxfId="20" priority="146" operator="equal">
      <formula>"Suma trebuie să fie 52"</formula>
    </cfRule>
    <cfRule type="cellIs" dxfId="19" priority="150" operator="equal">
      <formula>"Corect"</formula>
    </cfRule>
  </conditionalFormatting>
  <conditionalFormatting sqref="U248:X248 U31:V35">
    <cfRule type="cellIs" dxfId="18" priority="149" operator="equal">
      <formula>"Corect"</formula>
    </cfRule>
  </conditionalFormatting>
  <conditionalFormatting sqref="U122:W122 U109:W110 U97:W97 U85:W85 U65:W65 U48:W52">
    <cfRule type="cellIs" dxfId="17" priority="147" operator="equal">
      <formula>"E trebuie să fie cel puțin egal cu C+VP"</formula>
    </cfRule>
    <cfRule type="cellIs" dxfId="16" priority="148" operator="equal">
      <formula>"Corect"</formula>
    </cfRule>
  </conditionalFormatting>
  <conditionalFormatting sqref="U248:V248">
    <cfRule type="cellIs" dxfId="15" priority="122" operator="equal">
      <formula>"Nu corespunde cu tabelul de opționale"</formula>
    </cfRule>
    <cfRule type="cellIs" dxfId="14" priority="125" operator="equal">
      <formula>"Suma trebuie să fie 52"</formula>
    </cfRule>
    <cfRule type="cellIs" dxfId="13" priority="126" operator="equal">
      <formula>"Corect"</formula>
    </cfRule>
    <cfRule type="cellIs" dxfId="12" priority="127" operator="equal">
      <formula>SUM($B$31:$J$31)</formula>
    </cfRule>
    <cfRule type="cellIs" dxfId="11" priority="128" operator="lessThan">
      <formula>"(SUM(B28:K28)=52"</formula>
    </cfRule>
    <cfRule type="cellIs" dxfId="10" priority="129" operator="equal">
      <formula>52</formula>
    </cfRule>
    <cfRule type="cellIs" dxfId="9" priority="130" operator="equal">
      <formula>$K$31</formula>
    </cfRule>
    <cfRule type="cellIs" dxfId="8" priority="131" operator="equal">
      <formula>$B$31:$K$31=52</formula>
    </cfRule>
  </conditionalFormatting>
  <conditionalFormatting sqref="U3:U8">
    <cfRule type="cellIs" dxfId="7" priority="110" operator="equal">
      <formula>"Trebuie alocate cel puțin 20 de ore pe săptămână"</formula>
    </cfRule>
  </conditionalFormatting>
  <conditionalFormatting sqref="U31:V31">
    <cfRule type="cellIs" dxfId="6" priority="12" operator="equal">
      <formula>"Correct"</formula>
    </cfRule>
  </conditionalFormatting>
  <dataValidations disablePrompts="1" count="10">
    <dataValidation type="list" allowBlank="1" showInputMessage="1" showErrorMessage="1" sqref="B233:I233 B227:I230">
      <formula1>$B$39:$B$156</formula1>
    </dataValidation>
    <dataValidation type="list" allowBlank="1" showInputMessage="1" showErrorMessage="1" sqref="B197:I210 B213:I215 B182:I185 B162:I179">
      <formula1>$B$38:$B$151</formula1>
    </dataValidation>
    <dataValidation type="list" allowBlank="1" showInputMessage="1" showErrorMessage="1" sqref="R140:R141 R143:R144 R149:R150 R146:R147 R137:R138 R131:R132 R128:R129 R134:R135">
      <formula1>$R$40</formula1>
    </dataValidation>
    <dataValidation type="list" allowBlank="1" showInputMessage="1" showErrorMessage="1" sqref="Q140:Q141 Q143:Q144 Q149:Q150 Q146:Q147 Q137:Q138 Q131:Q132 Q128:Q129 Q134:Q135">
      <formula1>$Q$40</formula1>
    </dataValidation>
    <dataValidation type="list" allowBlank="1" showInputMessage="1" showErrorMessage="1" sqref="S137:S138 S143:S144 S149:S150 S146:S147 S140:S141 S131:S132 S128:S129 S134:S135">
      <formula1>$S$40</formula1>
    </dataValidation>
    <dataValidation type="list" allowBlank="1" showInputMessage="1" showErrorMessage="1" sqref="T137:T138 T149:T150 T143:T144 T146:T147 T140:T141 T131:T132 T128:T129 T134:T135">
      <formula1>$O$37:$S$37</formula1>
    </dataValidation>
    <dataValidation type="list" allowBlank="1" showInputMessage="1" showErrorMessage="1" sqref="T41:T47 T102:T108 T90:T96 T57:T64 T78:T84 T115:T121">
      <formula1>$O$36:$S$36</formula1>
    </dataValidation>
    <dataValidation type="list" allowBlank="1" showInputMessage="1" showErrorMessage="1" sqref="S41:S47 S102:S108 S90:S96 S57:S64 S78:S84 S115:S121">
      <formula1>$S$39</formula1>
    </dataValidation>
    <dataValidation type="list" allowBlank="1" showInputMessage="1" showErrorMessage="1" sqref="Q41:Q47 Q102:Q108 Q90:Q96 Q57:Q64 Q78:Q84 Q115:Q121">
      <formula1>$Q$39</formula1>
    </dataValidation>
    <dataValidation type="list" allowBlank="1" showInputMessage="1" showErrorMessage="1" sqref="R41:R47 R102:R108 R90:R96 R57:R64 R78:R84 R115:R121">
      <formula1>$R$39</formula1>
    </dataValidation>
  </dataValidations>
  <pageMargins left="0.70866141732283472" right="0.70866141732283472" top="0.74803149606299213" bottom="0.74803149606299213" header="0.31496062992125984" footer="0.31496062992125984"/>
  <pageSetup paperSize="9" scale="94" orientation="landscape" blackAndWhite="1" r:id="rId1"/>
  <headerFooter>
    <oddHeader>&amp;RPag. &amp;P</oddHeader>
    <oddFooter>&amp;LRECTOR,
Acad.Prof.univ.dr. Ioan Aurel POP&amp;CDECAN,
Prof. univ. dr. Corin BRAGA&amp;RDIRECTOR DE DEPARTAMENT,
Lect. univ. dr. SZABÓ Árpád Töhötöm</oddFooter>
  </headerFooter>
  <colBreaks count="1" manualBreakCount="1">
    <brk id="20" max="1048575" man="1"/>
  </colBreaks>
  <ignoredErrors>
    <ignoredError sqref="M248"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
  <sheetViews>
    <sheetView view="pageLayout" zoomScaleNormal="100" workbookViewId="0">
      <selection sqref="A1:T1"/>
    </sheetView>
  </sheetViews>
  <sheetFormatPr defaultColWidth="8.85546875" defaultRowHeight="15" x14ac:dyDescent="0.25"/>
  <cols>
    <col min="2" max="9" width="6.7109375" customWidth="1"/>
    <col min="10" max="10" width="6.5703125" customWidth="1"/>
    <col min="11" max="19" width="5.42578125" customWidth="1"/>
    <col min="20" max="20" width="9.42578125" customWidth="1"/>
  </cols>
  <sheetData>
    <row r="1" spans="1:26" x14ac:dyDescent="0.25">
      <c r="A1" s="195" t="s">
        <v>97</v>
      </c>
      <c r="B1" s="195"/>
      <c r="C1" s="195"/>
      <c r="D1" s="195"/>
      <c r="E1" s="195"/>
      <c r="F1" s="195"/>
      <c r="G1" s="195"/>
      <c r="H1" s="195"/>
      <c r="I1" s="195"/>
      <c r="J1" s="195"/>
      <c r="K1" s="195"/>
      <c r="L1" s="195"/>
      <c r="M1" s="195"/>
      <c r="N1" s="195"/>
      <c r="O1" s="195"/>
      <c r="P1" s="195"/>
      <c r="Q1" s="195"/>
      <c r="R1" s="195"/>
      <c r="S1" s="195"/>
      <c r="T1" s="195"/>
      <c r="U1" s="50"/>
      <c r="V1" s="50"/>
      <c r="W1" s="58"/>
      <c r="X1" s="58"/>
      <c r="Y1" s="58"/>
      <c r="Z1" s="58"/>
    </row>
    <row r="2" spans="1:26" ht="9" customHeight="1" x14ac:dyDescent="0.25">
      <c r="A2" s="1"/>
      <c r="B2" s="1"/>
      <c r="C2" s="1"/>
      <c r="D2" s="1"/>
      <c r="E2" s="1"/>
      <c r="F2" s="1"/>
      <c r="G2" s="1"/>
      <c r="H2" s="1"/>
      <c r="I2" s="1"/>
      <c r="J2" s="1"/>
      <c r="K2" s="1"/>
      <c r="L2" s="1"/>
      <c r="M2" s="1"/>
      <c r="N2" s="1"/>
      <c r="O2" s="1"/>
      <c r="P2" s="1"/>
      <c r="Q2" s="1"/>
      <c r="R2" s="1"/>
      <c r="S2" s="1"/>
      <c r="T2" s="1"/>
      <c r="U2" s="58"/>
      <c r="V2" s="58"/>
      <c r="W2" s="58"/>
      <c r="X2" s="58"/>
      <c r="Y2" s="58"/>
      <c r="Z2" s="58"/>
    </row>
    <row r="3" spans="1:26" x14ac:dyDescent="0.25">
      <c r="A3" s="173" t="s">
        <v>80</v>
      </c>
      <c r="B3" s="173"/>
      <c r="C3" s="173"/>
      <c r="D3" s="173"/>
      <c r="E3" s="173"/>
      <c r="F3" s="173"/>
      <c r="G3" s="173"/>
      <c r="H3" s="173"/>
      <c r="I3" s="173"/>
      <c r="J3" s="173"/>
      <c r="K3" s="173"/>
      <c r="L3" s="173"/>
      <c r="M3" s="173"/>
      <c r="N3" s="173"/>
      <c r="O3" s="173"/>
      <c r="P3" s="173"/>
      <c r="Q3" s="173"/>
      <c r="R3" s="173"/>
      <c r="S3" s="173"/>
      <c r="T3" s="173"/>
      <c r="U3" s="58"/>
      <c r="V3" s="58"/>
      <c r="W3" s="58"/>
      <c r="X3" s="58"/>
      <c r="Y3" s="58"/>
      <c r="Z3" s="58"/>
    </row>
    <row r="4" spans="1:26" ht="32.25" customHeight="1" x14ac:dyDescent="0.25">
      <c r="A4" s="224" t="s">
        <v>29</v>
      </c>
      <c r="B4" s="212" t="s">
        <v>28</v>
      </c>
      <c r="C4" s="213"/>
      <c r="D4" s="213"/>
      <c r="E4" s="213"/>
      <c r="F4" s="213"/>
      <c r="G4" s="213"/>
      <c r="H4" s="213"/>
      <c r="I4" s="214"/>
      <c r="J4" s="242" t="s">
        <v>42</v>
      </c>
      <c r="K4" s="186" t="s">
        <v>26</v>
      </c>
      <c r="L4" s="186"/>
      <c r="M4" s="186"/>
      <c r="N4" s="186" t="s">
        <v>43</v>
      </c>
      <c r="O4" s="187"/>
      <c r="P4" s="187"/>
      <c r="Q4" s="186" t="s">
        <v>25</v>
      </c>
      <c r="R4" s="186"/>
      <c r="S4" s="186"/>
      <c r="T4" s="186" t="s">
        <v>24</v>
      </c>
      <c r="U4" s="1"/>
      <c r="V4" s="48"/>
      <c r="W4" s="48"/>
      <c r="X4" s="48"/>
      <c r="Y4" s="48"/>
      <c r="Z4" s="48"/>
    </row>
    <row r="5" spans="1:26" x14ac:dyDescent="0.25">
      <c r="A5" s="225"/>
      <c r="B5" s="215"/>
      <c r="C5" s="216"/>
      <c r="D5" s="216"/>
      <c r="E5" s="216"/>
      <c r="F5" s="216"/>
      <c r="G5" s="216"/>
      <c r="H5" s="216"/>
      <c r="I5" s="217"/>
      <c r="J5" s="208"/>
      <c r="K5" s="21" t="s">
        <v>30</v>
      </c>
      <c r="L5" s="21" t="s">
        <v>31</v>
      </c>
      <c r="M5" s="21" t="s">
        <v>32</v>
      </c>
      <c r="N5" s="21" t="s">
        <v>36</v>
      </c>
      <c r="O5" s="21" t="s">
        <v>7</v>
      </c>
      <c r="P5" s="21" t="s">
        <v>33</v>
      </c>
      <c r="Q5" s="21" t="s">
        <v>34</v>
      </c>
      <c r="R5" s="21" t="s">
        <v>30</v>
      </c>
      <c r="S5" s="21" t="s">
        <v>35</v>
      </c>
      <c r="T5" s="186"/>
      <c r="U5" s="1"/>
      <c r="V5" s="48"/>
      <c r="W5" s="48"/>
      <c r="X5" s="48"/>
      <c r="Y5" s="66"/>
      <c r="Z5" s="48"/>
    </row>
    <row r="6" spans="1:26" x14ac:dyDescent="0.25">
      <c r="A6" s="264" t="s">
        <v>53</v>
      </c>
      <c r="B6" s="264"/>
      <c r="C6" s="264"/>
      <c r="D6" s="264"/>
      <c r="E6" s="264"/>
      <c r="F6" s="264"/>
      <c r="G6" s="264"/>
      <c r="H6" s="264"/>
      <c r="I6" s="264"/>
      <c r="J6" s="264"/>
      <c r="K6" s="264"/>
      <c r="L6" s="264"/>
      <c r="M6" s="264"/>
      <c r="N6" s="264"/>
      <c r="O6" s="264"/>
      <c r="P6" s="264"/>
      <c r="Q6" s="264"/>
      <c r="R6" s="264"/>
      <c r="S6" s="264"/>
      <c r="T6" s="264"/>
      <c r="U6" s="1"/>
      <c r="V6" s="48"/>
      <c r="W6" s="48"/>
      <c r="X6" s="48"/>
      <c r="Y6" s="48"/>
      <c r="Z6" s="48"/>
    </row>
    <row r="7" spans="1:26" x14ac:dyDescent="0.25">
      <c r="A7" s="25" t="s">
        <v>81</v>
      </c>
      <c r="B7" s="265" t="s">
        <v>83</v>
      </c>
      <c r="C7" s="265"/>
      <c r="D7" s="265"/>
      <c r="E7" s="265"/>
      <c r="F7" s="265"/>
      <c r="G7" s="265"/>
      <c r="H7" s="265"/>
      <c r="I7" s="265"/>
      <c r="J7" s="26">
        <v>5</v>
      </c>
      <c r="K7" s="26">
        <v>2</v>
      </c>
      <c r="L7" s="26">
        <v>2</v>
      </c>
      <c r="M7" s="26">
        <v>0</v>
      </c>
      <c r="N7" s="27">
        <f>K7+L7+M7</f>
        <v>4</v>
      </c>
      <c r="O7" s="27">
        <f>P7-N7</f>
        <v>5</v>
      </c>
      <c r="P7" s="27">
        <f>ROUND(PRODUCT(J7,25)/14,0)</f>
        <v>9</v>
      </c>
      <c r="Q7" s="26" t="s">
        <v>34</v>
      </c>
      <c r="R7" s="26"/>
      <c r="S7" s="28"/>
      <c r="T7" s="28" t="s">
        <v>98</v>
      </c>
      <c r="U7" s="1"/>
      <c r="V7" s="48"/>
      <c r="W7" s="48"/>
      <c r="X7" s="48"/>
      <c r="Y7" s="65"/>
      <c r="Z7" s="48"/>
    </row>
    <row r="8" spans="1:26" x14ac:dyDescent="0.25">
      <c r="A8" s="274" t="s">
        <v>54</v>
      </c>
      <c r="B8" s="275"/>
      <c r="C8" s="275"/>
      <c r="D8" s="275"/>
      <c r="E8" s="275"/>
      <c r="F8" s="275"/>
      <c r="G8" s="275"/>
      <c r="H8" s="275"/>
      <c r="I8" s="275"/>
      <c r="J8" s="275"/>
      <c r="K8" s="275"/>
      <c r="L8" s="275"/>
      <c r="M8" s="275"/>
      <c r="N8" s="275"/>
      <c r="O8" s="275"/>
      <c r="P8" s="275"/>
      <c r="Q8" s="275"/>
      <c r="R8" s="275"/>
      <c r="S8" s="275"/>
      <c r="T8" s="276"/>
      <c r="U8" s="1"/>
      <c r="V8" s="48"/>
      <c r="W8" s="48"/>
      <c r="X8" s="48"/>
      <c r="Y8" s="48"/>
      <c r="Z8" s="48"/>
    </row>
    <row r="9" spans="1:26" ht="43.5" customHeight="1" x14ac:dyDescent="0.25">
      <c r="A9" s="25" t="s">
        <v>82</v>
      </c>
      <c r="B9" s="292" t="s">
        <v>84</v>
      </c>
      <c r="C9" s="293"/>
      <c r="D9" s="293"/>
      <c r="E9" s="293"/>
      <c r="F9" s="293"/>
      <c r="G9" s="293"/>
      <c r="H9" s="293"/>
      <c r="I9" s="294"/>
      <c r="J9" s="26">
        <v>5</v>
      </c>
      <c r="K9" s="26">
        <v>2</v>
      </c>
      <c r="L9" s="26">
        <v>2</v>
      </c>
      <c r="M9" s="26">
        <v>0</v>
      </c>
      <c r="N9" s="27">
        <f>K9+L9+M9</f>
        <v>4</v>
      </c>
      <c r="O9" s="27">
        <f>P9-N9</f>
        <v>5</v>
      </c>
      <c r="P9" s="27">
        <f>ROUND(PRODUCT(J9,25)/14,0)</f>
        <v>9</v>
      </c>
      <c r="Q9" s="26" t="s">
        <v>34</v>
      </c>
      <c r="R9" s="26"/>
      <c r="S9" s="28"/>
      <c r="T9" s="28" t="s">
        <v>98</v>
      </c>
      <c r="U9" s="1"/>
      <c r="V9" s="48"/>
      <c r="W9" s="48"/>
      <c r="X9" s="48"/>
      <c r="Y9" s="48"/>
      <c r="Z9" s="48"/>
    </row>
    <row r="10" spans="1:26" x14ac:dyDescent="0.25">
      <c r="A10" s="274" t="s">
        <v>55</v>
      </c>
      <c r="B10" s="275"/>
      <c r="C10" s="275"/>
      <c r="D10" s="275"/>
      <c r="E10" s="275"/>
      <c r="F10" s="275"/>
      <c r="G10" s="275"/>
      <c r="H10" s="275"/>
      <c r="I10" s="275"/>
      <c r="J10" s="275"/>
      <c r="K10" s="275"/>
      <c r="L10" s="275"/>
      <c r="M10" s="275"/>
      <c r="N10" s="275"/>
      <c r="O10" s="275"/>
      <c r="P10" s="275"/>
      <c r="Q10" s="275"/>
      <c r="R10" s="275"/>
      <c r="S10" s="275"/>
      <c r="T10" s="276"/>
      <c r="U10" s="1"/>
      <c r="V10" s="48"/>
      <c r="W10" s="48"/>
      <c r="X10" s="48"/>
      <c r="Y10" s="48"/>
      <c r="Z10" s="48"/>
    </row>
    <row r="11" spans="1:26" ht="41.25" customHeight="1" x14ac:dyDescent="0.25">
      <c r="A11" s="25" t="s">
        <v>86</v>
      </c>
      <c r="B11" s="292" t="s">
        <v>85</v>
      </c>
      <c r="C11" s="293"/>
      <c r="D11" s="293"/>
      <c r="E11" s="293"/>
      <c r="F11" s="293"/>
      <c r="G11" s="293"/>
      <c r="H11" s="293"/>
      <c r="I11" s="294"/>
      <c r="J11" s="26">
        <v>5</v>
      </c>
      <c r="K11" s="26">
        <v>2</v>
      </c>
      <c r="L11" s="26">
        <v>2</v>
      </c>
      <c r="M11" s="26">
        <v>0</v>
      </c>
      <c r="N11" s="27">
        <f>K11+L11+M11</f>
        <v>4</v>
      </c>
      <c r="O11" s="27">
        <f>P11-N11</f>
        <v>5</v>
      </c>
      <c r="P11" s="27">
        <f>ROUND(PRODUCT(J11,25)/14,0)</f>
        <v>9</v>
      </c>
      <c r="Q11" s="26" t="s">
        <v>34</v>
      </c>
      <c r="R11" s="26"/>
      <c r="S11" s="28"/>
      <c r="T11" s="28" t="s">
        <v>98</v>
      </c>
      <c r="U11" s="1"/>
      <c r="V11" s="48"/>
      <c r="W11" s="48"/>
      <c r="X11" s="48"/>
      <c r="Y11" s="60"/>
      <c r="Z11" s="48"/>
    </row>
    <row r="12" spans="1:26" x14ac:dyDescent="0.25">
      <c r="A12" s="233" t="s">
        <v>56</v>
      </c>
      <c r="B12" s="269"/>
      <c r="C12" s="269"/>
      <c r="D12" s="269"/>
      <c r="E12" s="269"/>
      <c r="F12" s="269"/>
      <c r="G12" s="269"/>
      <c r="H12" s="269"/>
      <c r="I12" s="269"/>
      <c r="J12" s="269"/>
      <c r="K12" s="269"/>
      <c r="L12" s="269"/>
      <c r="M12" s="269"/>
      <c r="N12" s="269"/>
      <c r="O12" s="269"/>
      <c r="P12" s="269"/>
      <c r="Q12" s="269"/>
      <c r="R12" s="269"/>
      <c r="S12" s="269"/>
      <c r="T12" s="270"/>
      <c r="U12" s="281" t="s">
        <v>115</v>
      </c>
      <c r="V12" s="281"/>
      <c r="W12" s="281"/>
      <c r="X12" s="281"/>
      <c r="Y12" s="62"/>
      <c r="Z12" s="48"/>
    </row>
    <row r="13" spans="1:26" x14ac:dyDescent="0.25">
      <c r="A13" s="25" t="s">
        <v>87</v>
      </c>
      <c r="B13" s="271" t="s">
        <v>204</v>
      </c>
      <c r="C13" s="272"/>
      <c r="D13" s="272"/>
      <c r="E13" s="272"/>
      <c r="F13" s="272"/>
      <c r="G13" s="272"/>
      <c r="H13" s="272"/>
      <c r="I13" s="273"/>
      <c r="J13" s="26">
        <v>5</v>
      </c>
      <c r="K13" s="26">
        <v>2</v>
      </c>
      <c r="L13" s="26">
        <v>2</v>
      </c>
      <c r="M13" s="26">
        <v>0</v>
      </c>
      <c r="N13" s="27">
        <f>K13+L13+M13</f>
        <v>4</v>
      </c>
      <c r="O13" s="27">
        <f>P13-N13</f>
        <v>5</v>
      </c>
      <c r="P13" s="27">
        <f>ROUND(PRODUCT(J13,25)/14,0)</f>
        <v>9</v>
      </c>
      <c r="Q13" s="26" t="s">
        <v>34</v>
      </c>
      <c r="R13" s="26"/>
      <c r="S13" s="28"/>
      <c r="T13" s="30" t="s">
        <v>99</v>
      </c>
      <c r="U13" s="281"/>
      <c r="V13" s="281"/>
      <c r="W13" s="281"/>
      <c r="X13" s="281"/>
      <c r="Y13" s="62"/>
      <c r="Z13" s="48"/>
    </row>
    <row r="14" spans="1:26" x14ac:dyDescent="0.25">
      <c r="A14" s="274" t="s">
        <v>57</v>
      </c>
      <c r="B14" s="275"/>
      <c r="C14" s="275"/>
      <c r="D14" s="275"/>
      <c r="E14" s="275"/>
      <c r="F14" s="275"/>
      <c r="G14" s="275"/>
      <c r="H14" s="275"/>
      <c r="I14" s="275"/>
      <c r="J14" s="275"/>
      <c r="K14" s="275"/>
      <c r="L14" s="275"/>
      <c r="M14" s="275"/>
      <c r="N14" s="275"/>
      <c r="O14" s="275"/>
      <c r="P14" s="275"/>
      <c r="Q14" s="275"/>
      <c r="R14" s="275"/>
      <c r="S14" s="275"/>
      <c r="T14" s="276"/>
      <c r="U14" s="259" t="s">
        <v>116</v>
      </c>
      <c r="V14" s="260"/>
      <c r="W14" s="259" t="s">
        <v>117</v>
      </c>
      <c r="X14" s="260"/>
      <c r="Y14" s="62"/>
      <c r="Z14" s="48"/>
    </row>
    <row r="15" spans="1:26" x14ac:dyDescent="0.25">
      <c r="A15" s="25" t="s">
        <v>88</v>
      </c>
      <c r="B15" s="277" t="s">
        <v>89</v>
      </c>
      <c r="C15" s="278"/>
      <c r="D15" s="278"/>
      <c r="E15" s="278"/>
      <c r="F15" s="278"/>
      <c r="G15" s="278"/>
      <c r="H15" s="278"/>
      <c r="I15" s="279"/>
      <c r="J15" s="26">
        <v>2</v>
      </c>
      <c r="K15" s="26">
        <v>1</v>
      </c>
      <c r="L15" s="26">
        <v>1</v>
      </c>
      <c r="M15" s="26">
        <v>0</v>
      </c>
      <c r="N15" s="27">
        <f>K15+L15+M15</f>
        <v>2</v>
      </c>
      <c r="O15" s="27">
        <f>P15-N15</f>
        <v>2</v>
      </c>
      <c r="P15" s="27">
        <f>ROUND(PRODUCT(J15,25)/14,0)</f>
        <v>4</v>
      </c>
      <c r="Q15" s="26"/>
      <c r="R15" s="26" t="s">
        <v>30</v>
      </c>
      <c r="S15" s="28"/>
      <c r="T15" s="30" t="s">
        <v>99</v>
      </c>
      <c r="U15" s="261"/>
      <c r="V15" s="261"/>
      <c r="W15" s="261"/>
      <c r="X15" s="261"/>
      <c r="Y15" s="48"/>
      <c r="Z15" s="48"/>
    </row>
    <row r="16" spans="1:26" ht="20.25" customHeight="1" x14ac:dyDescent="0.25">
      <c r="A16" s="25" t="s">
        <v>91</v>
      </c>
      <c r="B16" s="277" t="s">
        <v>90</v>
      </c>
      <c r="C16" s="278"/>
      <c r="D16" s="278"/>
      <c r="E16" s="278"/>
      <c r="F16" s="278"/>
      <c r="G16" s="278"/>
      <c r="H16" s="278"/>
      <c r="I16" s="279"/>
      <c r="J16" s="26">
        <v>3</v>
      </c>
      <c r="K16" s="26">
        <v>0</v>
      </c>
      <c r="L16" s="26">
        <v>0</v>
      </c>
      <c r="M16" s="26">
        <v>3</v>
      </c>
      <c r="N16" s="27">
        <f>K16+L16+M16</f>
        <v>3</v>
      </c>
      <c r="O16" s="27">
        <f>P16-N16</f>
        <v>2</v>
      </c>
      <c r="P16" s="27">
        <f>ROUND(PRODUCT(J16,25)/14,0)</f>
        <v>5</v>
      </c>
      <c r="Q16" s="26"/>
      <c r="R16" s="26" t="s">
        <v>30</v>
      </c>
      <c r="S16" s="28"/>
      <c r="T16" s="30" t="s">
        <v>99</v>
      </c>
      <c r="U16" s="262" t="e">
        <f>Sheet1!K190+#REF!+Sheet1!K220+Sheet1!K238</f>
        <v>#REF!</v>
      </c>
      <c r="V16" s="262"/>
      <c r="W16" s="262">
        <f>Sheet1!K190+Sheet1!K220+Sheet1!K238</f>
        <v>1</v>
      </c>
      <c r="X16" s="262"/>
      <c r="Y16" s="257" t="s">
        <v>118</v>
      </c>
      <c r="Z16" s="257"/>
    </row>
    <row r="17" spans="1:26" x14ac:dyDescent="0.25">
      <c r="A17" s="274" t="s">
        <v>58</v>
      </c>
      <c r="B17" s="275"/>
      <c r="C17" s="275"/>
      <c r="D17" s="275"/>
      <c r="E17" s="275"/>
      <c r="F17" s="275"/>
      <c r="G17" s="275"/>
      <c r="H17" s="275"/>
      <c r="I17" s="275"/>
      <c r="J17" s="275"/>
      <c r="K17" s="275"/>
      <c r="L17" s="275"/>
      <c r="M17" s="275"/>
      <c r="N17" s="275"/>
      <c r="O17" s="275"/>
      <c r="P17" s="275"/>
      <c r="Q17" s="275"/>
      <c r="R17" s="275"/>
      <c r="S17" s="275"/>
      <c r="T17" s="276"/>
      <c r="U17" s="262" t="e">
        <f>Sheet1!K191+#REF!+Sheet1!K221+Sheet1!K239</f>
        <v>#REF!</v>
      </c>
      <c r="V17" s="258"/>
      <c r="W17" s="262">
        <f>Sheet1!K191+Sheet1!K221+Sheet1!K239</f>
        <v>1</v>
      </c>
      <c r="X17" s="262"/>
      <c r="Y17" s="257" t="s">
        <v>119</v>
      </c>
      <c r="Z17" s="257"/>
    </row>
    <row r="18" spans="1:26" x14ac:dyDescent="0.25">
      <c r="A18" s="25" t="s">
        <v>92</v>
      </c>
      <c r="B18" s="277" t="s">
        <v>94</v>
      </c>
      <c r="C18" s="278"/>
      <c r="D18" s="278"/>
      <c r="E18" s="278"/>
      <c r="F18" s="278"/>
      <c r="G18" s="278"/>
      <c r="H18" s="278"/>
      <c r="I18" s="279"/>
      <c r="J18" s="26">
        <v>3</v>
      </c>
      <c r="K18" s="26">
        <v>1</v>
      </c>
      <c r="L18" s="26">
        <v>1</v>
      </c>
      <c r="M18" s="26">
        <v>0</v>
      </c>
      <c r="N18" s="27">
        <f>K18+L18+M18</f>
        <v>2</v>
      </c>
      <c r="O18" s="27">
        <f>P18-N18</f>
        <v>4</v>
      </c>
      <c r="P18" s="27">
        <f>ROUND(PRODUCT(J18,25)/12,0)</f>
        <v>6</v>
      </c>
      <c r="Q18" s="26" t="s">
        <v>34</v>
      </c>
      <c r="R18" s="26"/>
      <c r="S18" s="28"/>
      <c r="T18" s="28" t="s">
        <v>98</v>
      </c>
      <c r="U18" s="258" t="e">
        <f>IF(U16=100%,"Corect",IF(U16&gt;100%,"Ați dublat unele discipline","Ați pierdut unele discipline"))</f>
        <v>#REF!</v>
      </c>
      <c r="V18" s="258"/>
      <c r="W18" s="258" t="str">
        <f>IF(W16=100%,"Corect",IF(W16&gt;100%,"Ați dublat unele discipline","Ați pierdut unele discipline"))</f>
        <v>Corect</v>
      </c>
      <c r="X18" s="258"/>
      <c r="Y18" s="64"/>
      <c r="Z18" s="61"/>
    </row>
    <row r="19" spans="1:26" ht="21" customHeight="1" x14ac:dyDescent="0.25">
      <c r="A19" s="25" t="s">
        <v>93</v>
      </c>
      <c r="B19" s="277" t="s">
        <v>95</v>
      </c>
      <c r="C19" s="278"/>
      <c r="D19" s="278"/>
      <c r="E19" s="278"/>
      <c r="F19" s="278"/>
      <c r="G19" s="278"/>
      <c r="H19" s="278"/>
      <c r="I19" s="279"/>
      <c r="J19" s="26">
        <v>2</v>
      </c>
      <c r="K19" s="26">
        <v>0</v>
      </c>
      <c r="L19" s="26">
        <v>0</v>
      </c>
      <c r="M19" s="26">
        <v>3</v>
      </c>
      <c r="N19" s="27">
        <f>K19+L19+M19</f>
        <v>3</v>
      </c>
      <c r="O19" s="27">
        <f>P19-N19</f>
        <v>1</v>
      </c>
      <c r="P19" s="27">
        <f>ROUND(PRODUCT(J19,25)/12,0)</f>
        <v>4</v>
      </c>
      <c r="Q19" s="26"/>
      <c r="R19" s="26" t="s">
        <v>30</v>
      </c>
      <c r="S19" s="28"/>
      <c r="T19" s="30" t="s">
        <v>99</v>
      </c>
      <c r="U19" s="258" t="e">
        <f>IF(U17=100%,"Corect",IF(U17&gt;100%,"Ați dublat unele discipline","Ați pierdut unele discipline"))</f>
        <v>#REF!</v>
      </c>
      <c r="V19" s="258"/>
      <c r="W19" s="258" t="str">
        <f>IF(W17=100%,"Corect",IF(W17&gt;100%,"Ați dublat unele discipline","Ați pierdut unele discipline"))</f>
        <v>Corect</v>
      </c>
      <c r="X19" s="258"/>
      <c r="Y19" s="64"/>
      <c r="Z19" s="48"/>
    </row>
    <row r="20" spans="1:26" x14ac:dyDescent="0.25">
      <c r="A20" s="289" t="s">
        <v>79</v>
      </c>
      <c r="B20" s="290"/>
      <c r="C20" s="290"/>
      <c r="D20" s="290"/>
      <c r="E20" s="290"/>
      <c r="F20" s="290"/>
      <c r="G20" s="290"/>
      <c r="H20" s="290"/>
      <c r="I20" s="291"/>
      <c r="J20" s="29">
        <f t="shared" ref="J20:P20" si="0">SUM(J7,J9,J11,J13,J15:J16,J18:J19)</f>
        <v>30</v>
      </c>
      <c r="K20" s="29">
        <f t="shared" si="0"/>
        <v>10</v>
      </c>
      <c r="L20" s="29">
        <f t="shared" si="0"/>
        <v>10</v>
      </c>
      <c r="M20" s="29">
        <f t="shared" si="0"/>
        <v>6</v>
      </c>
      <c r="N20" s="29">
        <f t="shared" si="0"/>
        <v>26</v>
      </c>
      <c r="O20" s="29">
        <f t="shared" si="0"/>
        <v>29</v>
      </c>
      <c r="P20" s="29">
        <f t="shared" si="0"/>
        <v>55</v>
      </c>
      <c r="Q20" s="29">
        <f>COUNTIF(Q7,"E")+COUNTIF(Q9,"E")+COUNTIF(Q11,"E")+COUNTIF(Q13,"E")+COUNTIF(Q15:Q16,"E")+COUNTIF(Q18:Q19,"E")</f>
        <v>5</v>
      </c>
      <c r="R20" s="29">
        <f>COUNTIF(R7,"C")+COUNTIF(R9,"C")+COUNTIF(R11,"C")+COUNTIF(R13,"C")+COUNTIF(R15:R16,"C")+COUNTIF(R18:R19,"C")</f>
        <v>3</v>
      </c>
      <c r="S20" s="29">
        <f>COUNTIF(S7,"VP")+COUNTIF(S9,"VP")+COUNTIF(S11,"VP")+COUNTIF(S13,"VP")+COUNTIF(S15:S16,"VP")+COUNTIF(S18:S19,"VP")</f>
        <v>0</v>
      </c>
      <c r="T20" s="103"/>
      <c r="U20" s="280" t="s">
        <v>120</v>
      </c>
      <c r="V20" s="280"/>
      <c r="W20" s="280"/>
      <c r="X20" s="280"/>
      <c r="Y20" s="64"/>
      <c r="Z20" s="48"/>
    </row>
    <row r="21" spans="1:26" x14ac:dyDescent="0.25">
      <c r="A21" s="283" t="s">
        <v>52</v>
      </c>
      <c r="B21" s="284"/>
      <c r="C21" s="284"/>
      <c r="D21" s="284"/>
      <c r="E21" s="284"/>
      <c r="F21" s="284"/>
      <c r="G21" s="284"/>
      <c r="H21" s="284"/>
      <c r="I21" s="284"/>
      <c r="J21" s="285"/>
      <c r="K21" s="29">
        <f t="shared" ref="K21:P21" si="1">SUM(K7,K9,K11,K13,K15,K16)*14+SUM(K18,K19)*12</f>
        <v>138</v>
      </c>
      <c r="L21" s="29">
        <f t="shared" si="1"/>
        <v>138</v>
      </c>
      <c r="M21" s="29">
        <f t="shared" si="1"/>
        <v>78</v>
      </c>
      <c r="N21" s="29">
        <f t="shared" si="1"/>
        <v>354</v>
      </c>
      <c r="O21" s="29">
        <f t="shared" si="1"/>
        <v>396</v>
      </c>
      <c r="P21" s="29">
        <f t="shared" si="1"/>
        <v>750</v>
      </c>
      <c r="Q21" s="263"/>
      <c r="R21" s="263"/>
      <c r="S21" s="263"/>
      <c r="T21" s="263"/>
      <c r="U21" s="280"/>
      <c r="V21" s="280"/>
      <c r="W21" s="280"/>
      <c r="X21" s="280"/>
      <c r="Y21" s="48"/>
      <c r="Z21" s="48"/>
    </row>
    <row r="22" spans="1:26" x14ac:dyDescent="0.25">
      <c r="A22" s="286"/>
      <c r="B22" s="287"/>
      <c r="C22" s="287"/>
      <c r="D22" s="287"/>
      <c r="E22" s="287"/>
      <c r="F22" s="287"/>
      <c r="G22" s="287"/>
      <c r="H22" s="287"/>
      <c r="I22" s="287"/>
      <c r="J22" s="288"/>
      <c r="K22" s="266">
        <f>SUM(K21:M21)</f>
        <v>354</v>
      </c>
      <c r="L22" s="267"/>
      <c r="M22" s="268"/>
      <c r="N22" s="266">
        <f>SUM(N21:O21)</f>
        <v>750</v>
      </c>
      <c r="O22" s="267"/>
      <c r="P22" s="268"/>
      <c r="Q22" s="263"/>
      <c r="R22" s="263"/>
      <c r="S22" s="263"/>
      <c r="T22" s="263"/>
      <c r="U22" s="280"/>
      <c r="V22" s="280"/>
      <c r="W22" s="280"/>
      <c r="X22" s="280"/>
      <c r="Y22" s="48"/>
      <c r="Z22" s="48"/>
    </row>
    <row r="23" spans="1:26" x14ac:dyDescent="0.25">
      <c r="A23" s="1"/>
      <c r="B23" s="1"/>
      <c r="C23" s="1"/>
      <c r="D23" s="1"/>
      <c r="E23" s="1"/>
      <c r="F23" s="1"/>
      <c r="G23" s="1"/>
      <c r="H23" s="1"/>
      <c r="I23" s="1"/>
      <c r="J23" s="1"/>
      <c r="K23" s="1"/>
      <c r="L23" s="1"/>
      <c r="M23" s="1"/>
      <c r="N23" s="1"/>
      <c r="O23" s="1"/>
      <c r="P23" s="1"/>
      <c r="Q23" s="1"/>
      <c r="R23" s="1"/>
      <c r="S23" s="1"/>
      <c r="T23" s="1"/>
      <c r="U23" s="280"/>
      <c r="V23" s="280"/>
      <c r="W23" s="280"/>
      <c r="X23" s="280"/>
      <c r="Y23" s="48"/>
      <c r="Z23" s="48"/>
    </row>
    <row r="24" spans="1:26" x14ac:dyDescent="0.25">
      <c r="A24" s="282" t="s">
        <v>114</v>
      </c>
      <c r="B24" s="282"/>
      <c r="C24" s="282"/>
      <c r="D24" s="282"/>
      <c r="E24" s="282"/>
      <c r="F24" s="282"/>
      <c r="G24" s="282"/>
      <c r="H24" s="282"/>
      <c r="I24" s="282"/>
      <c r="J24" s="282"/>
      <c r="K24" s="282"/>
      <c r="L24" s="282"/>
      <c r="M24" s="282"/>
      <c r="N24" s="282"/>
      <c r="O24" s="282"/>
      <c r="P24" s="282"/>
      <c r="Q24" s="282"/>
      <c r="R24" s="282"/>
      <c r="S24" s="282"/>
      <c r="T24" s="282"/>
      <c r="U24" s="280"/>
      <c r="V24" s="280"/>
      <c r="W24" s="280"/>
      <c r="X24" s="280"/>
      <c r="Y24" s="48"/>
      <c r="Z24" s="48"/>
    </row>
    <row r="25" spans="1:2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sheetData>
  <mergeCells count="43">
    <mergeCell ref="A24:T24"/>
    <mergeCell ref="U19:V19"/>
    <mergeCell ref="A21:J22"/>
    <mergeCell ref="A20:I20"/>
    <mergeCell ref="A1:T1"/>
    <mergeCell ref="A3:T3"/>
    <mergeCell ref="B16:I16"/>
    <mergeCell ref="A17:T17"/>
    <mergeCell ref="B18:I18"/>
    <mergeCell ref="B11:I11"/>
    <mergeCell ref="N4:P4"/>
    <mergeCell ref="Q4:S4"/>
    <mergeCell ref="T4:T5"/>
    <mergeCell ref="A8:T8"/>
    <mergeCell ref="B9:I9"/>
    <mergeCell ref="A10:T10"/>
    <mergeCell ref="U20:X24"/>
    <mergeCell ref="U12:X13"/>
    <mergeCell ref="U16:V16"/>
    <mergeCell ref="W19:X19"/>
    <mergeCell ref="U17:V17"/>
    <mergeCell ref="W17:X17"/>
    <mergeCell ref="Q21:T22"/>
    <mergeCell ref="A6:T6"/>
    <mergeCell ref="B7:I7"/>
    <mergeCell ref="A4:A5"/>
    <mergeCell ref="B4:I5"/>
    <mergeCell ref="J4:J5"/>
    <mergeCell ref="K4:M4"/>
    <mergeCell ref="K22:M22"/>
    <mergeCell ref="N22:P22"/>
    <mergeCell ref="A12:T12"/>
    <mergeCell ref="B13:I13"/>
    <mergeCell ref="A14:T14"/>
    <mergeCell ref="B15:I15"/>
    <mergeCell ref="B19:I19"/>
    <mergeCell ref="Y16:Z16"/>
    <mergeCell ref="U18:V18"/>
    <mergeCell ref="W18:X18"/>
    <mergeCell ref="Y17:Z17"/>
    <mergeCell ref="U14:V15"/>
    <mergeCell ref="W14:X15"/>
    <mergeCell ref="W16:X16"/>
  </mergeCells>
  <phoneticPr fontId="5" type="noConversion"/>
  <conditionalFormatting sqref="U19:X19">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18:X18">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3">
    <dataValidation type="list" allowBlank="1" showInputMessage="1" showErrorMessage="1" sqref="S18:S19 S13 S9 S7 S15:S16 S11">
      <formula1>$S$38</formula1>
    </dataValidation>
    <dataValidation type="list" allowBlank="1" showInputMessage="1" showErrorMessage="1" sqref="Q18:Q19 Q13 Q9 Q7 Q15:Q16 Q11">
      <formula1>$Q$38</formula1>
    </dataValidation>
    <dataValidation type="list" allowBlank="1" showInputMessage="1" showErrorMessage="1" sqref="R18:R19 R13 R9 R7 R15:R16 R11">
      <formula1>$R$38</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75B8B66-CB4C-4928-9D6D-8A276969BC84}">
  <ds:schemaRefs>
    <ds:schemaRef ds:uri="http://schemas.microsoft.com/sharepoint/v3/contenttype/forms"/>
  </ds:schemaRefs>
</ds:datastoreItem>
</file>

<file path=customXml/itemProps2.xml><?xml version="1.0" encoding="utf-8"?>
<ds:datastoreItem xmlns:ds="http://schemas.openxmlformats.org/officeDocument/2006/customXml" ds:itemID="{934B33A6-2417-4344-85A2-CC12293C56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F899A30-CC44-4F33-BCD9-656BBA9A8875}">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2018-03-14T08:58:29Z</cp:lastPrinted>
  <dcterms:created xsi:type="dcterms:W3CDTF">2013-06-27T08:19:59Z</dcterms:created>
  <dcterms:modified xsi:type="dcterms:W3CDTF">2019-01-18T12:47:50Z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