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lanuri_de_Invatamant_2020-2021\10. Facultatea de Litere\Versiunea_1\"/>
    </mc:Choice>
  </mc:AlternateContent>
  <bookViews>
    <workbookView xWindow="0" yWindow="0" windowWidth="14370" windowHeight="12150"/>
  </bookViews>
  <sheets>
    <sheet name="LicentaETM" sheetId="1" r:id="rId1"/>
    <sheet name="DPPD" sheetId="2" r:id="rId2"/>
    <sheet name="Sheet3" sheetId="3" r:id="rId3"/>
  </sheets>
  <definedNames>
    <definedName name="_xlnm.Print_Area" localSheetId="1">DPPD!$A$1:$T$25</definedName>
    <definedName name="_xlnm.Print_Area" localSheetId="0">LicentaETM!$A$1:$T$245</definedName>
  </definedNames>
  <calcPr calcId="162913"/>
</workbook>
</file>

<file path=xl/calcChain.xml><?xml version="1.0" encoding="utf-8"?>
<calcChain xmlns="http://schemas.openxmlformats.org/spreadsheetml/2006/main">
  <c r="M21" i="2" l="1"/>
  <c r="L21" i="2"/>
  <c r="K21" i="2"/>
  <c r="K22" i="2" s="1"/>
  <c r="S20" i="2"/>
  <c r="R20" i="2"/>
  <c r="Q20" i="2"/>
  <c r="M20" i="2"/>
  <c r="L20" i="2"/>
  <c r="K20" i="2"/>
  <c r="J20" i="2"/>
  <c r="P19" i="2"/>
  <c r="O19" i="2"/>
  <c r="N19" i="2"/>
  <c r="P18" i="2"/>
  <c r="N18" i="2"/>
  <c r="O18" i="2" s="1"/>
  <c r="P16" i="2"/>
  <c r="N16" i="2"/>
  <c r="O16" i="2" s="1"/>
  <c r="P15" i="2"/>
  <c r="O15" i="2" s="1"/>
  <c r="N15" i="2"/>
  <c r="P13" i="2"/>
  <c r="O13" i="2"/>
  <c r="N13" i="2"/>
  <c r="P11" i="2"/>
  <c r="O11" i="2" s="1"/>
  <c r="N11" i="2"/>
  <c r="P9" i="2"/>
  <c r="O9" i="2"/>
  <c r="N9" i="2"/>
  <c r="P7" i="2"/>
  <c r="O7" i="2" s="1"/>
  <c r="N7" i="2"/>
  <c r="N21" i="2" s="1"/>
  <c r="O20" i="2" l="1"/>
  <c r="O21" i="2"/>
  <c r="N22" i="2" s="1"/>
  <c r="P21" i="2"/>
  <c r="P20" i="2"/>
  <c r="N20" i="2"/>
  <c r="T213" i="1" l="1"/>
  <c r="S213" i="1"/>
  <c r="R213" i="1"/>
  <c r="Q213" i="1"/>
  <c r="P117" i="1"/>
  <c r="P213" i="1" s="1"/>
  <c r="N117" i="1"/>
  <c r="N213" i="1" s="1"/>
  <c r="M213" i="1"/>
  <c r="M211" i="1"/>
  <c r="M212" i="1"/>
  <c r="L213" i="1"/>
  <c r="K213" i="1"/>
  <c r="J213" i="1"/>
  <c r="T212" i="1"/>
  <c r="S212" i="1"/>
  <c r="R212" i="1"/>
  <c r="Q212" i="1"/>
  <c r="P116" i="1"/>
  <c r="P212" i="1" s="1"/>
  <c r="N116" i="1"/>
  <c r="N212" i="1" s="1"/>
  <c r="L212" i="1"/>
  <c r="L211" i="1"/>
  <c r="L194" i="1"/>
  <c r="L195" i="1"/>
  <c r="L196" i="1"/>
  <c r="L197" i="1"/>
  <c r="L198" i="1"/>
  <c r="L199" i="1"/>
  <c r="L200" i="1"/>
  <c r="L201" i="1"/>
  <c r="L202" i="1"/>
  <c r="L203" i="1"/>
  <c r="L204" i="1"/>
  <c r="L205" i="1"/>
  <c r="L206" i="1"/>
  <c r="L207" i="1"/>
  <c r="L208" i="1"/>
  <c r="K212" i="1"/>
  <c r="J212" i="1"/>
  <c r="T211" i="1"/>
  <c r="S211" i="1"/>
  <c r="R211" i="1"/>
  <c r="Q211" i="1"/>
  <c r="P113" i="1"/>
  <c r="P211" i="1" s="1"/>
  <c r="N113" i="1"/>
  <c r="K211" i="1"/>
  <c r="J211" i="1"/>
  <c r="T208" i="1"/>
  <c r="S208" i="1"/>
  <c r="R208" i="1"/>
  <c r="Q208" i="1"/>
  <c r="P105" i="1"/>
  <c r="P208" i="1" s="1"/>
  <c r="N105" i="1"/>
  <c r="M208" i="1"/>
  <c r="K208" i="1"/>
  <c r="J208" i="1"/>
  <c r="T207" i="1"/>
  <c r="S207" i="1"/>
  <c r="R207" i="1"/>
  <c r="Q207" i="1"/>
  <c r="P104" i="1"/>
  <c r="P207" i="1" s="1"/>
  <c r="N104" i="1"/>
  <c r="N207" i="1" s="1"/>
  <c r="M207" i="1"/>
  <c r="K207" i="1"/>
  <c r="J207" i="1"/>
  <c r="T206" i="1"/>
  <c r="S206" i="1"/>
  <c r="R206" i="1"/>
  <c r="Q206" i="1"/>
  <c r="P103" i="1"/>
  <c r="P206" i="1" s="1"/>
  <c r="N103" i="1"/>
  <c r="N206" i="1" s="1"/>
  <c r="M206" i="1"/>
  <c r="K206" i="1"/>
  <c r="J206" i="1"/>
  <c r="T205" i="1"/>
  <c r="S205" i="1"/>
  <c r="R205" i="1"/>
  <c r="Q205" i="1"/>
  <c r="P99" i="1"/>
  <c r="P205" i="1" s="1"/>
  <c r="N99" i="1"/>
  <c r="N205" i="1" s="1"/>
  <c r="M205" i="1"/>
  <c r="K205" i="1"/>
  <c r="J205" i="1"/>
  <c r="T204" i="1"/>
  <c r="S204" i="1"/>
  <c r="R204" i="1"/>
  <c r="Q204" i="1"/>
  <c r="P93" i="1"/>
  <c r="P204" i="1" s="1"/>
  <c r="N93" i="1"/>
  <c r="M204" i="1"/>
  <c r="K204" i="1"/>
  <c r="J204" i="1"/>
  <c r="T203" i="1"/>
  <c r="S203" i="1"/>
  <c r="R203" i="1"/>
  <c r="Q203" i="1"/>
  <c r="P88" i="1"/>
  <c r="N88" i="1"/>
  <c r="N203" i="1" s="1"/>
  <c r="M203" i="1"/>
  <c r="K203" i="1"/>
  <c r="J203" i="1"/>
  <c r="T202" i="1"/>
  <c r="S202" i="1"/>
  <c r="R202" i="1"/>
  <c r="Q202" i="1"/>
  <c r="P86" i="1"/>
  <c r="P202" i="1" s="1"/>
  <c r="N86" i="1"/>
  <c r="N202" i="1" s="1"/>
  <c r="M202" i="1"/>
  <c r="K202" i="1"/>
  <c r="J202" i="1"/>
  <c r="T201" i="1"/>
  <c r="S201" i="1"/>
  <c r="R201" i="1"/>
  <c r="Q201" i="1"/>
  <c r="P80" i="1"/>
  <c r="P201" i="1" s="1"/>
  <c r="N80" i="1"/>
  <c r="N201" i="1" s="1"/>
  <c r="M201" i="1"/>
  <c r="K201" i="1"/>
  <c r="J201" i="1"/>
  <c r="T200" i="1"/>
  <c r="S200" i="1"/>
  <c r="R200" i="1"/>
  <c r="Q200" i="1"/>
  <c r="P79" i="1"/>
  <c r="P200" i="1" s="1"/>
  <c r="N79" i="1"/>
  <c r="M200" i="1"/>
  <c r="K200" i="1"/>
  <c r="J200" i="1"/>
  <c r="T199" i="1"/>
  <c r="S199" i="1"/>
  <c r="R199" i="1"/>
  <c r="Q199" i="1"/>
  <c r="P78" i="1"/>
  <c r="N78" i="1"/>
  <c r="N199" i="1" s="1"/>
  <c r="M199" i="1"/>
  <c r="K199" i="1"/>
  <c r="J199" i="1"/>
  <c r="T198" i="1"/>
  <c r="S198" i="1"/>
  <c r="R198" i="1"/>
  <c r="Q198" i="1"/>
  <c r="P77" i="1"/>
  <c r="P198" i="1" s="1"/>
  <c r="N77" i="1"/>
  <c r="N198" i="1" s="1"/>
  <c r="M198" i="1"/>
  <c r="K198" i="1"/>
  <c r="J198" i="1"/>
  <c r="T197" i="1"/>
  <c r="S197" i="1"/>
  <c r="R197" i="1"/>
  <c r="Q197" i="1"/>
  <c r="P75" i="1"/>
  <c r="P197" i="1" s="1"/>
  <c r="N75" i="1"/>
  <c r="N197" i="1" s="1"/>
  <c r="M197" i="1"/>
  <c r="K197" i="1"/>
  <c r="J197" i="1"/>
  <c r="T196" i="1"/>
  <c r="S196" i="1"/>
  <c r="R196" i="1"/>
  <c r="Q196" i="1"/>
  <c r="P60" i="1"/>
  <c r="P196" i="1" s="1"/>
  <c r="N60" i="1"/>
  <c r="M196" i="1"/>
  <c r="K196" i="1"/>
  <c r="J196" i="1"/>
  <c r="T195" i="1"/>
  <c r="S195" i="1"/>
  <c r="R195" i="1"/>
  <c r="Q195" i="1"/>
  <c r="P59" i="1"/>
  <c r="P195" i="1" s="1"/>
  <c r="N59" i="1"/>
  <c r="N195" i="1" s="1"/>
  <c r="M195" i="1"/>
  <c r="K195" i="1"/>
  <c r="J195" i="1"/>
  <c r="T182" i="1"/>
  <c r="S182" i="1"/>
  <c r="R182" i="1"/>
  <c r="Q182" i="1"/>
  <c r="P115" i="1"/>
  <c r="P182" i="1" s="1"/>
  <c r="N115" i="1"/>
  <c r="N182" i="1" s="1"/>
  <c r="M182" i="1"/>
  <c r="L182" i="1"/>
  <c r="K182" i="1"/>
  <c r="J182" i="1"/>
  <c r="T181" i="1"/>
  <c r="S181" i="1"/>
  <c r="R181" i="1"/>
  <c r="Q181" i="1"/>
  <c r="P114" i="1"/>
  <c r="P181" i="1" s="1"/>
  <c r="N114" i="1"/>
  <c r="M181" i="1"/>
  <c r="L181" i="1"/>
  <c r="K181" i="1"/>
  <c r="J181" i="1"/>
  <c r="T180" i="1"/>
  <c r="T179" i="1"/>
  <c r="S180" i="1"/>
  <c r="R180" i="1"/>
  <c r="R179" i="1"/>
  <c r="Q180" i="1"/>
  <c r="P112" i="1"/>
  <c r="P180" i="1" s="1"/>
  <c r="N112" i="1"/>
  <c r="N180" i="1" s="1"/>
  <c r="M180" i="1"/>
  <c r="L180" i="1"/>
  <c r="L179" i="1"/>
  <c r="K180" i="1"/>
  <c r="J180" i="1"/>
  <c r="S179" i="1"/>
  <c r="Q179" i="1"/>
  <c r="P111" i="1"/>
  <c r="P179" i="1" s="1"/>
  <c r="N111" i="1"/>
  <c r="N179" i="1" s="1"/>
  <c r="M179" i="1"/>
  <c r="K179" i="1"/>
  <c r="J179" i="1"/>
  <c r="T176" i="1"/>
  <c r="S176" i="1"/>
  <c r="R176" i="1"/>
  <c r="Q176" i="1"/>
  <c r="P102" i="1"/>
  <c r="N102" i="1"/>
  <c r="N176" i="1" s="1"/>
  <c r="M176" i="1"/>
  <c r="L176" i="1"/>
  <c r="K176" i="1"/>
  <c r="J176" i="1"/>
  <c r="T175" i="1"/>
  <c r="S175" i="1"/>
  <c r="R175" i="1"/>
  <c r="Q175" i="1"/>
  <c r="P101" i="1"/>
  <c r="P175" i="1" s="1"/>
  <c r="N101" i="1"/>
  <c r="N175" i="1" s="1"/>
  <c r="M175" i="1"/>
  <c r="L175" i="1"/>
  <c r="K175" i="1"/>
  <c r="J175" i="1"/>
  <c r="T174" i="1"/>
  <c r="S174" i="1"/>
  <c r="R174" i="1"/>
  <c r="Q174" i="1"/>
  <c r="P100" i="1"/>
  <c r="N100" i="1"/>
  <c r="N174" i="1" s="1"/>
  <c r="M174" i="1"/>
  <c r="L174" i="1"/>
  <c r="K174" i="1"/>
  <c r="J174" i="1"/>
  <c r="T173" i="1"/>
  <c r="S173" i="1"/>
  <c r="R173" i="1"/>
  <c r="Q173" i="1"/>
  <c r="P92" i="1"/>
  <c r="P173" i="1" s="1"/>
  <c r="N92" i="1"/>
  <c r="N173" i="1" s="1"/>
  <c r="M173" i="1"/>
  <c r="L173" i="1"/>
  <c r="K173" i="1"/>
  <c r="J173" i="1"/>
  <c r="T172" i="1"/>
  <c r="S172" i="1"/>
  <c r="R172" i="1"/>
  <c r="Q172" i="1"/>
  <c r="P91" i="1"/>
  <c r="P172" i="1" s="1"/>
  <c r="N91" i="1"/>
  <c r="N172" i="1" s="1"/>
  <c r="M172" i="1"/>
  <c r="L172" i="1"/>
  <c r="K172" i="1"/>
  <c r="J172" i="1"/>
  <c r="T171" i="1"/>
  <c r="S171" i="1"/>
  <c r="R171" i="1"/>
  <c r="Q171" i="1"/>
  <c r="P90" i="1"/>
  <c r="P171" i="1" s="1"/>
  <c r="N90" i="1"/>
  <c r="N171" i="1" s="1"/>
  <c r="M171" i="1"/>
  <c r="L171" i="1"/>
  <c r="K171" i="1"/>
  <c r="J171" i="1"/>
  <c r="T170" i="1"/>
  <c r="S170" i="1"/>
  <c r="R170" i="1"/>
  <c r="Q170" i="1"/>
  <c r="P89" i="1"/>
  <c r="P170" i="1" s="1"/>
  <c r="N89" i="1"/>
  <c r="N170" i="1" s="1"/>
  <c r="M170" i="1"/>
  <c r="L170" i="1"/>
  <c r="K170" i="1"/>
  <c r="J170" i="1"/>
  <c r="T169" i="1"/>
  <c r="S169" i="1"/>
  <c r="R169" i="1"/>
  <c r="Q169" i="1"/>
  <c r="P87" i="1"/>
  <c r="P169" i="1" s="1"/>
  <c r="N87" i="1"/>
  <c r="N169" i="1" s="1"/>
  <c r="M169" i="1"/>
  <c r="L169" i="1"/>
  <c r="K169" i="1"/>
  <c r="J169" i="1"/>
  <c r="T168" i="1"/>
  <c r="S168" i="1"/>
  <c r="R168" i="1"/>
  <c r="Q168" i="1"/>
  <c r="P76" i="1"/>
  <c r="N76" i="1"/>
  <c r="N168" i="1" s="1"/>
  <c r="M168" i="1"/>
  <c r="L168" i="1"/>
  <c r="K168" i="1"/>
  <c r="J168" i="1"/>
  <c r="T167" i="1"/>
  <c r="S167" i="1"/>
  <c r="R167" i="1"/>
  <c r="Q167" i="1"/>
  <c r="P74" i="1"/>
  <c r="P167" i="1" s="1"/>
  <c r="N74" i="1"/>
  <c r="M167" i="1"/>
  <c r="L167" i="1"/>
  <c r="K167" i="1"/>
  <c r="J167" i="1"/>
  <c r="T166" i="1"/>
  <c r="S166" i="1"/>
  <c r="R166" i="1"/>
  <c r="Q166" i="1"/>
  <c r="P57" i="1"/>
  <c r="N57" i="1"/>
  <c r="N166" i="1" s="1"/>
  <c r="M166" i="1"/>
  <c r="L166" i="1"/>
  <c r="K166" i="1"/>
  <c r="J166" i="1"/>
  <c r="T165" i="1"/>
  <c r="S165" i="1"/>
  <c r="R165" i="1"/>
  <c r="Q165" i="1"/>
  <c r="P56" i="1"/>
  <c r="P165" i="1" s="1"/>
  <c r="N56" i="1"/>
  <c r="N165" i="1" s="1"/>
  <c r="M165" i="1"/>
  <c r="L165" i="1"/>
  <c r="K165" i="1"/>
  <c r="J165" i="1"/>
  <c r="T164" i="1"/>
  <c r="S164" i="1"/>
  <c r="R164" i="1"/>
  <c r="Q164" i="1"/>
  <c r="P55" i="1"/>
  <c r="P164" i="1" s="1"/>
  <c r="N55" i="1"/>
  <c r="N164" i="1" s="1"/>
  <c r="M164" i="1"/>
  <c r="L164" i="1"/>
  <c r="L158" i="1"/>
  <c r="L159" i="1"/>
  <c r="L160" i="1"/>
  <c r="L161" i="1"/>
  <c r="L162" i="1"/>
  <c r="L163" i="1"/>
  <c r="K164" i="1"/>
  <c r="J164" i="1"/>
  <c r="T163" i="1"/>
  <c r="S163" i="1"/>
  <c r="R163" i="1"/>
  <c r="Q163" i="1"/>
  <c r="P54" i="1"/>
  <c r="P163" i="1" s="1"/>
  <c r="N54" i="1"/>
  <c r="N163" i="1" s="1"/>
  <c r="M163" i="1"/>
  <c r="K163" i="1"/>
  <c r="J163" i="1"/>
  <c r="T162" i="1"/>
  <c r="S162" i="1"/>
  <c r="R162" i="1"/>
  <c r="Q162" i="1"/>
  <c r="P44" i="1"/>
  <c r="P162" i="1" s="1"/>
  <c r="N44" i="1"/>
  <c r="N162" i="1" s="1"/>
  <c r="N40" i="1"/>
  <c r="N158" i="1" s="1"/>
  <c r="N41" i="1"/>
  <c r="N159" i="1" s="1"/>
  <c r="N42" i="1"/>
  <c r="N160" i="1" s="1"/>
  <c r="N43" i="1"/>
  <c r="N161" i="1" s="1"/>
  <c r="M162" i="1"/>
  <c r="K162" i="1"/>
  <c r="J162" i="1"/>
  <c r="J158" i="1"/>
  <c r="J159" i="1"/>
  <c r="J160" i="1"/>
  <c r="J161" i="1"/>
  <c r="T161" i="1"/>
  <c r="S161" i="1"/>
  <c r="R161" i="1"/>
  <c r="Q161" i="1"/>
  <c r="M161" i="1"/>
  <c r="K161" i="1"/>
  <c r="T160" i="1"/>
  <c r="T158" i="1"/>
  <c r="T159" i="1"/>
  <c r="T47" i="1"/>
  <c r="T63" i="1"/>
  <c r="T81" i="1"/>
  <c r="T94" i="1"/>
  <c r="T106" i="1"/>
  <c r="T118" i="1"/>
  <c r="S160" i="1"/>
  <c r="R160" i="1"/>
  <c r="Q160" i="1"/>
  <c r="P42" i="1"/>
  <c r="P160" i="1" s="1"/>
  <c r="M160" i="1"/>
  <c r="K160" i="1"/>
  <c r="K158" i="1"/>
  <c r="K159" i="1"/>
  <c r="S159" i="1"/>
  <c r="R159" i="1"/>
  <c r="Q159" i="1"/>
  <c r="P41" i="1"/>
  <c r="P159" i="1" s="1"/>
  <c r="M159" i="1"/>
  <c r="M158" i="1"/>
  <c r="J106" i="1"/>
  <c r="T225" i="1"/>
  <c r="T226" i="1"/>
  <c r="T227" i="1"/>
  <c r="T228" i="1"/>
  <c r="T194" i="1"/>
  <c r="K225" i="1"/>
  <c r="K226" i="1"/>
  <c r="K227" i="1"/>
  <c r="K228" i="1"/>
  <c r="K231" i="1"/>
  <c r="K232" i="1" s="1"/>
  <c r="L225" i="1"/>
  <c r="L226" i="1"/>
  <c r="L227" i="1"/>
  <c r="L228" i="1"/>
  <c r="L231" i="1"/>
  <c r="L232" i="1" s="1"/>
  <c r="M225" i="1"/>
  <c r="M226" i="1"/>
  <c r="M227" i="1"/>
  <c r="M228" i="1"/>
  <c r="M231" i="1"/>
  <c r="M232" i="1" s="1"/>
  <c r="N45" i="1"/>
  <c r="N225" i="1" s="1"/>
  <c r="N46" i="1"/>
  <c r="N226" i="1" s="1"/>
  <c r="N58" i="1"/>
  <c r="N194" i="1" s="1"/>
  <c r="N61" i="1"/>
  <c r="N62" i="1"/>
  <c r="N228" i="1" s="1"/>
  <c r="K194" i="1"/>
  <c r="M194" i="1"/>
  <c r="J147" i="1"/>
  <c r="A208" i="1"/>
  <c r="P146" i="1"/>
  <c r="P145" i="1"/>
  <c r="J225" i="1"/>
  <c r="J226" i="1"/>
  <c r="J227" i="1"/>
  <c r="J228" i="1"/>
  <c r="J231" i="1"/>
  <c r="J232" i="1" s="1"/>
  <c r="N227" i="1"/>
  <c r="P45" i="1"/>
  <c r="P225" i="1" s="1"/>
  <c r="P46" i="1"/>
  <c r="P226" i="1" s="1"/>
  <c r="P61" i="1"/>
  <c r="P227" i="1" s="1"/>
  <c r="P62" i="1"/>
  <c r="P228" i="1" s="1"/>
  <c r="Q225" i="1"/>
  <c r="Q226" i="1"/>
  <c r="Q227" i="1"/>
  <c r="Q228" i="1"/>
  <c r="Q231" i="1"/>
  <c r="Q232" i="1" s="1"/>
  <c r="R225" i="1"/>
  <c r="R226" i="1"/>
  <c r="R227" i="1"/>
  <c r="R228" i="1"/>
  <c r="R231" i="1"/>
  <c r="R232" i="1" s="1"/>
  <c r="S225" i="1"/>
  <c r="S226" i="1"/>
  <c r="S227" i="1"/>
  <c r="S228" i="1"/>
  <c r="A231" i="1"/>
  <c r="N231" i="1"/>
  <c r="N232" i="1" s="1"/>
  <c r="O231" i="1"/>
  <c r="O232" i="1" s="1"/>
  <c r="P231" i="1"/>
  <c r="P232" i="1" s="1"/>
  <c r="S231" i="1"/>
  <c r="S232" i="1" s="1"/>
  <c r="A213" i="1"/>
  <c r="A212" i="1"/>
  <c r="A211" i="1"/>
  <c r="A207" i="1"/>
  <c r="A206" i="1"/>
  <c r="A205" i="1"/>
  <c r="A204" i="1"/>
  <c r="A203" i="1"/>
  <c r="A202" i="1"/>
  <c r="A201" i="1"/>
  <c r="A200" i="1"/>
  <c r="A199" i="1"/>
  <c r="A198" i="1"/>
  <c r="A197" i="1"/>
  <c r="A196" i="1"/>
  <c r="A195" i="1"/>
  <c r="J194" i="1"/>
  <c r="A194" i="1"/>
  <c r="A179" i="1"/>
  <c r="A180" i="1"/>
  <c r="A181" i="1"/>
  <c r="A182" i="1"/>
  <c r="A176" i="1"/>
  <c r="A175" i="1"/>
  <c r="A174" i="1"/>
  <c r="A173" i="1"/>
  <c r="A172" i="1"/>
  <c r="A171" i="1"/>
  <c r="A170" i="1"/>
  <c r="A169" i="1"/>
  <c r="A168" i="1"/>
  <c r="A167" i="1"/>
  <c r="A166" i="1"/>
  <c r="A165" i="1"/>
  <c r="A164" i="1"/>
  <c r="A163" i="1"/>
  <c r="A162" i="1"/>
  <c r="A161" i="1"/>
  <c r="A160" i="1"/>
  <c r="A159" i="1"/>
  <c r="A158" i="1"/>
  <c r="P124" i="1"/>
  <c r="P127" i="1"/>
  <c r="P130" i="1"/>
  <c r="P133" i="1"/>
  <c r="P136" i="1"/>
  <c r="P139" i="1"/>
  <c r="P142" i="1"/>
  <c r="N124" i="1"/>
  <c r="N127" i="1"/>
  <c r="N130" i="1"/>
  <c r="N133" i="1"/>
  <c r="N136" i="1"/>
  <c r="N139" i="1"/>
  <c r="N142" i="1"/>
  <c r="N145" i="1"/>
  <c r="M148" i="1"/>
  <c r="L148" i="1"/>
  <c r="K148" i="1"/>
  <c r="R147" i="1"/>
  <c r="T147" i="1"/>
  <c r="S147" i="1"/>
  <c r="Q147" i="1"/>
  <c r="K147" i="1"/>
  <c r="L147" i="1"/>
  <c r="M147" i="1"/>
  <c r="N125" i="1"/>
  <c r="P125" i="1"/>
  <c r="P143" i="1"/>
  <c r="N143" i="1"/>
  <c r="N146" i="1"/>
  <c r="P140" i="1"/>
  <c r="N140" i="1"/>
  <c r="P137" i="1"/>
  <c r="N137" i="1"/>
  <c r="P134" i="1"/>
  <c r="N134" i="1"/>
  <c r="P131" i="1"/>
  <c r="N131" i="1"/>
  <c r="P128" i="1"/>
  <c r="N128" i="1"/>
  <c r="P58" i="1"/>
  <c r="P194" i="1" s="1"/>
  <c r="P43" i="1"/>
  <c r="P161" i="1" s="1"/>
  <c r="P40" i="1"/>
  <c r="P158" i="1" s="1"/>
  <c r="U30" i="1"/>
  <c r="S47" i="1"/>
  <c r="R47" i="1"/>
  <c r="Q47" i="1"/>
  <c r="S63" i="1"/>
  <c r="R63" i="1"/>
  <c r="Q63" i="1"/>
  <c r="U32" i="1"/>
  <c r="U31" i="1"/>
  <c r="A228" i="1"/>
  <c r="A227" i="1"/>
  <c r="A226" i="1"/>
  <c r="A225" i="1"/>
  <c r="S194" i="1"/>
  <c r="R194" i="1"/>
  <c r="Q194" i="1"/>
  <c r="R158" i="1"/>
  <c r="S158" i="1"/>
  <c r="Q158" i="1"/>
  <c r="J118" i="1"/>
  <c r="K106" i="1"/>
  <c r="L106" i="1"/>
  <c r="M106" i="1"/>
  <c r="Q106" i="1"/>
  <c r="R106" i="1"/>
  <c r="S106" i="1"/>
  <c r="K118" i="1"/>
  <c r="L118" i="1"/>
  <c r="M118" i="1"/>
  <c r="Q118" i="1"/>
  <c r="R118" i="1"/>
  <c r="S118" i="1"/>
  <c r="S94" i="1"/>
  <c r="R94" i="1"/>
  <c r="Q94" i="1"/>
  <c r="M94" i="1"/>
  <c r="L94" i="1"/>
  <c r="K94" i="1"/>
  <c r="J94" i="1"/>
  <c r="S81" i="1"/>
  <c r="R81" i="1"/>
  <c r="Q81" i="1"/>
  <c r="M81" i="1"/>
  <c r="L81" i="1"/>
  <c r="K81" i="1"/>
  <c r="J81" i="1"/>
  <c r="M63" i="1"/>
  <c r="L63" i="1"/>
  <c r="K63" i="1"/>
  <c r="J63" i="1"/>
  <c r="K47" i="1"/>
  <c r="M47" i="1"/>
  <c r="L47" i="1"/>
  <c r="J47" i="1"/>
  <c r="O145" i="1" l="1"/>
  <c r="O102" i="1"/>
  <c r="O176" i="1" s="1"/>
  <c r="O136" i="1"/>
  <c r="S242" i="1"/>
  <c r="S244" i="1" s="1"/>
  <c r="O57" i="1"/>
  <c r="O166" i="1" s="1"/>
  <c r="O140" i="1"/>
  <c r="O143" i="1"/>
  <c r="O61" i="1"/>
  <c r="O227" i="1" s="1"/>
  <c r="O79" i="1"/>
  <c r="O200" i="1" s="1"/>
  <c r="S214" i="1"/>
  <c r="T214" i="1"/>
  <c r="O124" i="1"/>
  <c r="O78" i="1"/>
  <c r="O199" i="1" s="1"/>
  <c r="O125" i="1"/>
  <c r="O133" i="1"/>
  <c r="T242" i="1"/>
  <c r="T244" i="1" s="1"/>
  <c r="O87" i="1"/>
  <c r="O169" i="1" s="1"/>
  <c r="O75" i="1"/>
  <c r="O197" i="1" s="1"/>
  <c r="O88" i="1"/>
  <c r="O203" i="1" s="1"/>
  <c r="O93" i="1"/>
  <c r="O204" i="1" s="1"/>
  <c r="O134" i="1"/>
  <c r="O146" i="1"/>
  <c r="P199" i="1"/>
  <c r="O45" i="1"/>
  <c r="O225" i="1" s="1"/>
  <c r="U63" i="1"/>
  <c r="O131" i="1"/>
  <c r="O137" i="1"/>
  <c r="O100" i="1"/>
  <c r="O174" i="1" s="1"/>
  <c r="T183" i="1"/>
  <c r="O116" i="1"/>
  <c r="O212" i="1" s="1"/>
  <c r="U81" i="1"/>
  <c r="S177" i="1"/>
  <c r="U118" i="1"/>
  <c r="U106" i="1"/>
  <c r="P47" i="1"/>
  <c r="N81" i="1"/>
  <c r="O5" i="1" s="1"/>
  <c r="U5" i="1" s="1"/>
  <c r="O76" i="1"/>
  <c r="O168" i="1" s="1"/>
  <c r="P229" i="1"/>
  <c r="P233" i="1" s="1"/>
  <c r="O128" i="1"/>
  <c r="O41" i="1"/>
  <c r="O159" i="1" s="1"/>
  <c r="O55" i="1"/>
  <c r="O164" i="1" s="1"/>
  <c r="O74" i="1"/>
  <c r="O167" i="1" s="1"/>
  <c r="O91" i="1"/>
  <c r="O172" i="1" s="1"/>
  <c r="O101" i="1"/>
  <c r="O175" i="1" s="1"/>
  <c r="K183" i="1"/>
  <c r="R183" i="1"/>
  <c r="O80" i="1"/>
  <c r="O201" i="1" s="1"/>
  <c r="O104" i="1"/>
  <c r="O207" i="1" s="1"/>
  <c r="O105" i="1"/>
  <c r="O208" i="1" s="1"/>
  <c r="K214" i="1"/>
  <c r="O117" i="1"/>
  <c r="O213" i="1" s="1"/>
  <c r="O40" i="1"/>
  <c r="O158" i="1" s="1"/>
  <c r="U47" i="1"/>
  <c r="K149" i="1"/>
  <c r="O142" i="1"/>
  <c r="P148" i="1"/>
  <c r="O62" i="1"/>
  <c r="O228" i="1" s="1"/>
  <c r="O46" i="1"/>
  <c r="O226" i="1" s="1"/>
  <c r="M229" i="1"/>
  <c r="M233" i="1" s="1"/>
  <c r="M177" i="1"/>
  <c r="K150" i="1"/>
  <c r="O56" i="1"/>
  <c r="O165" i="1" s="1"/>
  <c r="P168" i="1"/>
  <c r="O89" i="1"/>
  <c r="O170" i="1" s="1"/>
  <c r="O92" i="1"/>
  <c r="O173" i="1" s="1"/>
  <c r="P176" i="1"/>
  <c r="O114" i="1"/>
  <c r="O181" i="1" s="1"/>
  <c r="O59" i="1"/>
  <c r="O195" i="1" s="1"/>
  <c r="O60" i="1"/>
  <c r="O196" i="1" s="1"/>
  <c r="O99" i="1"/>
  <c r="O205" i="1" s="1"/>
  <c r="O113" i="1"/>
  <c r="O211" i="1" s="1"/>
  <c r="R214" i="1"/>
  <c r="O43" i="1"/>
  <c r="O161" i="1" s="1"/>
  <c r="P106" i="1"/>
  <c r="R242" i="1"/>
  <c r="R244" i="1" s="1"/>
  <c r="U94" i="1"/>
  <c r="Q177" i="1"/>
  <c r="N147" i="1"/>
  <c r="O139" i="1"/>
  <c r="O127" i="1"/>
  <c r="N118" i="1"/>
  <c r="R6" i="1" s="1"/>
  <c r="U8" i="1" s="1"/>
  <c r="N47" i="1"/>
  <c r="O4" i="1" s="1"/>
  <c r="U3" i="1" s="1"/>
  <c r="O44" i="1"/>
  <c r="O162" i="1" s="1"/>
  <c r="L177" i="1"/>
  <c r="P166" i="1"/>
  <c r="O90" i="1"/>
  <c r="O171" i="1" s="1"/>
  <c r="P174" i="1"/>
  <c r="O111" i="1"/>
  <c r="O179" i="1" s="1"/>
  <c r="P203" i="1"/>
  <c r="Q214" i="1"/>
  <c r="J214" i="1"/>
  <c r="M214" i="1"/>
  <c r="O58" i="1"/>
  <c r="O194" i="1" s="1"/>
  <c r="O54" i="1"/>
  <c r="L183" i="1"/>
  <c r="O112" i="1"/>
  <c r="O180" i="1" s="1"/>
  <c r="Q183" i="1"/>
  <c r="Q184" i="1" s="1"/>
  <c r="S183" i="1"/>
  <c r="N181" i="1"/>
  <c r="N183" i="1" s="1"/>
  <c r="O115" i="1"/>
  <c r="O182" i="1" s="1"/>
  <c r="J209" i="1"/>
  <c r="T209" i="1"/>
  <c r="N196" i="1"/>
  <c r="M209" i="1"/>
  <c r="O77" i="1"/>
  <c r="O198" i="1" s="1"/>
  <c r="Q209" i="1"/>
  <c r="Q215" i="1" s="1"/>
  <c r="N200" i="1"/>
  <c r="O86" i="1"/>
  <c r="N204" i="1"/>
  <c r="O103" i="1"/>
  <c r="O206" i="1" s="1"/>
  <c r="N208" i="1"/>
  <c r="N211" i="1"/>
  <c r="N214" i="1" s="1"/>
  <c r="P214" i="1"/>
  <c r="L214" i="1"/>
  <c r="N63" i="1"/>
  <c r="N106" i="1"/>
  <c r="O6" i="1" s="1"/>
  <c r="U7" i="1" s="1"/>
  <c r="O130" i="1"/>
  <c r="N148" i="1"/>
  <c r="P81" i="1"/>
  <c r="R229" i="1"/>
  <c r="R233" i="1" s="1"/>
  <c r="N229" i="1"/>
  <c r="N234" i="1" s="1"/>
  <c r="N94" i="1"/>
  <c r="R5" i="1" s="1"/>
  <c r="U6" i="1" s="1"/>
  <c r="O42" i="1"/>
  <c r="O160" i="1" s="1"/>
  <c r="N167" i="1"/>
  <c r="N177" i="1" s="1"/>
  <c r="M183" i="1"/>
  <c r="P94" i="1"/>
  <c r="P147" i="1"/>
  <c r="P118" i="1"/>
  <c r="P63" i="1"/>
  <c r="Q229" i="1"/>
  <c r="Q233" i="1" s="1"/>
  <c r="J229" i="1"/>
  <c r="J233" i="1" s="1"/>
  <c r="L229" i="1"/>
  <c r="T177" i="1"/>
  <c r="T184" i="1" s="1"/>
  <c r="K187" i="1" s="1"/>
  <c r="P234" i="1"/>
  <c r="K177" i="1"/>
  <c r="J177" i="1"/>
  <c r="R177" i="1"/>
  <c r="P183" i="1"/>
  <c r="J183" i="1"/>
  <c r="K209" i="1"/>
  <c r="S209" i="1"/>
  <c r="S229" i="1"/>
  <c r="S233" i="1" s="1"/>
  <c r="K229" i="1"/>
  <c r="T229" i="1"/>
  <c r="T233" i="1" s="1"/>
  <c r="K236" i="1" s="1"/>
  <c r="R209" i="1"/>
  <c r="L209" i="1"/>
  <c r="S215" i="1" l="1"/>
  <c r="T215" i="1"/>
  <c r="K218" i="1" s="1"/>
  <c r="M215" i="1"/>
  <c r="R215" i="1"/>
  <c r="S184" i="1"/>
  <c r="O229" i="1"/>
  <c r="O233" i="1" s="1"/>
  <c r="R184" i="1"/>
  <c r="M216" i="1"/>
  <c r="M185" i="1"/>
  <c r="L185" i="1"/>
  <c r="O214" i="1"/>
  <c r="M234" i="1"/>
  <c r="P209" i="1"/>
  <c r="P215" i="1" s="1"/>
  <c r="N209" i="1"/>
  <c r="N215" i="1" s="1"/>
  <c r="N233" i="1"/>
  <c r="O147" i="1"/>
  <c r="J215" i="1"/>
  <c r="P177" i="1"/>
  <c r="P185" i="1" s="1"/>
  <c r="U236" i="1"/>
  <c r="N185" i="1"/>
  <c r="N184" i="1"/>
  <c r="O81" i="1"/>
  <c r="K151" i="1"/>
  <c r="O183" i="1"/>
  <c r="M184" i="1"/>
  <c r="O234" i="1"/>
  <c r="N235" i="1" s="1"/>
  <c r="O47" i="1"/>
  <c r="O118" i="1"/>
  <c r="O63" i="1"/>
  <c r="O163" i="1"/>
  <c r="O177" i="1" s="1"/>
  <c r="J243" i="1"/>
  <c r="J242" i="1" s="1"/>
  <c r="R4" i="1"/>
  <c r="U4" i="1" s="1"/>
  <c r="P216" i="1"/>
  <c r="L184" i="1"/>
  <c r="L234" i="1"/>
  <c r="L233" i="1"/>
  <c r="O106" i="1"/>
  <c r="O94" i="1"/>
  <c r="O202" i="1"/>
  <c r="O209" i="1" s="1"/>
  <c r="O148" i="1"/>
  <c r="L243" i="1" s="1"/>
  <c r="K215" i="1"/>
  <c r="K216" i="1"/>
  <c r="K184" i="1"/>
  <c r="K185" i="1"/>
  <c r="L215" i="1"/>
  <c r="L216" i="1"/>
  <c r="K234" i="1"/>
  <c r="K233" i="1"/>
  <c r="J184" i="1"/>
  <c r="K186" i="1" l="1"/>
  <c r="K188" i="1" s="1"/>
  <c r="K235" i="1"/>
  <c r="K237" i="1" s="1"/>
  <c r="N216" i="1"/>
  <c r="P184" i="1"/>
  <c r="L242" i="1"/>
  <c r="L244" i="1" s="1"/>
  <c r="O216" i="1"/>
  <c r="O215" i="1"/>
  <c r="J244" i="1"/>
  <c r="H242" i="1"/>
  <c r="O184" i="1"/>
  <c r="O185" i="1"/>
  <c r="N186" i="1" s="1"/>
  <c r="N149" i="1"/>
  <c r="N243" i="1"/>
  <c r="H243" i="1"/>
  <c r="K217" i="1"/>
  <c r="K219" i="1" s="1"/>
  <c r="N217" i="1" l="1"/>
  <c r="H244" i="1"/>
  <c r="P243" i="1" s="1"/>
  <c r="U243" i="1"/>
  <c r="N242" i="1"/>
  <c r="N244" i="1" s="1"/>
  <c r="U237" i="1"/>
  <c r="P242" i="1" l="1"/>
  <c r="P244" i="1" s="1"/>
</calcChain>
</file>

<file path=xl/comments1.xml><?xml version="1.0" encoding="utf-8"?>
<comments xmlns="http://schemas.openxmlformats.org/spreadsheetml/2006/main">
  <authors>
    <author>Windows User</author>
    <author>Gelu Gherghin</author>
  </authors>
  <commentList>
    <comment ref="A4" authorId="0" shapeId="0">
      <text>
        <r>
          <rPr>
            <b/>
            <sz val="9"/>
            <color indexed="81"/>
            <rFont val="Tahoma"/>
            <family val="2"/>
            <charset val="238"/>
          </rPr>
          <t xml:space="preserve">Gelu Gherghin:
</t>
        </r>
        <r>
          <rPr>
            <sz val="9"/>
            <color indexed="10"/>
            <rFont val="Tahoma"/>
            <family val="2"/>
            <charset val="238"/>
          </rPr>
          <t>Se introduce numele facultății</t>
        </r>
      </text>
    </comment>
    <comment ref="O4" authorId="1"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5"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5" authorId="0"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6" authorId="0" shapeId="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8" authorId="0"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4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48" authorId="1"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5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6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64" authorId="1" shapeId="0">
      <text>
        <r>
          <rPr>
            <b/>
            <sz val="9"/>
            <color rgb="FF000000"/>
            <rFont val="Tahoma"/>
            <family val="2"/>
            <charset val="238"/>
          </rPr>
          <t xml:space="preserve">Gelu Gherghin: 
</t>
        </r>
        <r>
          <rPr>
            <sz val="9"/>
            <color rgb="FFFF0000"/>
            <rFont val="Tahoma"/>
            <family val="2"/>
            <charset val="238"/>
          </rPr>
          <t>Treceți aici toate limbilie străine pe care studenții le pot alege, împreună cu codurile aferente.</t>
        </r>
      </text>
    </comment>
    <comment ref="N7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8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9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0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2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2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2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2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48"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51" authorId="1"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1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3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3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4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4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4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t>
        </r>
        <r>
          <rPr>
            <sz val="9"/>
            <color indexed="10"/>
            <rFont val="Tahoma"/>
            <family val="2"/>
            <charset val="238"/>
          </rPr>
          <t>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r>
          <rPr>
            <sz val="9"/>
            <color indexed="81"/>
            <rFont val="Tahoma"/>
            <family val="2"/>
            <charset val="238"/>
          </rPr>
          <t xml:space="preserve">
</t>
        </r>
      </text>
    </comment>
  </commentList>
</comments>
</file>

<file path=xl/sharedStrings.xml><?xml version="1.0" encoding="utf-8"?>
<sst xmlns="http://schemas.openxmlformats.org/spreadsheetml/2006/main" count="637" uniqueCount="239">
  <si>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</si>
  <si>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</si>
  <si>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</si>
  <si>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</si>
  <si>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</si>
  <si>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</si>
  <si>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</si>
  <si>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</si>
  <si>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</si>
  <si>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</si>
  <si>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</si>
  <si>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</si>
  <si>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</si>
  <si>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</si>
  <si>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</si>
  <si>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</si>
  <si>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</si>
  <si>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</si>
  <si>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</si>
  <si>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</si>
  <si>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</si>
  <si>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</si>
  <si>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</si>
  <si>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</si>
  <si>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</si>
  <si>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</si>
  <si>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</si>
  <si>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</si>
  <si>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</si>
  <si>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</si>
  <si>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</si>
  <si>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</si>
  <si>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</si>
  <si>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</si>
  <si>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</si>
  <si>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</si>
  <si>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</si>
  <si>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</si>
  <si>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</si>
  <si>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</si>
  <si>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</si>
  <si>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</si>
  <si>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</si>
  <si>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</si>
  <si>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</si>
  <si>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</si>
  <si>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</si>
  <si>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</si>
  <si>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</si>
  <si>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</si>
  <si>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</si>
  <si>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</si>
  <si>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</si>
  <si>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</si>
  <si>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An I, Semestrul 1</t>
  </si>
  <si>
    <t>An I, Semestrul 2</t>
  </si>
  <si>
    <t>An II, Semestrul 3</t>
  </si>
  <si>
    <t>An II, Semestrul 4</t>
  </si>
  <si>
    <t>An III, Semestrul 5</t>
  </si>
  <si>
    <t>An III, Semestrul 6</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</si>
  <si>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</si>
  <si>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</si>
  <si>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</si>
  <si>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</si>
  <si>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</si>
  <si>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</si>
  <si>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</si>
  <si>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</si>
  <si>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</si>
  <si>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</si>
  <si>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</si>
  <si>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</si>
  <si>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</si>
  <si>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</si>
  <si>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</si>
  <si>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</si>
  <si>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</si>
  <si>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</si>
  <si>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</si>
  <si>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</si>
  <si>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</si>
  <si>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</si>
  <si>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</si>
  <si>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</si>
  <si>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</si>
  <si>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</si>
  <si>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</si>
  <si>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t>MODUL PEDAGOCIC - Nivelul I: 30 de credite ECTS  + 5 credite ECTS aferente examenului de absolvire</t>
  </si>
  <si>
    <t>DPPF</t>
  </si>
  <si>
    <t>DPDPS</t>
  </si>
  <si>
    <t>YLU0011</t>
  </si>
  <si>
    <t>YLU0012</t>
  </si>
  <si>
    <t>PACHET OPȚIONAL 2 (An I, Semestrul 2)</t>
  </si>
  <si>
    <t>PACHET OPȚIONAL 3 (An II, Semestrul 3)</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</si>
  <si>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</si>
  <si>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</si>
  <si>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</si>
  <si>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</si>
  <si>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</si>
  <si>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</si>
  <si>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DD</t>
  </si>
  <si>
    <t>*</t>
  </si>
  <si>
    <t xml:space="preserve"> </t>
  </si>
  <si>
    <t>DPPF – Discipline de pregătire psihopedagogică fundamentală (obligatorii)                      DPDPS – Discipline de pregătire didactică şi practică de specialitate (obligatorii)</t>
  </si>
  <si>
    <t>ÎN TOATE TABELELE DIN ACEASTĂ MACHETĂ, TREBUIE SĂ INTRODUCEȚI  CONȚINUT NUMAI ÎN CELULELE MARCATE CU GALBEN. 
NICIO CELULĂ GALBENA NU TREBUIE SĂ RĂMÂNĂ  NECOMPLETATĂ.</t>
  </si>
  <si>
    <t>FACULTATEA DE LITERE</t>
  </si>
  <si>
    <t>LLD1121</t>
  </si>
  <si>
    <t>LLD1122</t>
  </si>
  <si>
    <t>LLD1123</t>
  </si>
  <si>
    <t>LLD1124</t>
  </si>
  <si>
    <t>LLD1125</t>
  </si>
  <si>
    <t>LLD1221</t>
  </si>
  <si>
    <t>LLD1222</t>
  </si>
  <si>
    <t>LLD1223</t>
  </si>
  <si>
    <t>LLD1224</t>
  </si>
  <si>
    <t>LLD1225</t>
  </si>
  <si>
    <t>LLD2121</t>
  </si>
  <si>
    <t>LLD2122</t>
  </si>
  <si>
    <t>LLD2123</t>
  </si>
  <si>
    <t>LLD2124</t>
  </si>
  <si>
    <t>LLD2125</t>
  </si>
  <si>
    <t>LLD2221</t>
  </si>
  <si>
    <t>LLD2222</t>
  </si>
  <si>
    <t>LLD2223</t>
  </si>
  <si>
    <t>LLD2224</t>
  </si>
  <si>
    <t>LLD2225</t>
  </si>
  <si>
    <t>LLD2226</t>
  </si>
  <si>
    <t>LLD2227</t>
  </si>
  <si>
    <t>LLD3122</t>
  </si>
  <si>
    <t>LLD3123</t>
  </si>
  <si>
    <t>LLD3125</t>
  </si>
  <si>
    <t>LLD3126</t>
  </si>
  <si>
    <t>LLD3127</t>
  </si>
  <si>
    <t>LLD3222</t>
  </si>
  <si>
    <t>LLD3223</t>
  </si>
  <si>
    <t>LLD3224</t>
  </si>
  <si>
    <t>LLD3225</t>
  </si>
  <si>
    <t>LLD3226</t>
  </si>
  <si>
    <t>LLD3227</t>
  </si>
  <si>
    <t>PACHET OPȚIONAL 1 (An I, Semestrul 2)</t>
  </si>
  <si>
    <t>LLD1226</t>
  </si>
  <si>
    <t>Se alege din oferta facultatii</t>
  </si>
  <si>
    <t>PACHET OPȚIONAL 4 (An II, Semestrul 3)</t>
  </si>
  <si>
    <t>PACHET OPȚIONAL 5 (An II, Semestrul 4)</t>
  </si>
  <si>
    <t>LLD2228</t>
  </si>
  <si>
    <t>PACHET OPȚIONAL 6 (An III, Semestrul 5)</t>
  </si>
  <si>
    <t>PACHET OPȚIONAL 7 (An III, Semestrul 5)</t>
  </si>
  <si>
    <t>PACHET OPȚIONAL 8 (An III, Semestrul 6)</t>
  </si>
  <si>
    <t>Anexă la Planul de Învățământ specializarea / programul de studiu: Etnologie</t>
  </si>
  <si>
    <r>
      <rPr>
        <b/>
        <sz val="10"/>
        <rFont val="Times New Roman"/>
        <family val="1"/>
      </rPr>
      <t xml:space="preserve">   156 </t>
    </r>
    <r>
      <rPr>
        <sz val="10"/>
        <rFont val="Times New Roman"/>
        <family val="1"/>
      </rPr>
      <t>de credite la disciplinele obligatorii;</t>
    </r>
  </si>
  <si>
    <r>
      <rPr>
        <sz val="10"/>
        <rFont val="Times New Roman"/>
        <family val="1"/>
      </rPr>
      <t xml:space="preserve">   </t>
    </r>
    <r>
      <rPr>
        <b/>
        <sz val="10"/>
        <rFont val="Times New Roman"/>
        <family val="1"/>
      </rPr>
      <t>24</t>
    </r>
    <r>
      <rPr>
        <sz val="10"/>
        <rFont val="Times New Roman"/>
        <family val="1"/>
      </rPr>
      <t xml:space="preserve"> credite la disciplinele opţionale;</t>
    </r>
    <r>
      <rPr>
        <b/>
        <sz val="10"/>
        <rFont val="Times New Roman"/>
        <family val="1"/>
      </rPr>
      <t xml:space="preserve"> </t>
    </r>
    <r>
      <rPr>
        <b/>
        <sz val="10"/>
        <color rgb="FFFF0000"/>
        <rFont val="Times New Roman"/>
        <family val="1"/>
      </rPr>
      <t/>
    </r>
  </si>
  <si>
    <r>
      <rPr>
        <b/>
        <sz val="10"/>
        <rFont val="Times New Roman"/>
        <family val="1"/>
      </rPr>
      <t>6</t>
    </r>
    <r>
      <rPr>
        <sz val="10"/>
        <rFont val="Times New Roman"/>
        <family val="1"/>
      </rPr>
      <t xml:space="preserve"> credite pentru o limbă străină (2 semestre)</t>
    </r>
  </si>
  <si>
    <t>Şi</t>
  </si>
  <si>
    <r>
      <t xml:space="preserve">Domeniul: </t>
    </r>
    <r>
      <rPr>
        <b/>
        <sz val="10"/>
        <rFont val="Times New Roman"/>
        <family val="1"/>
        <charset val="238"/>
      </rPr>
      <t>STUDII CULTURALE</t>
    </r>
  </si>
  <si>
    <r>
      <t xml:space="preserve">Titlul absolventului: </t>
    </r>
    <r>
      <rPr>
        <b/>
        <sz val="10"/>
        <color indexed="8"/>
        <rFont val="Times New Roman"/>
        <family val="1"/>
        <charset val="238"/>
      </rPr>
      <t>licenţiat în studii culturale</t>
    </r>
  </si>
  <si>
    <r>
      <rPr>
        <b/>
        <sz val="10"/>
        <color indexed="8"/>
        <rFont val="Times New Roman"/>
        <family val="1"/>
      </rPr>
      <t xml:space="preserve">VI.  UNIVERSITĂŢI EUROPENE DE REFERINŢĂ: 
</t>
    </r>
    <r>
      <rPr>
        <sz val="10"/>
        <color indexed="8"/>
        <rFont val="Times New Roman"/>
        <family val="1"/>
        <charset val="238"/>
      </rPr>
      <t xml:space="preserve">Université Paris Ouest Nanterre La Défense, Universite de Strassburg, Universite de Montreal, Université de Nice Sophia-Antipolis
</t>
    </r>
  </si>
  <si>
    <t xml:space="preserve">*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              </t>
  </si>
  <si>
    <t xml:space="preserve">**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           
                   </t>
  </si>
  <si>
    <t>**</t>
  </si>
  <si>
    <t>LLX1201</t>
  </si>
  <si>
    <t>LLX1202</t>
  </si>
  <si>
    <t>LLX2103</t>
  </si>
  <si>
    <t>LLX2104</t>
  </si>
  <si>
    <t>LLX2205</t>
  </si>
  <si>
    <t>LLX3106</t>
  </si>
  <si>
    <t>LLX3107</t>
  </si>
  <si>
    <t>LLX3208</t>
  </si>
  <si>
    <t>LLD1227</t>
  </si>
  <si>
    <t>Sem. 2: Se alege câte o disciplină (1 și 2) din pachetul opțional 1 (LLX1201) și 2 (LLX1202)</t>
  </si>
  <si>
    <t>Sem. 3: Se alege câte o disciplină (3 și 4) din pachetul opțional 3 (LLX2103) și 4 (LLX2104)</t>
  </si>
  <si>
    <t>Sem. 4: Se alege o disciplină din pachetul opţional 5 (LLX2205)</t>
  </si>
  <si>
    <t>Sem. 5: Se alege câte o disciplină (6 și 7) din pachetul opțional 6 (LLX3106) și 7 (LLX3107)</t>
  </si>
  <si>
    <t xml:space="preserve">Sem. 6: Se alege o disciplină (8) din pachetul opțional 8 (LLX3208) </t>
  </si>
  <si>
    <t>PLAN DE ÎNVĂŢĂMÂNT valabil începând din anul universitar 2020-2021</t>
  </si>
  <si>
    <r>
      <t xml:space="preserve">Specializarea/Programul de studiu: </t>
    </r>
    <r>
      <rPr>
        <b/>
        <sz val="10"/>
        <color indexed="8"/>
        <rFont val="Times New Roman"/>
        <family val="1"/>
        <charset val="238"/>
      </rPr>
      <t>ETNOLOGIE</t>
    </r>
    <r>
      <rPr>
        <sz val="10"/>
        <color indexed="8"/>
        <rFont val="Times New Roman"/>
        <family val="1"/>
      </rPr>
      <t xml:space="preserve">  </t>
    </r>
    <r>
      <rPr>
        <b/>
        <sz val="10"/>
        <color rgb="FF000000"/>
        <rFont val="Times New Roman"/>
        <family val="1"/>
      </rPr>
      <t>/ ETHNOLOGY / NÉPRAJZ</t>
    </r>
  </si>
  <si>
    <t>În contul a cel mult 3 discipline opţionale, studentul are dreptul să aleagă 3 discipline de la alte specializări ale facultăţilor din Universitatea Babeş-Bolyai, respectând condiționările din planurile de învățământ ale respectivelor specializări.</t>
  </si>
  <si>
    <t>Introducere în folclor: istorie, metode, terminologie / Introduction to folklore: history, methods, terminology / Bevezetés a folklorisztikába: tudománytörténet, módszerek, terminológia</t>
  </si>
  <si>
    <t xml:space="preserve">Introducere în etnografie: Istorie, metode, terminologie / Introduction to ethnography: history, methods, terminology / Bevezetés az etnográfiába: tudománytörténet, módszerek, terminológia </t>
  </si>
  <si>
    <t>Introducere în antropologia culturală şi socială / Introduction to cultural and social anthropology / Bevezetés a kulturális és a szociális antropológiába</t>
  </si>
  <si>
    <t>Istorie culturală: arta si civilizatie / Cultural history: art and civilization / Kultúrtörténet: művészet és civilizáció</t>
  </si>
  <si>
    <t>Metodologia şi etica cercetării / Methodology and research ethics / Kutatásmódszertan és kutatási etika</t>
  </si>
  <si>
    <t>Limba străină 1 / Foreign language 1 / Idegen nyelv 1</t>
  </si>
  <si>
    <t xml:space="preserve">Educație fizică 1 / Physical education 1 / Testnevelés 1 </t>
  </si>
  <si>
    <t>Zone etno-culturale, diversitate etnoculturală / Ethnocultural areas and diversity / A kultúra térbeli tagolódása, kulturális zónák</t>
  </si>
  <si>
    <t>Simbolizatie arhetipala: cultură, religie şi politică în societatea umană / Archetypal symbols: culture, religion and politics in society / Archetipikus szimbolizáció: kultúra, vallás, politika a társadalomban</t>
  </si>
  <si>
    <t>Introducere în sociologie / Introduction to sociology / Bevezetés a szociológiába</t>
  </si>
  <si>
    <t>Metodologie: tehnici ale fotografiei etnografice / Methodology: technics of ethnographic photo shooting / Módszertan: a néprajzi fényképezés technikái</t>
  </si>
  <si>
    <t>Practica profesionala* / Practical skills / Szakmai gyakorlat</t>
  </si>
  <si>
    <t>Curs optional 1. / Optional course 1. / Opcionális kurzus 1.</t>
  </si>
  <si>
    <t>Limba străină 2 / Foreign language 2 / Idegen nyelv 2</t>
  </si>
  <si>
    <t xml:space="preserve">Educație fizică 2 / Physical education 2 / Testnevelés 2 </t>
  </si>
  <si>
    <t>Curs optional 5. /  Optional course 5. / Opcionális kurzus 5.</t>
  </si>
  <si>
    <t>Curs optional 6. /  Optional course 6. / Opcionális kurzus 6.</t>
  </si>
  <si>
    <t>Curs optional 7. /  Optional course 7. / Opcionális kurzus 7.</t>
  </si>
  <si>
    <t>Curs opţional 8. /  Optional course 8. / Opcionális kurzus 8.</t>
  </si>
  <si>
    <t>Antropologia religiei, antropologia sacrului / Anthropology of religion, anthropology of the sacred / Vallásantropológia</t>
  </si>
  <si>
    <t>Etnografie I. Vestimentaţia ca obiect şi mesaj / Ethnography I. Clothing as object and message / Etnográfia I. Öltözködéskultúra</t>
  </si>
  <si>
    <t>Antropologie I. Comunicaţie vizuală / Anthropology I. Visual communication / Antropológia I. Vizuális kommunikáció</t>
  </si>
  <si>
    <t>Folclor I. Calendare, sărbători şi rituri / Folklore I. Calendars, feasts and rites / Folklór I. Népszokások</t>
  </si>
  <si>
    <t>Folclor III. Literatura populară: structuri narative şi cognitive cotidiene / Folklore III. Folk literature: everyday cognitive and narrative structures / Folklór III. Narratológia</t>
  </si>
  <si>
    <t>Etnografie II. Economie şi mod de viaţă / Ethnography II. Economy and way of life / Etnográfia II. Gazdálkodás és életmód</t>
  </si>
  <si>
    <t>Etnosemiotica / Ethnosemiotics / Etnoszemiotika</t>
  </si>
  <si>
    <t>Memoria culturala / Cultural Memory / Kulturális emlékezet</t>
  </si>
  <si>
    <t>Folclor IV. Mentalităţi, credinţe şi practici populare / Folklore IV. Mentalities, beliefs and folk practices / Folklór IV. Mentalitások, hiedelmek és népi gyakorlatok</t>
  </si>
  <si>
    <t>Muzeologie / Museology / Muzeológia</t>
  </si>
  <si>
    <t>Practica în muzeu* / Internship in museum / Múzeumi gyakorlat</t>
  </si>
  <si>
    <t>Antropologie II. Istoria antropologiei culturale şi sociale / Anthropology II. History of cultural and social anthropology / Antropológia II. A kulturális és a szociális antropológia története</t>
  </si>
  <si>
    <t>Antropologia artei / Anthropology of art / A művészet antropológiája</t>
  </si>
  <si>
    <t xml:space="preserve">Antropologie III. Antropologie socială / Anthropology III. Social anthropology / Antropológia III. Társadalomnéprajz - szociális antropológia </t>
  </si>
  <si>
    <t>Meşteşug şi artă tradiţională I.: semnificaţiile artefactului / Crafts and traditional art I.: the meaning of artefacts / Hagyományos népi mesterségek I.: a szép tárgy jelentései</t>
  </si>
  <si>
    <t>Meşteşug şi artă tradiţională II.: arhitectura rurală. / Crafts and traditional art II.: rural architecture / Hagyományos népi mesterségek II.: népi építészet</t>
  </si>
  <si>
    <t>Etnografie III. Religiozitate populară: texte şi rituri în cultura ceangăilor din Moldova / Ethnography III. Folk religion: texts and rites on the culture of Moldavian Csángós / Etnográfia III. Népi vallásosság (a moldvai csángók kultúrájában)</t>
  </si>
  <si>
    <t>Etnografie IV. Etnobotanică / Ethnography IV. Ethnobotany / Etnográfia IV. Etnobotanika</t>
  </si>
  <si>
    <t>Antropologie IV. Antropologia scrisului / Anthropology IV. Anthropology of writing / Antropológia IV. Írásantropológia</t>
  </si>
  <si>
    <t>Filmul antropologic si documentar / Anthropological and documentary films / Antropológiai és dokumentumfilm</t>
  </si>
  <si>
    <t>Antropologia dansului / Anthropology of dance / Táncantropológia</t>
  </si>
  <si>
    <t>Seminar de redactare a lucrării de licenţă / BA thesis writing seminar / Szakdolgozati szeminárium</t>
  </si>
  <si>
    <t>O tipologie a culturilor I. / Typology of cultures  I. / Kultúratipológia I.</t>
  </si>
  <si>
    <t>Mitologii istorice și contemporane: incursiuni în texte și contexte / Historical and contemporary mythology / Történeti és kortárs mitológiák</t>
  </si>
  <si>
    <t>O tipologie a culturilor II. / Typology of cultures  II. / Kultúratipológia II.</t>
  </si>
  <si>
    <t>O tipologie a culturilor III / Typology of cultures  III. / Kultúratipológia III.</t>
  </si>
  <si>
    <t>Folclor II. Folclor urban contemporan: mass media si viata cotidiana / Folklore II. Contemporary urban folklore: mass media and the everyday life / Folklór II. Média és mindennapi élet</t>
  </si>
  <si>
    <t>Curs optional 2. / Optional course 2. / Opcionális kurzus 2.</t>
  </si>
  <si>
    <t>Curs optional 3. / Optional course 3. / Opcionális kurzus 3.</t>
  </si>
  <si>
    <t>Curs optional 4. / Optional course 4. / Opcionális kurzus 4.</t>
  </si>
  <si>
    <r>
      <t xml:space="preserve">Limba de predare: </t>
    </r>
    <r>
      <rPr>
        <b/>
        <sz val="10"/>
        <rFont val="Times New Roman"/>
        <family val="1"/>
        <charset val="238"/>
      </rPr>
      <t>MAGHIARĂ</t>
    </r>
  </si>
  <si>
    <r>
      <rPr>
        <b/>
        <sz val="10"/>
        <color indexed="8"/>
        <rFont val="Times New Roman"/>
        <family val="1"/>
      </rPr>
      <t>IV. 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</si>
  <si>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E mic procentul fata de cei minim 20% ceruti de ARACIS, dar se va semna si asa</t>
  </si>
  <si>
    <t>Vă rog să traduceți in engleză și maghiară</t>
  </si>
  <si>
    <t>Psihologia educaţiei / Educational psychology / Neveléspszichológia</t>
  </si>
  <si>
    <t>Pedagogie I / Pedagogy I / Pedagógia I:
- Fundamentele pedagogiei / Fundamentals of pedagogy / A pedagógia alapjai
- Teoria și metodologia curriculumului / Curriculum theory and   methodology / Tantervelmélet</t>
  </si>
  <si>
    <t xml:space="preserve">Pedagogie II / Pedagogy II / Pedagógia II: 
- Teoria și metodologia instruirii / Instruction theory and methodology / Oktatáselmélet 
- Teoria și metodologia evaluării / Evaluation theory and methodology / Értékeléselmélet </t>
  </si>
  <si>
    <t>Instruire asistată de calculator / Computer assisted training / Számítógéppel támogatott oktatás</t>
  </si>
  <si>
    <t>Practică pedagogică  în învăţământul preuniversitar obligatoriu (1) / Pre-service teaching practice in compulsory education (1) /Pedagógiai gyakorlat I</t>
  </si>
  <si>
    <t>Managementul clasei de elevi / Classroom management / Tanulásszervezés</t>
  </si>
  <si>
    <t>Practică pedagogică  în învăţământul preuniversitar obligatoriu (2) / Pre-service teaching practice in compulsory education (2) / Pedagógiai gyakorlat II</t>
  </si>
  <si>
    <t>Examen de absolvire Nivel I / Graduation exam Level I / I-es modul záróvizsga</t>
  </si>
  <si>
    <t>Didactica etnologiei / The didactics of ethnology / Néprajz szakmódszertan</t>
  </si>
  <si>
    <t xml:space="preserve"> Am schimbat Modulul Peda cu cel din 2020, tradus si in engleza si maghiară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</si>
</sst>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b/>
      <sz val="10"/>
      <color rgb="FFFF0000"/>
      <name val="Times New Roman"/>
      <family val="1"/>
      <charset val="238"/>
    </font>
    <font>
      <b/>
      <sz val="10"/>
      <color indexed="8"/>
      <name val="Times New Roman"/>
      <family val="1"/>
      <charset val="238"/>
    </font>
    <font>
      <b/>
      <sz val="10"/>
      <name val="Times New Roman"/>
      <family val="1"/>
      <charset val="238"/>
    </font>
    <font>
      <sz val="9"/>
      <name val="Times New Roman"/>
      <family val="1"/>
    </font>
    <font>
      <b/>
      <sz val="10"/>
      <name val="Times New Roman"/>
      <family val="1"/>
    </font>
    <font>
      <sz val="10"/>
      <color rgb="FFFF0000"/>
      <name val="Times New Roman"/>
      <family val="1"/>
    </font>
    <font>
      <b/>
      <sz val="10"/>
      <color rgb="FF000000"/>
      <name val="Times New Roman"/>
      <family val="1"/>
    </font>
    <font>
      <b/>
      <sz val="9"/>
      <color rgb="FF000000"/>
      <name val="Tahoma"/>
      <family val="2"/>
      <charset val="238"/>
    </font>
    <font>
      <sz val="9"/>
      <color rgb="FFFF0000"/>
      <name val="Tahoma"/>
      <family val="2"/>
      <charset val="238"/>
    </font>
    <font>
      <sz val="9"/>
      <color indexed="8"/>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8"/>
      </right>
      <top style="thin">
        <color indexed="64"/>
      </top>
      <bottom style="thin">
        <color indexed="64"/>
      </bottom>
      <diagonal/>
    </border>
  </borders>
  <cellStyleXfs count="1">
    <xf numFmtId="0" fontId="0" fillId="0" borderId="0"/>
  </cellStyleXfs>
  <cellXfs count="311">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0" fillId="0" borderId="0" xfId="0" applyFont="1" applyFill="1" applyBorder="1" applyAlignment="1" applyProtection="1">
      <alignment vertical="top" wrapText="1"/>
      <protection locked="0"/>
    </xf>
    <xf numFmtId="0" fontId="1" fillId="0" borderId="1" xfId="0" applyFont="1" applyFill="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0" fillId="0" borderId="0" xfId="0" applyAlignment="1">
      <alignment wrapText="1"/>
    </xf>
    <xf numFmtId="0" fontId="1" fillId="0" borderId="0" xfId="0" applyFont="1" applyProtection="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vertical="center" wrapText="1"/>
      <protection locked="0"/>
    </xf>
    <xf numFmtId="0" fontId="10" fillId="8" borderId="1" xfId="0" applyFont="1" applyFill="1" applyBorder="1" applyAlignment="1" applyProtection="1">
      <alignment horizontal="center" vertical="center" wrapText="1"/>
      <protection locked="0"/>
    </xf>
    <xf numFmtId="0" fontId="10" fillId="8" borderId="1" xfId="0" applyFont="1" applyFill="1" applyBorder="1" applyAlignment="1">
      <alignment horizontal="center" vertical="center"/>
    </xf>
    <xf numFmtId="0" fontId="10" fillId="8" borderId="6" xfId="0"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xf>
    <xf numFmtId="1" fontId="10" fillId="8" borderId="1" xfId="0" applyNumberFormat="1" applyFont="1" applyFill="1" applyBorder="1" applyAlignment="1" applyProtection="1">
      <alignment horizontal="center" vertical="center"/>
    </xf>
    <xf numFmtId="2" fontId="10" fillId="8" borderId="1" xfId="0" applyNumberFormat="1" applyFont="1" applyFill="1" applyBorder="1" applyAlignment="1" applyProtection="1">
      <alignment horizontal="center" vertical="center"/>
      <protection locked="0"/>
    </xf>
    <xf numFmtId="0" fontId="10" fillId="8"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10" fillId="8" borderId="1" xfId="0" applyFont="1" applyFill="1" applyBorder="1" applyAlignment="1" applyProtection="1">
      <alignment horizontal="center"/>
      <protection locked="0"/>
    </xf>
    <xf numFmtId="0" fontId="10" fillId="8" borderId="1" xfId="0" applyFont="1" applyFill="1" applyBorder="1" applyAlignment="1" applyProtection="1">
      <alignment horizontal="center" vertical="center"/>
      <protection locked="0"/>
    </xf>
    <xf numFmtId="1" fontId="10" fillId="8" borderId="6" xfId="0" applyNumberFormat="1"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protection locked="0"/>
    </xf>
    <xf numFmtId="1" fontId="10" fillId="8" borderId="1" xfId="0" applyNumberFormat="1" applyFont="1" applyFill="1" applyBorder="1" applyAlignment="1" applyProtection="1">
      <alignment horizontal="left" vertical="center"/>
      <protection locked="0"/>
    </xf>
    <xf numFmtId="1" fontId="10" fillId="8" borderId="1" xfId="0" applyNumberFormat="1" applyFont="1" applyFill="1" applyBorder="1" applyAlignment="1" applyProtection="1">
      <alignment horizontal="center" vertical="center"/>
      <protection locked="0"/>
    </xf>
    <xf numFmtId="1" fontId="10" fillId="8" borderId="1"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Border="1" applyProtection="1">
      <protection locked="0"/>
    </xf>
    <xf numFmtId="0" fontId="10" fillId="8" borderId="1"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left" vertical="top" wrapText="1"/>
    </xf>
    <xf numFmtId="1" fontId="10" fillId="8" borderId="1" xfId="0" applyNumberFormat="1" applyFont="1" applyFill="1" applyBorder="1" applyAlignment="1" applyProtection="1">
      <alignment horizontal="left" vertical="center"/>
      <protection locked="0"/>
    </xf>
    <xf numFmtId="1" fontId="10" fillId="8" borderId="1" xfId="0" applyNumberFormat="1" applyFont="1" applyFill="1" applyBorder="1" applyAlignment="1" applyProtection="1">
      <alignment horizontal="left" vertical="center"/>
      <protection locked="0"/>
    </xf>
    <xf numFmtId="1" fontId="21" fillId="8" borderId="2" xfId="0" applyNumberFormat="1" applyFont="1" applyFill="1" applyBorder="1" applyAlignment="1" applyProtection="1">
      <alignment vertical="center"/>
      <protection locked="0"/>
    </xf>
    <xf numFmtId="0" fontId="21" fillId="0" borderId="1" xfId="0" applyNumberFormat="1" applyFont="1" applyFill="1" applyBorder="1" applyAlignment="1" applyProtection="1">
      <alignment horizontal="left" vertical="center"/>
      <protection locked="0"/>
    </xf>
    <xf numFmtId="0" fontId="1" fillId="0" borderId="0" xfId="0" applyFont="1" applyAlignment="1" applyProtection="1">
      <alignment vertical="center"/>
      <protection locked="0"/>
    </xf>
    <xf numFmtId="0" fontId="1" fillId="0" borderId="0" xfId="0" applyFont="1" applyProtection="1">
      <protection locked="0"/>
    </xf>
    <xf numFmtId="10" fontId="1" fillId="0" borderId="0" xfId="0" applyNumberFormat="1" applyFont="1" applyProtection="1">
      <protection locked="0"/>
    </xf>
    <xf numFmtId="1" fontId="10" fillId="0" borderId="1" xfId="0" applyNumberFormat="1" applyFont="1" applyBorder="1" applyAlignment="1" applyProtection="1">
      <alignment horizontal="center" vertical="center"/>
    </xf>
    <xf numFmtId="164" fontId="10"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center" wrapText="1"/>
      <protection locked="0"/>
    </xf>
    <xf numFmtId="0" fontId="1" fillId="0" borderId="0" xfId="0" applyFont="1" applyBorder="1" applyProtection="1">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top" wrapText="1"/>
      <protection locked="0"/>
    </xf>
    <xf numFmtId="0" fontId="1" fillId="0" borderId="0" xfId="0" applyFont="1" applyAlignment="1" applyProtection="1">
      <alignment wrapText="1"/>
      <protection locked="0"/>
    </xf>
    <xf numFmtId="1" fontId="1" fillId="4" borderId="1" xfId="0" applyNumberFormat="1" applyFont="1" applyFill="1" applyBorder="1" applyAlignment="1" applyProtection="1">
      <alignment horizontal="left" vertical="center"/>
      <protection locked="0"/>
    </xf>
    <xf numFmtId="1" fontId="21" fillId="8" borderId="2" xfId="0" applyNumberFormat="1" applyFont="1" applyFill="1" applyBorder="1" applyAlignment="1" applyProtection="1">
      <alignment horizontal="center" vertical="center"/>
      <protection locked="0"/>
    </xf>
    <xf numFmtId="1" fontId="21" fillId="8" borderId="5" xfId="0" applyNumberFormat="1" applyFont="1" applyFill="1" applyBorder="1" applyAlignment="1" applyProtection="1">
      <alignment horizontal="center" vertical="center"/>
      <protection locked="0"/>
    </xf>
    <xf numFmtId="1" fontId="21" fillId="8" borderId="6"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10" fillId="8" borderId="2" xfId="0" applyFont="1" applyFill="1" applyBorder="1" applyAlignment="1" applyProtection="1">
      <alignment horizontal="left" vertical="center" wrapText="1"/>
      <protection locked="0"/>
    </xf>
    <xf numFmtId="0" fontId="10" fillId="8" borderId="5" xfId="0" applyFont="1" applyFill="1" applyBorder="1" applyAlignment="1" applyProtection="1">
      <alignment horizontal="left" vertical="center" wrapText="1"/>
      <protection locked="0"/>
    </xf>
    <xf numFmtId="0" fontId="10" fillId="8" borderId="15" xfId="0" applyFont="1" applyFill="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0" fillId="8" borderId="5"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0" fillId="8" borderId="6" xfId="0" applyFont="1" applyFill="1" applyBorder="1" applyAlignment="1" applyProtection="1">
      <alignment horizontal="left" vertical="center" wrapText="1"/>
      <protection locked="0"/>
    </xf>
    <xf numFmtId="0" fontId="2" fillId="0" borderId="13" xfId="0" applyFont="1" applyBorder="1" applyAlignment="1" applyProtection="1">
      <alignment horizontal="center" vertical="center" wrapText="1"/>
      <protection locked="0"/>
    </xf>
    <xf numFmtId="0" fontId="21" fillId="0" borderId="0" xfId="0" applyFont="1" applyAlignment="1" applyProtection="1">
      <alignment vertical="center"/>
      <protection locked="0"/>
    </xf>
    <xf numFmtId="0" fontId="10" fillId="0" borderId="0" xfId="0" applyFont="1" applyAlignment="1" applyProtection="1">
      <alignment vertical="center"/>
      <protection locked="0"/>
    </xf>
    <xf numFmtId="0" fontId="1" fillId="0" borderId="7" xfId="0" applyFont="1" applyBorder="1" applyProtection="1">
      <protection locked="0"/>
    </xf>
    <xf numFmtId="0" fontId="1" fillId="0" borderId="8" xfId="0" applyFont="1" applyBorder="1" applyProtection="1">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10" fillId="8" borderId="1" xfId="0" applyFont="1" applyFill="1" applyBorder="1" applyAlignment="1" applyProtection="1">
      <alignment horizontal="left" vertical="center" wrapText="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0" fillId="8" borderId="1" xfId="0" applyFont="1" applyFill="1" applyBorder="1" applyAlignment="1" applyProtection="1">
      <alignment horizontal="left" vertical="center"/>
      <protection locked="0"/>
    </xf>
    <xf numFmtId="0" fontId="10" fillId="8" borderId="2" xfId="0" applyFont="1" applyFill="1" applyBorder="1" applyAlignment="1" applyProtection="1">
      <alignment horizontal="left" vertical="center"/>
      <protection locked="0"/>
    </xf>
    <xf numFmtId="0" fontId="10" fillId="8" borderId="5" xfId="0" applyFont="1" applyFill="1" applyBorder="1" applyAlignment="1" applyProtection="1">
      <alignment horizontal="left" vertical="center"/>
      <protection locked="0"/>
    </xf>
    <xf numFmtId="0" fontId="10" fillId="8"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1" fontId="10" fillId="8" borderId="2" xfId="0" applyNumberFormat="1" applyFont="1" applyFill="1" applyBorder="1" applyAlignment="1" applyProtection="1">
      <alignment horizontal="left" vertical="center" wrapText="1"/>
      <protection locked="0"/>
    </xf>
    <xf numFmtId="1" fontId="10" fillId="8" borderId="5" xfId="0" applyNumberFormat="1" applyFont="1" applyFill="1" applyBorder="1" applyAlignment="1" applyProtection="1">
      <alignment horizontal="left" vertical="center" wrapText="1"/>
      <protection locked="0"/>
    </xf>
    <xf numFmtId="1" fontId="10" fillId="8" borderId="6"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10"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xf>
    <xf numFmtId="0" fontId="1" fillId="2" borderId="1" xfId="0" applyFont="1" applyFill="1" applyBorder="1" applyAlignment="1" applyProtection="1">
      <alignment horizontal="left" vertical="center"/>
      <protection locked="0"/>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1" xfId="0" applyFont="1" applyBorder="1" applyAlignment="1" applyProtection="1">
      <alignment horizontal="left" vertical="top"/>
    </xf>
    <xf numFmtId="0" fontId="1" fillId="0" borderId="14" xfId="0" applyFont="1" applyBorder="1" applyProtection="1">
      <protection locked="0"/>
    </xf>
    <xf numFmtId="0" fontId="1" fillId="0" borderId="0" xfId="0" applyFont="1" applyProtection="1">
      <protection locked="0"/>
    </xf>
    <xf numFmtId="0" fontId="1" fillId="0" borderId="1" xfId="0" applyFont="1" applyBorder="1" applyAlignment="1" applyProtection="1">
      <alignment horizontal="center" vertical="center"/>
    </xf>
    <xf numFmtId="2"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protection locked="0"/>
    </xf>
    <xf numFmtId="10" fontId="2" fillId="0" borderId="1" xfId="0" applyNumberFormat="1" applyFont="1" applyBorder="1" applyAlignment="1" applyProtection="1">
      <alignment horizontal="left" vertical="center"/>
      <protection locked="0"/>
    </xf>
    <xf numFmtId="0" fontId="1" fillId="0" borderId="1" xfId="0" applyFont="1" applyBorder="1" applyProtection="1">
      <protection locked="0"/>
    </xf>
    <xf numFmtId="1" fontId="10" fillId="8" borderId="1" xfId="0" applyNumberFormat="1" applyFont="1" applyFill="1" applyBorder="1" applyAlignment="1" applyProtection="1">
      <alignment horizontal="left" vertical="center" wrapText="1"/>
      <protection locked="0"/>
    </xf>
    <xf numFmtId="0" fontId="1" fillId="0" borderId="0" xfId="0" applyFont="1" applyBorder="1" applyProtection="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top" wrapText="1"/>
      <protection locked="0"/>
    </xf>
    <xf numFmtId="0" fontId="10" fillId="0" borderId="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7" xfId="0" applyFont="1" applyBorder="1" applyProtection="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5" borderId="0" xfId="0" applyFont="1" applyFill="1" applyAlignment="1" applyProtection="1">
      <alignment horizontal="left" vertical="top" wrapText="1"/>
      <protection locked="0"/>
    </xf>
    <xf numFmtId="0" fontId="1" fillId="0" borderId="0" xfId="0" applyFont="1" applyAlignment="1" applyProtection="1">
      <alignment horizontal="center" vertical="center"/>
      <protection locked="0"/>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2" fillId="4" borderId="1" xfId="0" applyNumberFormat="1" applyFont="1" applyFill="1" applyBorder="1" applyAlignment="1" applyProtection="1">
      <alignment horizontal="center" vertical="center"/>
      <protection locked="0"/>
    </xf>
    <xf numFmtId="0" fontId="1" fillId="0" borderId="0" xfId="0" applyFont="1" applyAlignment="1" applyProtection="1">
      <alignment wrapText="1"/>
      <protection locked="0"/>
    </xf>
    <xf numFmtId="0" fontId="17" fillId="7" borderId="0" xfId="0" applyFont="1" applyFill="1" applyBorder="1" applyAlignment="1" applyProtection="1">
      <alignment horizontal="left" vertical="center"/>
      <protection locked="0"/>
    </xf>
    <xf numFmtId="0" fontId="17" fillId="7" borderId="0" xfId="0" applyFont="1" applyFill="1" applyBorder="1" applyAlignment="1" applyProtection="1">
      <alignment horizontal="left" vertical="center" wrapText="1"/>
      <protection locked="0"/>
    </xf>
    <xf numFmtId="0" fontId="17" fillId="7" borderId="0" xfId="0" applyFont="1" applyFill="1" applyBorder="1" applyProtection="1">
      <protection locked="0"/>
    </xf>
    <xf numFmtId="10" fontId="8" fillId="0" borderId="1" xfId="0" applyNumberFormat="1" applyFont="1" applyBorder="1" applyAlignment="1" applyProtection="1">
      <alignment horizontal="center" vertical="center"/>
      <protection locked="0"/>
    </xf>
    <xf numFmtId="1" fontId="22" fillId="8" borderId="2" xfId="0" applyNumberFormat="1" applyFont="1" applyFill="1" applyBorder="1" applyAlignment="1" applyProtection="1">
      <alignment horizontal="left" vertical="center"/>
      <protection locked="0"/>
    </xf>
    <xf numFmtId="1" fontId="22" fillId="8" borderId="5" xfId="0" applyNumberFormat="1" applyFont="1" applyFill="1" applyBorder="1" applyAlignment="1" applyProtection="1">
      <alignment horizontal="left" vertical="center"/>
      <protection locked="0"/>
    </xf>
    <xf numFmtId="1" fontId="22" fillId="8" borderId="6" xfId="0" applyNumberFormat="1" applyFont="1" applyFill="1" applyBorder="1" applyAlignment="1" applyProtection="1">
      <alignment horizontal="left" vertical="center"/>
      <protection locked="0"/>
    </xf>
    <xf numFmtId="1" fontId="22" fillId="8" borderId="1" xfId="0" applyNumberFormat="1" applyFont="1" applyFill="1" applyBorder="1" applyAlignment="1" applyProtection="1">
      <alignment horizontal="left" vertical="center"/>
      <protection locked="0"/>
    </xf>
    <xf numFmtId="0" fontId="17" fillId="7" borderId="0" xfId="0" applyFont="1" applyFill="1" applyBorder="1" applyAlignment="1" applyProtection="1">
      <alignment vertical="top"/>
      <protection locked="0"/>
    </xf>
    <xf numFmtId="0" fontId="17" fillId="7" borderId="0" xfId="0" applyFont="1" applyFill="1" applyBorder="1" applyAlignment="1" applyProtection="1">
      <alignment vertical="top" wrapText="1"/>
      <protection locked="0"/>
    </xf>
    <xf numFmtId="1" fontId="26" fillId="4" borderId="1" xfId="0" applyNumberFormat="1" applyFont="1" applyFill="1" applyBorder="1" applyAlignment="1" applyProtection="1">
      <alignment horizontal="left" vertical="center"/>
      <protection locked="0"/>
    </xf>
    <xf numFmtId="1" fontId="26" fillId="4" borderId="2" xfId="0" applyNumberFormat="1" applyFont="1" applyFill="1" applyBorder="1" applyAlignment="1" applyProtection="1">
      <alignment horizontal="left" vertical="top" wrapText="1"/>
      <protection locked="0"/>
    </xf>
    <xf numFmtId="1" fontId="26" fillId="4" borderId="5" xfId="0" applyNumberFormat="1" applyFont="1" applyFill="1" applyBorder="1" applyAlignment="1" applyProtection="1">
      <alignment horizontal="left" vertical="top"/>
      <protection locked="0"/>
    </xf>
    <xf numFmtId="1" fontId="26" fillId="4" borderId="6" xfId="0" applyNumberFormat="1" applyFont="1" applyFill="1" applyBorder="1" applyAlignment="1" applyProtection="1">
      <alignment horizontal="left" vertical="top"/>
      <protection locked="0"/>
    </xf>
    <xf numFmtId="1" fontId="26" fillId="4" borderId="1" xfId="0" applyNumberFormat="1" applyFont="1" applyFill="1" applyBorder="1" applyAlignment="1" applyProtection="1">
      <alignment horizontal="left" vertical="top" wrapText="1"/>
      <protection locked="0"/>
    </xf>
    <xf numFmtId="1" fontId="26" fillId="4" borderId="1" xfId="0" applyNumberFormat="1" applyFont="1" applyFill="1" applyBorder="1" applyAlignment="1" applyProtection="1">
      <alignment horizontal="left" vertical="top"/>
      <protection locked="0"/>
    </xf>
    <xf numFmtId="1" fontId="2"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1" fontId="26" fillId="3" borderId="1" xfId="0" applyNumberFormat="1" applyFont="1" applyFill="1" applyBorder="1" applyAlignment="1" applyProtection="1">
      <alignment horizontal="left" vertical="center" wrapText="1"/>
      <protection locked="0"/>
    </xf>
    <xf numFmtId="1" fontId="26" fillId="3"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26"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xf>
    <xf numFmtId="0" fontId="2" fillId="4" borderId="1" xfId="0"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xf>
    <xf numFmtId="1" fontId="18" fillId="4" borderId="2" xfId="0" applyNumberFormat="1" applyFont="1" applyFill="1" applyBorder="1" applyAlignment="1" applyProtection="1">
      <alignment horizontal="center" vertical="center" wrapText="1"/>
      <protection locked="0"/>
    </xf>
    <xf numFmtId="1" fontId="18" fillId="4" borderId="5" xfId="0" applyNumberFormat="1" applyFont="1" applyFill="1" applyBorder="1" applyAlignment="1" applyProtection="1">
      <alignment horizontal="center" vertical="center" wrapText="1"/>
      <protection locked="0"/>
    </xf>
    <xf numFmtId="1" fontId="18" fillId="4" borderId="6" xfId="0" applyNumberFormat="1" applyFont="1" applyFill="1" applyBorder="1" applyAlignment="1" applyProtection="1">
      <alignment horizontal="center" vertical="center" wrapText="1"/>
      <protection locked="0"/>
    </xf>
    <xf numFmtId="1" fontId="18" fillId="4" borderId="1"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center" vertical="center"/>
      <protection locked="0"/>
    </xf>
    <xf numFmtId="1" fontId="1" fillId="4" borderId="5"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1" fillId="7" borderId="0" xfId="0" applyFont="1" applyFill="1" applyProtection="1">
      <protection locked="0"/>
    </xf>
    <xf numFmtId="0" fontId="17" fillId="7" borderId="0" xfId="0" applyFont="1" applyFill="1" applyProtection="1">
      <protection locked="0"/>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45"/>
  <sheetViews>
    <sheetView tabSelected="1" showRuler="0" view="pageLayout" topLeftCell="A210" zoomScaleNormal="100" zoomScaleSheetLayoutView="100" workbookViewId="0">
      <selection activeCell="X219" sqref="X219"/>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8" style="1" customWidth="1"/>
    <col min="10" max="10" width="6.85546875" style="1" customWidth="1"/>
    <col min="11" max="11" width="5.7109375" style="1" customWidth="1"/>
    <col min="12" max="12" width="6.140625" style="1" customWidth="1"/>
    <col min="13" max="13" width="5.42578125" style="1" customWidth="1"/>
    <col min="14" max="15" width="5.7109375" style="1" customWidth="1"/>
    <col min="16" max="16" width="5.140625" style="1" customWidth="1"/>
    <col min="17" max="18" width="6" style="1" customWidth="1"/>
    <col min="19" max="19" width="6.140625" style="1" customWidth="1"/>
    <col min="20" max="20" width="9.425781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36" t="s">
        <v>173</v>
      </c>
      <c r="B1" s="236"/>
      <c r="C1" s="236"/>
      <c r="D1" s="236"/>
      <c r="E1" s="236"/>
      <c r="F1" s="236"/>
      <c r="G1" s="236"/>
      <c r="H1" s="236"/>
      <c r="I1" s="236"/>
      <c r="J1" s="236"/>
      <c r="K1" s="236"/>
      <c r="M1" s="245" t="s">
        <v>22</v>
      </c>
      <c r="N1" s="245"/>
      <c r="O1" s="245"/>
      <c r="P1" s="245"/>
      <c r="Q1" s="245"/>
      <c r="R1" s="245"/>
      <c r="S1" s="245"/>
      <c r="T1" s="245"/>
      <c r="Y1" s="44"/>
      <c r="Z1" s="44"/>
    </row>
    <row r="2" spans="1:28" ht="6.75" customHeight="1" x14ac:dyDescent="0.25">
      <c r="A2" s="236"/>
      <c r="B2" s="236"/>
      <c r="C2" s="236"/>
      <c r="D2" s="236"/>
      <c r="E2" s="236"/>
      <c r="F2" s="236"/>
      <c r="G2" s="236"/>
      <c r="H2" s="236"/>
      <c r="I2" s="236"/>
      <c r="J2" s="236"/>
      <c r="K2" s="236"/>
      <c r="Y2" s="58"/>
      <c r="Z2" s="59"/>
      <c r="AA2" s="44"/>
      <c r="AB2" s="44"/>
    </row>
    <row r="3" spans="1:28" ht="18" customHeight="1" x14ac:dyDescent="0.25">
      <c r="A3" s="244" t="s">
        <v>94</v>
      </c>
      <c r="B3" s="244"/>
      <c r="C3" s="244"/>
      <c r="D3" s="244"/>
      <c r="E3" s="244"/>
      <c r="F3" s="244"/>
      <c r="G3" s="244"/>
      <c r="H3" s="244"/>
      <c r="I3" s="244"/>
      <c r="J3" s="244"/>
      <c r="K3" s="244"/>
      <c r="M3" s="248"/>
      <c r="N3" s="249"/>
      <c r="O3" s="170" t="s">
        <v>38</v>
      </c>
      <c r="P3" s="171"/>
      <c r="Q3" s="172"/>
      <c r="R3" s="170" t="s">
        <v>39</v>
      </c>
      <c r="S3" s="171"/>
      <c r="T3" s="172"/>
      <c r="U3" s="267" t="str">
        <f>IF(O4&gt;=22,"Corect","Trebuie alocate cel puțin 22 de ore pe săptămână")</f>
        <v>Corect</v>
      </c>
      <c r="V3" s="268"/>
      <c r="W3" s="268"/>
      <c r="X3" s="268"/>
      <c r="Y3" s="59"/>
      <c r="Z3" s="59"/>
      <c r="AA3" s="44"/>
    </row>
    <row r="4" spans="1:28" ht="17.25" customHeight="1" x14ac:dyDescent="0.25">
      <c r="A4" s="244" t="s">
        <v>105</v>
      </c>
      <c r="B4" s="244"/>
      <c r="C4" s="244"/>
      <c r="D4" s="244"/>
      <c r="E4" s="244"/>
      <c r="F4" s="244"/>
      <c r="G4" s="244"/>
      <c r="H4" s="244"/>
      <c r="I4" s="244"/>
      <c r="J4" s="244"/>
      <c r="K4" s="244"/>
      <c r="M4" s="228" t="s">
        <v>15</v>
      </c>
      <c r="N4" s="230"/>
      <c r="O4" s="209">
        <f>N47</f>
        <v>25</v>
      </c>
      <c r="P4" s="210"/>
      <c r="Q4" s="211"/>
      <c r="R4" s="209">
        <f>N63</f>
        <v>25</v>
      </c>
      <c r="S4" s="210"/>
      <c r="T4" s="211"/>
      <c r="U4" s="267" t="str">
        <f>IF(R4&gt;=22,"Corect","Trebuie alocate cel puțin 22 de ore pe săptămână")</f>
        <v>Corect</v>
      </c>
      <c r="V4" s="268"/>
      <c r="W4" s="268"/>
      <c r="X4" s="268"/>
      <c r="Y4" s="59"/>
      <c r="Z4" s="59"/>
      <c r="AA4" s="44"/>
      <c r="AB4" s="44"/>
    </row>
    <row r="5" spans="1:28" ht="16.5" customHeight="1" x14ac:dyDescent="0.25">
      <c r="A5" s="244"/>
      <c r="B5" s="244"/>
      <c r="C5" s="244"/>
      <c r="D5" s="244"/>
      <c r="E5" s="244"/>
      <c r="F5" s="244"/>
      <c r="G5" s="244"/>
      <c r="H5" s="244"/>
      <c r="I5" s="244"/>
      <c r="J5" s="244"/>
      <c r="K5" s="244"/>
      <c r="M5" s="228" t="s">
        <v>16</v>
      </c>
      <c r="N5" s="230"/>
      <c r="O5" s="209">
        <f>N81</f>
        <v>24</v>
      </c>
      <c r="P5" s="210"/>
      <c r="Q5" s="211"/>
      <c r="R5" s="209">
        <f>N94</f>
        <v>25</v>
      </c>
      <c r="S5" s="210"/>
      <c r="T5" s="211"/>
      <c r="U5" s="267" t="str">
        <f>IF(O5&gt;=22,"Corect","Trebuie alocate cel puțin 22 de ore pe săptămână")</f>
        <v>Corect</v>
      </c>
      <c r="V5" s="268"/>
      <c r="W5" s="268"/>
      <c r="X5" s="268"/>
      <c r="Y5" s="59"/>
      <c r="Z5" s="59"/>
      <c r="AA5" s="44"/>
    </row>
    <row r="6" spans="1:28" ht="15" customHeight="1" x14ac:dyDescent="0.25">
      <c r="A6" s="237" t="s">
        <v>153</v>
      </c>
      <c r="B6" s="237"/>
      <c r="C6" s="237"/>
      <c r="D6" s="237"/>
      <c r="E6" s="237"/>
      <c r="F6" s="237"/>
      <c r="G6" s="237"/>
      <c r="H6" s="237"/>
      <c r="I6" s="237"/>
      <c r="J6" s="237"/>
      <c r="K6" s="237"/>
      <c r="M6" s="228" t="s">
        <v>17</v>
      </c>
      <c r="N6" s="230"/>
      <c r="O6" s="209">
        <f>N106</f>
        <v>24</v>
      </c>
      <c r="P6" s="210"/>
      <c r="Q6" s="211"/>
      <c r="R6" s="209">
        <f>N118</f>
        <v>24</v>
      </c>
      <c r="S6" s="210"/>
      <c r="T6" s="211"/>
      <c r="U6" s="267" t="str">
        <f>IF(R5&gt;=22,"Corect","Trebuie alocate cel puțin 22 de ore pe săptămână")</f>
        <v>Corect</v>
      </c>
      <c r="V6" s="268"/>
      <c r="W6" s="268"/>
      <c r="X6" s="268"/>
      <c r="Y6" s="59"/>
      <c r="Z6" s="59"/>
      <c r="AA6" s="44"/>
    </row>
    <row r="7" spans="1:28" ht="18" customHeight="1" x14ac:dyDescent="0.25">
      <c r="A7" s="155" t="s">
        <v>174</v>
      </c>
      <c r="B7" s="155"/>
      <c r="C7" s="155"/>
      <c r="D7" s="155"/>
      <c r="E7" s="155"/>
      <c r="F7" s="155"/>
      <c r="G7" s="155"/>
      <c r="H7" s="155"/>
      <c r="I7" s="155"/>
      <c r="J7" s="155"/>
      <c r="K7" s="155"/>
      <c r="M7" s="212" t="s">
        <v>226</v>
      </c>
      <c r="N7" s="212"/>
      <c r="O7" s="212"/>
      <c r="P7" s="212"/>
      <c r="Q7" s="212"/>
      <c r="R7" s="212"/>
      <c r="S7" s="212"/>
      <c r="T7" s="212"/>
      <c r="U7" s="267" t="str">
        <f>IF(O6&gt;=22,"Corect","Trebuie alocate cel puțin 22 de ore pe săptămână")</f>
        <v>Corect</v>
      </c>
      <c r="V7" s="268"/>
      <c r="W7" s="268"/>
      <c r="X7" s="268"/>
      <c r="Y7" s="59"/>
      <c r="Z7" s="59"/>
      <c r="AA7" s="44"/>
    </row>
    <row r="8" spans="1:28" ht="18.75" customHeight="1" x14ac:dyDescent="0.25">
      <c r="A8" s="154" t="s">
        <v>225</v>
      </c>
      <c r="B8" s="154"/>
      <c r="C8" s="154"/>
      <c r="D8" s="154"/>
      <c r="E8" s="154"/>
      <c r="F8" s="154"/>
      <c r="G8" s="154"/>
      <c r="H8" s="154"/>
      <c r="I8" s="154"/>
      <c r="J8" s="154"/>
      <c r="K8" s="154"/>
      <c r="M8" s="213"/>
      <c r="N8" s="213"/>
      <c r="O8" s="213"/>
      <c r="P8" s="213"/>
      <c r="Q8" s="213"/>
      <c r="R8" s="213"/>
      <c r="S8" s="213"/>
      <c r="T8" s="213"/>
      <c r="U8" s="267" t="str">
        <f>IF(R6&gt;=22,"Corect","Trebuie alocate cel puțin 22 de ore pe săptămână")</f>
        <v>Corect</v>
      </c>
      <c r="V8" s="268"/>
      <c r="W8" s="268"/>
      <c r="X8" s="268"/>
      <c r="Y8" s="59"/>
      <c r="Z8" s="59"/>
      <c r="AA8" s="44"/>
    </row>
    <row r="9" spans="1:28" ht="15" customHeight="1" x14ac:dyDescent="0.25">
      <c r="A9" s="154" t="s">
        <v>154</v>
      </c>
      <c r="B9" s="154"/>
      <c r="C9" s="154"/>
      <c r="D9" s="154"/>
      <c r="E9" s="154"/>
      <c r="F9" s="154"/>
      <c r="G9" s="154"/>
      <c r="H9" s="154"/>
      <c r="I9" s="154"/>
      <c r="J9" s="154"/>
      <c r="K9" s="154"/>
      <c r="M9" s="213"/>
      <c r="N9" s="213"/>
      <c r="O9" s="213"/>
      <c r="P9" s="213"/>
      <c r="Q9" s="213"/>
      <c r="R9" s="213"/>
      <c r="S9" s="213"/>
      <c r="T9" s="213"/>
      <c r="Y9" s="59"/>
      <c r="Z9" s="59"/>
    </row>
    <row r="10" spans="1:28" ht="16.5" customHeight="1" x14ac:dyDescent="0.25">
      <c r="A10" s="154" t="s">
        <v>19</v>
      </c>
      <c r="B10" s="154"/>
      <c r="C10" s="154"/>
      <c r="D10" s="154"/>
      <c r="E10" s="154"/>
      <c r="F10" s="154"/>
      <c r="G10" s="154"/>
      <c r="H10" s="154"/>
      <c r="I10" s="154"/>
      <c r="J10" s="154"/>
      <c r="K10" s="154"/>
      <c r="M10" s="213"/>
      <c r="N10" s="213"/>
      <c r="O10" s="213"/>
      <c r="P10" s="213"/>
      <c r="Q10" s="213"/>
      <c r="R10" s="213"/>
      <c r="S10" s="213"/>
      <c r="T10" s="213"/>
      <c r="U10" s="269" t="s">
        <v>104</v>
      </c>
      <c r="V10" s="269"/>
      <c r="W10" s="269"/>
      <c r="X10" s="269"/>
      <c r="Y10" s="59"/>
      <c r="Z10" s="59"/>
    </row>
    <row r="11" spans="1:28" ht="15" x14ac:dyDescent="0.25">
      <c r="A11" s="154" t="s">
        <v>20</v>
      </c>
      <c r="B11" s="154"/>
      <c r="C11" s="154"/>
      <c r="D11" s="154"/>
      <c r="E11" s="154"/>
      <c r="F11" s="154"/>
      <c r="G11" s="154"/>
      <c r="H11" s="154"/>
      <c r="I11" s="154"/>
      <c r="J11" s="154"/>
      <c r="K11" s="154"/>
      <c r="M11" s="214" t="s">
        <v>23</v>
      </c>
      <c r="N11" s="214"/>
      <c r="O11" s="214"/>
      <c r="P11" s="214"/>
      <c r="Q11" s="214"/>
      <c r="R11" s="214"/>
      <c r="S11" s="214"/>
      <c r="T11" s="214"/>
      <c r="U11" s="269"/>
      <c r="V11" s="269"/>
      <c r="W11" s="269"/>
      <c r="X11" s="269"/>
      <c r="Y11" s="59"/>
      <c r="Z11" s="59"/>
    </row>
    <row r="12" spans="1:28" ht="15" x14ac:dyDescent="0.25">
      <c r="A12" s="154"/>
      <c r="B12" s="154"/>
      <c r="C12" s="154"/>
      <c r="D12" s="154"/>
      <c r="E12" s="154"/>
      <c r="F12" s="154"/>
      <c r="G12" s="154"/>
      <c r="H12" s="154"/>
      <c r="I12" s="154"/>
      <c r="J12" s="154"/>
      <c r="K12" s="154"/>
      <c r="M12" s="238" t="s">
        <v>168</v>
      </c>
      <c r="N12" s="238"/>
      <c r="O12" s="238"/>
      <c r="P12" s="238"/>
      <c r="Q12" s="238"/>
      <c r="R12" s="238"/>
      <c r="S12" s="238"/>
      <c r="T12" s="238"/>
      <c r="U12" s="269"/>
      <c r="V12" s="269"/>
      <c r="W12" s="269"/>
      <c r="X12" s="269"/>
      <c r="Y12" s="59"/>
      <c r="Z12" s="59"/>
    </row>
    <row r="13" spans="1:28" ht="15" x14ac:dyDescent="0.25">
      <c r="A13" s="243" t="s">
        <v>0</v>
      </c>
      <c r="B13" s="243"/>
      <c r="C13" s="243"/>
      <c r="D13" s="243"/>
      <c r="E13" s="243"/>
      <c r="F13" s="243"/>
      <c r="G13" s="243"/>
      <c r="H13" s="243"/>
      <c r="I13" s="243"/>
      <c r="J13" s="243"/>
      <c r="K13" s="243"/>
      <c r="M13" s="238"/>
      <c r="N13" s="238"/>
      <c r="O13" s="238"/>
      <c r="P13" s="238"/>
      <c r="Q13" s="238"/>
      <c r="R13" s="238"/>
      <c r="S13" s="238"/>
      <c r="T13" s="238"/>
      <c r="U13" s="269"/>
      <c r="V13" s="269"/>
      <c r="W13" s="269"/>
      <c r="X13" s="269"/>
      <c r="Y13" s="59"/>
      <c r="Z13" s="59"/>
    </row>
    <row r="14" spans="1:28" ht="12.75" customHeight="1" x14ac:dyDescent="0.25">
      <c r="A14" s="150" t="s">
        <v>1</v>
      </c>
      <c r="B14" s="150"/>
      <c r="C14" s="150"/>
      <c r="D14" s="150"/>
      <c r="E14" s="150"/>
      <c r="F14" s="150"/>
      <c r="G14" s="150"/>
      <c r="H14" s="150"/>
      <c r="I14" s="150"/>
      <c r="J14" s="150"/>
      <c r="K14" s="150"/>
      <c r="M14" s="239" t="s">
        <v>169</v>
      </c>
      <c r="N14" s="239"/>
      <c r="O14" s="239"/>
      <c r="P14" s="239"/>
      <c r="Q14" s="239"/>
      <c r="R14" s="239"/>
      <c r="S14" s="239"/>
      <c r="T14" s="239"/>
      <c r="U14" s="269"/>
      <c r="V14" s="269"/>
      <c r="W14" s="269"/>
      <c r="X14" s="269"/>
      <c r="Y14" s="59"/>
      <c r="Z14" s="59"/>
    </row>
    <row r="15" spans="1:28" ht="15" customHeight="1" x14ac:dyDescent="0.2">
      <c r="A15" s="151" t="s">
        <v>149</v>
      </c>
      <c r="B15" s="151"/>
      <c r="C15" s="151"/>
      <c r="D15" s="151"/>
      <c r="E15" s="151"/>
      <c r="F15" s="151"/>
      <c r="G15" s="151"/>
      <c r="H15" s="151"/>
      <c r="I15" s="151"/>
      <c r="J15" s="151"/>
      <c r="K15" s="151"/>
      <c r="M15" s="239"/>
      <c r="N15" s="239"/>
      <c r="O15" s="239"/>
      <c r="P15" s="239"/>
      <c r="Q15" s="239"/>
      <c r="R15" s="239"/>
      <c r="S15" s="239"/>
      <c r="T15" s="239"/>
      <c r="U15" s="269"/>
      <c r="V15" s="269"/>
      <c r="W15" s="269"/>
      <c r="X15" s="269"/>
      <c r="Y15" s="45"/>
      <c r="Z15" s="45"/>
    </row>
    <row r="16" spans="1:28" ht="15" customHeight="1" x14ac:dyDescent="0.2">
      <c r="A16" s="150" t="s">
        <v>150</v>
      </c>
      <c r="B16" s="151"/>
      <c r="C16" s="151"/>
      <c r="D16" s="151"/>
      <c r="E16" s="151"/>
      <c r="F16" s="151"/>
      <c r="G16" s="151"/>
      <c r="H16" s="151"/>
      <c r="I16" s="151"/>
      <c r="J16" s="151"/>
      <c r="K16" s="151"/>
      <c r="M16" s="239" t="s">
        <v>170</v>
      </c>
      <c r="N16" s="239"/>
      <c r="O16" s="239"/>
      <c r="P16" s="239"/>
      <c r="Q16" s="239"/>
      <c r="R16" s="239"/>
      <c r="S16" s="239"/>
      <c r="T16" s="239"/>
      <c r="U16" s="45"/>
      <c r="V16" s="45"/>
      <c r="W16" s="45"/>
      <c r="X16" s="45"/>
      <c r="Y16" s="45"/>
      <c r="Z16" s="45"/>
    </row>
    <row r="17" spans="1:28" x14ac:dyDescent="0.2">
      <c r="A17" s="151" t="s">
        <v>152</v>
      </c>
      <c r="B17" s="151"/>
      <c r="C17" s="151"/>
      <c r="D17" s="151"/>
      <c r="E17" s="151"/>
      <c r="F17" s="151"/>
      <c r="G17" s="151"/>
      <c r="H17" s="151"/>
      <c r="I17" s="151"/>
      <c r="J17" s="151"/>
      <c r="K17" s="151"/>
      <c r="M17" s="239"/>
      <c r="N17" s="239"/>
      <c r="O17" s="239"/>
      <c r="P17" s="239"/>
      <c r="Q17" s="239"/>
      <c r="R17" s="239"/>
      <c r="S17" s="239"/>
      <c r="T17" s="239"/>
      <c r="U17" s="45"/>
      <c r="V17" s="45"/>
      <c r="W17" s="45"/>
      <c r="X17" s="45"/>
      <c r="Y17" s="45"/>
      <c r="Z17" s="45"/>
    </row>
    <row r="18" spans="1:28" ht="14.25" customHeight="1" x14ac:dyDescent="0.2">
      <c r="A18" s="151" t="s">
        <v>151</v>
      </c>
      <c r="B18" s="151"/>
      <c r="C18" s="151"/>
      <c r="D18" s="151"/>
      <c r="E18" s="151"/>
      <c r="F18" s="151"/>
      <c r="G18" s="151"/>
      <c r="H18" s="151"/>
      <c r="I18" s="151"/>
      <c r="J18" s="151"/>
      <c r="K18" s="151"/>
      <c r="M18" s="239" t="s">
        <v>171</v>
      </c>
      <c r="N18" s="239"/>
      <c r="O18" s="239"/>
      <c r="P18" s="239"/>
      <c r="Q18" s="239"/>
      <c r="R18" s="239"/>
      <c r="S18" s="239"/>
      <c r="T18" s="239"/>
      <c r="U18" s="45"/>
      <c r="V18" s="45"/>
      <c r="W18" s="45"/>
      <c r="X18" s="45"/>
      <c r="Y18" s="45"/>
      <c r="Z18" s="45"/>
    </row>
    <row r="19" spans="1:28" ht="15" customHeight="1" x14ac:dyDescent="0.2">
      <c r="A19" s="154" t="s">
        <v>95</v>
      </c>
      <c r="B19" s="154"/>
      <c r="C19" s="154"/>
      <c r="D19" s="154"/>
      <c r="E19" s="154"/>
      <c r="F19" s="154"/>
      <c r="G19" s="154"/>
      <c r="H19" s="154"/>
      <c r="I19" s="154"/>
      <c r="J19" s="154"/>
      <c r="K19" s="154"/>
      <c r="M19" s="239"/>
      <c r="N19" s="239"/>
      <c r="O19" s="239"/>
      <c r="P19" s="239"/>
      <c r="Q19" s="239"/>
      <c r="R19" s="239"/>
      <c r="S19" s="239"/>
      <c r="T19" s="239"/>
      <c r="U19" s="45"/>
      <c r="V19" s="45"/>
      <c r="W19" s="45"/>
      <c r="X19" s="45"/>
      <c r="Y19" s="45"/>
      <c r="Z19" s="45"/>
    </row>
    <row r="20" spans="1:28" s="38" customFormat="1" ht="15" customHeight="1" x14ac:dyDescent="0.2">
      <c r="A20" s="154" t="s">
        <v>2</v>
      </c>
      <c r="B20" s="154"/>
      <c r="C20" s="154"/>
      <c r="D20" s="154"/>
      <c r="E20" s="154"/>
      <c r="F20" s="154"/>
      <c r="G20" s="154"/>
      <c r="H20" s="154"/>
      <c r="I20" s="154"/>
      <c r="J20" s="154"/>
      <c r="K20" s="154"/>
      <c r="M20" s="240" t="s">
        <v>172</v>
      </c>
      <c r="N20" s="240"/>
      <c r="O20" s="240"/>
      <c r="P20" s="240"/>
      <c r="Q20" s="240"/>
      <c r="R20" s="240"/>
      <c r="S20" s="240"/>
      <c r="T20" s="240"/>
      <c r="U20" s="45"/>
      <c r="V20" s="45"/>
      <c r="W20" s="45"/>
      <c r="X20" s="45"/>
      <c r="Y20" s="45"/>
      <c r="Z20" s="45"/>
    </row>
    <row r="21" spans="1:28" s="26" customFormat="1" ht="6.75" customHeight="1" x14ac:dyDescent="0.2">
      <c r="A21" s="25"/>
      <c r="B21" s="25"/>
      <c r="C21" s="25"/>
      <c r="D21" s="25"/>
      <c r="E21" s="25"/>
      <c r="F21" s="25"/>
      <c r="G21" s="25"/>
      <c r="H21" s="25"/>
      <c r="I21" s="25"/>
      <c r="J21" s="25"/>
      <c r="K21" s="25"/>
      <c r="M21" s="237" t="s">
        <v>175</v>
      </c>
      <c r="N21" s="237"/>
      <c r="O21" s="237"/>
      <c r="P21" s="237"/>
      <c r="Q21" s="237"/>
      <c r="R21" s="237"/>
      <c r="S21" s="237"/>
      <c r="T21" s="237"/>
      <c r="U21" s="45"/>
      <c r="V21" s="45"/>
      <c r="W21" s="45"/>
      <c r="X21" s="45"/>
      <c r="Y21" s="45"/>
      <c r="Z21" s="45"/>
    </row>
    <row r="22" spans="1:28" ht="7.5" customHeight="1" x14ac:dyDescent="0.2">
      <c r="A22" s="155" t="s">
        <v>76</v>
      </c>
      <c r="B22" s="155"/>
      <c r="C22" s="155"/>
      <c r="D22" s="155"/>
      <c r="E22" s="155"/>
      <c r="F22" s="155"/>
      <c r="G22" s="155"/>
      <c r="H22" s="155"/>
      <c r="I22" s="155"/>
      <c r="J22" s="155"/>
      <c r="K22" s="155"/>
      <c r="M22" s="237"/>
      <c r="N22" s="237"/>
      <c r="O22" s="237"/>
      <c r="P22" s="237"/>
      <c r="Q22" s="237"/>
      <c r="R22" s="237"/>
      <c r="S22" s="237"/>
      <c r="T22" s="237"/>
      <c r="U22" s="45"/>
      <c r="V22" s="45"/>
      <c r="W22" s="45"/>
      <c r="X22" s="45"/>
      <c r="Y22" s="45"/>
      <c r="Z22" s="45"/>
    </row>
    <row r="23" spans="1:28" ht="15" customHeight="1" x14ac:dyDescent="0.2">
      <c r="A23" s="155"/>
      <c r="B23" s="155"/>
      <c r="C23" s="155"/>
      <c r="D23" s="155"/>
      <c r="E23" s="155"/>
      <c r="F23" s="155"/>
      <c r="G23" s="155"/>
      <c r="H23" s="155"/>
      <c r="I23" s="155"/>
      <c r="J23" s="155"/>
      <c r="K23" s="155"/>
      <c r="M23" s="237"/>
      <c r="N23" s="237"/>
      <c r="O23" s="237"/>
      <c r="P23" s="237"/>
      <c r="Q23" s="237"/>
      <c r="R23" s="237"/>
      <c r="S23" s="237"/>
      <c r="T23" s="237"/>
      <c r="U23" s="45"/>
      <c r="V23" s="45"/>
      <c r="W23" s="45"/>
      <c r="X23" s="45"/>
      <c r="Y23" s="45"/>
      <c r="Z23" s="45"/>
    </row>
    <row r="24" spans="1:28" ht="15" customHeight="1" x14ac:dyDescent="0.2">
      <c r="A24" s="155"/>
      <c r="B24" s="155"/>
      <c r="C24" s="155"/>
      <c r="D24" s="155"/>
      <c r="E24" s="155"/>
      <c r="F24" s="155"/>
      <c r="G24" s="155"/>
      <c r="H24" s="155"/>
      <c r="I24" s="155"/>
      <c r="J24" s="155"/>
      <c r="K24" s="155"/>
      <c r="M24" s="237"/>
      <c r="N24" s="237"/>
      <c r="O24" s="237"/>
      <c r="P24" s="237"/>
      <c r="Q24" s="237"/>
      <c r="R24" s="237"/>
      <c r="S24" s="237"/>
      <c r="T24" s="237"/>
      <c r="U24" s="45"/>
      <c r="V24" s="45"/>
      <c r="W24" s="45"/>
      <c r="X24" s="45"/>
      <c r="Y24" s="45"/>
      <c r="Z24" s="45"/>
    </row>
    <row r="25" spans="1:28" ht="17.25" customHeight="1" x14ac:dyDescent="0.2">
      <c r="A25" s="155"/>
      <c r="B25" s="155"/>
      <c r="C25" s="155"/>
      <c r="D25" s="155"/>
      <c r="E25" s="155"/>
      <c r="F25" s="155"/>
      <c r="G25" s="155"/>
      <c r="H25" s="155"/>
      <c r="I25" s="155"/>
      <c r="J25" s="155"/>
      <c r="K25" s="155"/>
      <c r="M25" s="237"/>
      <c r="N25" s="237"/>
      <c r="O25" s="237"/>
      <c r="P25" s="237"/>
      <c r="Q25" s="237"/>
      <c r="R25" s="237"/>
      <c r="S25" s="237"/>
      <c r="T25" s="237"/>
      <c r="U25" s="45"/>
      <c r="V25" s="45"/>
      <c r="W25" s="45"/>
      <c r="X25" s="45"/>
      <c r="Y25" s="45"/>
      <c r="Z25" s="45"/>
    </row>
    <row r="26" spans="1:28" ht="5.25" customHeight="1" x14ac:dyDescent="0.2">
      <c r="A26" s="2"/>
      <c r="B26" s="2"/>
      <c r="C26" s="2"/>
      <c r="D26" s="2"/>
      <c r="E26" s="2"/>
      <c r="F26" s="2"/>
      <c r="G26" s="2"/>
      <c r="H26" s="2"/>
      <c r="I26" s="2"/>
      <c r="J26" s="2"/>
      <c r="K26" s="2"/>
      <c r="M26" s="3"/>
      <c r="N26" s="3"/>
      <c r="O26" s="3"/>
      <c r="P26" s="3"/>
      <c r="Q26" s="3"/>
      <c r="R26" s="3"/>
      <c r="U26" s="45"/>
      <c r="V26" s="45"/>
      <c r="W26" s="45"/>
      <c r="X26" s="45"/>
      <c r="Y26" s="45"/>
      <c r="Z26" s="45"/>
    </row>
    <row r="27" spans="1:28" ht="12.75" customHeight="1" x14ac:dyDescent="0.2">
      <c r="A27" s="250" t="s">
        <v>18</v>
      </c>
      <c r="B27" s="250"/>
      <c r="C27" s="250"/>
      <c r="D27" s="250"/>
      <c r="E27" s="250"/>
      <c r="F27" s="250"/>
      <c r="G27" s="250"/>
      <c r="M27" s="116"/>
      <c r="N27" s="116"/>
      <c r="O27" s="116"/>
      <c r="P27" s="116"/>
      <c r="Q27" s="116"/>
      <c r="R27" s="116"/>
      <c r="S27" s="116"/>
      <c r="T27" s="116"/>
      <c r="U27" s="45"/>
      <c r="V27" s="45"/>
      <c r="W27" s="45"/>
      <c r="X27" s="45"/>
      <c r="Y27" s="45"/>
      <c r="Z27" s="45"/>
    </row>
    <row r="28" spans="1:28" ht="26.25" customHeight="1" x14ac:dyDescent="0.2">
      <c r="A28" s="4"/>
      <c r="B28" s="170" t="s">
        <v>3</v>
      </c>
      <c r="C28" s="172"/>
      <c r="D28" s="170" t="s">
        <v>4</v>
      </c>
      <c r="E28" s="171"/>
      <c r="F28" s="172"/>
      <c r="G28" s="131" t="s">
        <v>21</v>
      </c>
      <c r="H28" s="131" t="s">
        <v>11</v>
      </c>
      <c r="I28" s="170" t="s">
        <v>5</v>
      </c>
      <c r="J28" s="171"/>
      <c r="K28" s="172"/>
      <c r="M28" s="237" t="s">
        <v>155</v>
      </c>
      <c r="N28" s="237"/>
      <c r="O28" s="237"/>
      <c r="P28" s="237"/>
      <c r="Q28" s="237"/>
      <c r="R28" s="237"/>
      <c r="S28" s="237"/>
      <c r="T28" s="237"/>
    </row>
    <row r="29" spans="1:28" ht="17.25" customHeight="1" x14ac:dyDescent="0.2">
      <c r="A29" s="4"/>
      <c r="B29" s="34" t="s">
        <v>6</v>
      </c>
      <c r="C29" s="34" t="s">
        <v>7</v>
      </c>
      <c r="D29" s="34" t="s">
        <v>8</v>
      </c>
      <c r="E29" s="34" t="s">
        <v>9</v>
      </c>
      <c r="F29" s="34" t="s">
        <v>10</v>
      </c>
      <c r="G29" s="132"/>
      <c r="H29" s="132"/>
      <c r="I29" s="34" t="s">
        <v>12</v>
      </c>
      <c r="J29" s="34" t="s">
        <v>13</v>
      </c>
      <c r="K29" s="34" t="s">
        <v>14</v>
      </c>
      <c r="M29" s="237"/>
      <c r="N29" s="237"/>
      <c r="O29" s="237"/>
      <c r="P29" s="237"/>
      <c r="Q29" s="237"/>
      <c r="R29" s="237"/>
      <c r="S29" s="237"/>
      <c r="T29" s="237"/>
      <c r="U29" s="108"/>
      <c r="V29" s="108"/>
      <c r="W29" s="108"/>
      <c r="X29" s="108"/>
      <c r="Y29" s="108"/>
      <c r="Z29" s="108"/>
      <c r="AA29" s="108"/>
      <c r="AB29" s="108"/>
    </row>
    <row r="30" spans="1:28" ht="17.25" customHeight="1" x14ac:dyDescent="0.2">
      <c r="A30" s="36" t="s">
        <v>15</v>
      </c>
      <c r="B30" s="35">
        <v>14</v>
      </c>
      <c r="C30" s="35">
        <v>14</v>
      </c>
      <c r="D30" s="80">
        <v>3</v>
      </c>
      <c r="E30" s="80">
        <v>3</v>
      </c>
      <c r="F30" s="80">
        <v>2</v>
      </c>
      <c r="G30" s="80"/>
      <c r="H30" s="101">
        <v>2</v>
      </c>
      <c r="I30" s="80">
        <v>3</v>
      </c>
      <c r="J30" s="80">
        <v>1</v>
      </c>
      <c r="K30" s="80">
        <v>10</v>
      </c>
      <c r="L30" s="23"/>
      <c r="M30" s="237"/>
      <c r="N30" s="237"/>
      <c r="O30" s="237"/>
      <c r="P30" s="237"/>
      <c r="Q30" s="237"/>
      <c r="R30" s="237"/>
      <c r="S30" s="237"/>
      <c r="T30" s="237"/>
      <c r="U30" s="266" t="str">
        <f>IF(SUM(B30:K30)=52,"Corect","Suma trebuie să fie 52")</f>
        <v>Corect</v>
      </c>
      <c r="V30" s="266"/>
    </row>
    <row r="31" spans="1:28" ht="15" customHeight="1" x14ac:dyDescent="0.2">
      <c r="A31" s="36" t="s">
        <v>16</v>
      </c>
      <c r="B31" s="35">
        <v>14</v>
      </c>
      <c r="C31" s="35">
        <v>14</v>
      </c>
      <c r="D31" s="80">
        <v>3</v>
      </c>
      <c r="E31" s="80">
        <v>3</v>
      </c>
      <c r="F31" s="80">
        <v>2</v>
      </c>
      <c r="G31" s="80"/>
      <c r="H31" s="101">
        <v>2</v>
      </c>
      <c r="I31" s="80">
        <v>3</v>
      </c>
      <c r="J31" s="80">
        <v>1</v>
      </c>
      <c r="K31" s="80">
        <v>10</v>
      </c>
      <c r="M31" s="237"/>
      <c r="N31" s="237"/>
      <c r="O31" s="237"/>
      <c r="P31" s="237"/>
      <c r="Q31" s="237"/>
      <c r="R31" s="237"/>
      <c r="S31" s="237"/>
      <c r="T31" s="237"/>
      <c r="U31" s="266" t="str">
        <f>IF(SUM(B31:K31)=52,"Corect","Suma trebuie să fie 52")</f>
        <v>Corect</v>
      </c>
      <c r="V31" s="266"/>
    </row>
    <row r="32" spans="1:28" ht="15.75" customHeight="1" x14ac:dyDescent="0.2">
      <c r="A32" s="37" t="s">
        <v>17</v>
      </c>
      <c r="B32" s="35">
        <v>14</v>
      </c>
      <c r="C32" s="35">
        <v>12</v>
      </c>
      <c r="D32" s="80">
        <v>3</v>
      </c>
      <c r="E32" s="80">
        <v>3</v>
      </c>
      <c r="F32" s="80">
        <v>2</v>
      </c>
      <c r="G32" s="80"/>
      <c r="H32" s="101">
        <v>0</v>
      </c>
      <c r="I32" s="80">
        <v>3</v>
      </c>
      <c r="J32" s="80">
        <v>1</v>
      </c>
      <c r="K32" s="80">
        <v>14</v>
      </c>
      <c r="M32" s="237"/>
      <c r="N32" s="237"/>
      <c r="O32" s="237"/>
      <c r="P32" s="237"/>
      <c r="Q32" s="237"/>
      <c r="R32" s="237"/>
      <c r="S32" s="237"/>
      <c r="T32" s="237"/>
      <c r="U32" s="266" t="str">
        <f>IF(SUM(B32:K32)=52,"Corect","Suma trebuie să fie 52")</f>
        <v>Corect</v>
      </c>
      <c r="V32" s="266"/>
    </row>
    <row r="33" spans="1:25" s="99" customFormat="1" x14ac:dyDescent="0.2">
      <c r="A33" s="107"/>
      <c r="B33" s="107"/>
      <c r="C33" s="107"/>
      <c r="D33" s="107"/>
      <c r="E33" s="107"/>
      <c r="F33" s="107"/>
      <c r="G33" s="107"/>
      <c r="H33" s="107"/>
      <c r="I33" s="107"/>
      <c r="J33" s="107"/>
      <c r="K33" s="107"/>
      <c r="M33" s="116"/>
      <c r="N33" s="116"/>
      <c r="O33" s="116"/>
      <c r="P33" s="116"/>
      <c r="Q33" s="116"/>
      <c r="R33" s="116"/>
      <c r="S33" s="116"/>
      <c r="T33" s="116"/>
      <c r="U33" s="114"/>
      <c r="V33" s="114"/>
      <c r="W33" s="114"/>
    </row>
    <row r="34" spans="1:25" x14ac:dyDescent="0.2">
      <c r="A34" s="107"/>
      <c r="B34" s="107"/>
      <c r="C34" s="107"/>
      <c r="D34" s="107"/>
      <c r="E34" s="107"/>
      <c r="F34" s="107"/>
      <c r="G34" s="107"/>
      <c r="H34" s="107"/>
      <c r="I34" s="107"/>
      <c r="J34" s="107"/>
      <c r="K34" s="107"/>
      <c r="M34" s="116"/>
      <c r="N34" s="116"/>
      <c r="O34" s="116"/>
      <c r="P34" s="116"/>
      <c r="Q34" s="116"/>
      <c r="R34" s="116"/>
      <c r="S34" s="116"/>
      <c r="T34" s="116"/>
    </row>
    <row r="35" spans="1:25" ht="17.25" customHeight="1" x14ac:dyDescent="0.2">
      <c r="A35" s="246" t="s">
        <v>24</v>
      </c>
      <c r="B35" s="247"/>
      <c r="C35" s="247"/>
      <c r="D35" s="247"/>
      <c r="E35" s="247"/>
      <c r="F35" s="247"/>
      <c r="G35" s="247"/>
      <c r="H35" s="247"/>
      <c r="I35" s="247"/>
      <c r="J35" s="247"/>
      <c r="K35" s="247"/>
      <c r="L35" s="247"/>
      <c r="M35" s="247"/>
      <c r="N35" s="247"/>
      <c r="O35" s="247"/>
      <c r="P35" s="247"/>
      <c r="Q35" s="247"/>
      <c r="R35" s="247"/>
      <c r="S35" s="247"/>
      <c r="T35" s="247"/>
    </row>
    <row r="36" spans="1:25" ht="2.25" hidden="1" customHeight="1" x14ac:dyDescent="0.2">
      <c r="N36" s="7"/>
      <c r="O36" s="8" t="s">
        <v>40</v>
      </c>
      <c r="P36" s="8" t="s">
        <v>100</v>
      </c>
      <c r="Q36" s="8" t="s">
        <v>41</v>
      </c>
      <c r="R36" s="8" t="s">
        <v>42</v>
      </c>
      <c r="S36" s="8"/>
      <c r="T36" s="8"/>
    </row>
    <row r="37" spans="1:25" ht="17.25" customHeight="1" x14ac:dyDescent="0.2">
      <c r="A37" s="138" t="s">
        <v>45</v>
      </c>
      <c r="B37" s="138"/>
      <c r="C37" s="138"/>
      <c r="D37" s="138"/>
      <c r="E37" s="138"/>
      <c r="F37" s="138"/>
      <c r="G37" s="138"/>
      <c r="H37" s="138"/>
      <c r="I37" s="138"/>
      <c r="J37" s="138"/>
      <c r="K37" s="138"/>
      <c r="L37" s="138"/>
      <c r="M37" s="138"/>
      <c r="N37" s="138"/>
      <c r="O37" s="138"/>
      <c r="P37" s="138"/>
      <c r="Q37" s="138"/>
      <c r="R37" s="138"/>
      <c r="S37" s="138"/>
      <c r="T37" s="138"/>
    </row>
    <row r="38" spans="1:25" ht="25.5" customHeight="1" x14ac:dyDescent="0.2">
      <c r="A38" s="156" t="s">
        <v>30</v>
      </c>
      <c r="B38" s="139" t="s">
        <v>29</v>
      </c>
      <c r="C38" s="140"/>
      <c r="D38" s="140"/>
      <c r="E38" s="140"/>
      <c r="F38" s="140"/>
      <c r="G38" s="140"/>
      <c r="H38" s="140"/>
      <c r="I38" s="141"/>
      <c r="J38" s="131" t="s">
        <v>43</v>
      </c>
      <c r="K38" s="145" t="s">
        <v>27</v>
      </c>
      <c r="L38" s="146"/>
      <c r="M38" s="147"/>
      <c r="N38" s="145" t="s">
        <v>44</v>
      </c>
      <c r="O38" s="152"/>
      <c r="P38" s="153"/>
      <c r="Q38" s="145" t="s">
        <v>26</v>
      </c>
      <c r="R38" s="146"/>
      <c r="S38" s="147"/>
      <c r="T38" s="149" t="s">
        <v>25</v>
      </c>
    </row>
    <row r="39" spans="1:25" ht="13.5" customHeight="1" x14ac:dyDescent="0.2">
      <c r="A39" s="157"/>
      <c r="B39" s="142"/>
      <c r="C39" s="143"/>
      <c r="D39" s="143"/>
      <c r="E39" s="143"/>
      <c r="F39" s="143"/>
      <c r="G39" s="143"/>
      <c r="H39" s="143"/>
      <c r="I39" s="144"/>
      <c r="J39" s="132"/>
      <c r="K39" s="5" t="s">
        <v>31</v>
      </c>
      <c r="L39" s="5" t="s">
        <v>32</v>
      </c>
      <c r="M39" s="5" t="s">
        <v>33</v>
      </c>
      <c r="N39" s="5" t="s">
        <v>37</v>
      </c>
      <c r="O39" s="5" t="s">
        <v>8</v>
      </c>
      <c r="P39" s="5" t="s">
        <v>34</v>
      </c>
      <c r="Q39" s="5" t="s">
        <v>35</v>
      </c>
      <c r="R39" s="5" t="s">
        <v>31</v>
      </c>
      <c r="S39" s="5" t="s">
        <v>36</v>
      </c>
      <c r="T39" s="132"/>
      <c r="U39" s="108"/>
      <c r="V39" s="108"/>
      <c r="W39" s="108"/>
    </row>
    <row r="40" spans="1:25" ht="41.25" customHeight="1" x14ac:dyDescent="0.2">
      <c r="A40" s="81" t="s">
        <v>106</v>
      </c>
      <c r="B40" s="128" t="s">
        <v>176</v>
      </c>
      <c r="C40" s="129"/>
      <c r="D40" s="129"/>
      <c r="E40" s="129"/>
      <c r="F40" s="129"/>
      <c r="G40" s="129"/>
      <c r="H40" s="129"/>
      <c r="I40" s="130"/>
      <c r="J40" s="82">
        <v>7</v>
      </c>
      <c r="K40" s="82">
        <v>1</v>
      </c>
      <c r="L40" s="82">
        <v>2</v>
      </c>
      <c r="M40" s="82">
        <v>2</v>
      </c>
      <c r="N40" s="83">
        <f t="shared" ref="N40:N46" si="0">K40+L40+M40</f>
        <v>5</v>
      </c>
      <c r="O40" s="84">
        <f t="shared" ref="O40:O46" si="1">P40-N40</f>
        <v>8</v>
      </c>
      <c r="P40" s="84">
        <f t="shared" ref="P40:P46" si="2">ROUND(PRODUCT(J40,25)/14,0)</f>
        <v>13</v>
      </c>
      <c r="Q40" s="85" t="s">
        <v>35</v>
      </c>
      <c r="R40" s="9"/>
      <c r="S40" s="19"/>
      <c r="T40" s="9" t="s">
        <v>40</v>
      </c>
      <c r="U40" s="108"/>
      <c r="V40" s="108"/>
      <c r="W40" s="108"/>
    </row>
    <row r="41" spans="1:25" ht="51" customHeight="1" x14ac:dyDescent="0.2">
      <c r="A41" s="86" t="s">
        <v>107</v>
      </c>
      <c r="B41" s="128" t="s">
        <v>177</v>
      </c>
      <c r="C41" s="129"/>
      <c r="D41" s="129"/>
      <c r="E41" s="129"/>
      <c r="F41" s="129"/>
      <c r="G41" s="129"/>
      <c r="H41" s="129"/>
      <c r="I41" s="130"/>
      <c r="J41" s="82">
        <v>7</v>
      </c>
      <c r="K41" s="82">
        <v>1</v>
      </c>
      <c r="L41" s="82">
        <v>2</v>
      </c>
      <c r="M41" s="82">
        <v>2</v>
      </c>
      <c r="N41" s="83">
        <f t="shared" si="0"/>
        <v>5</v>
      </c>
      <c r="O41" s="84">
        <f t="shared" si="1"/>
        <v>8</v>
      </c>
      <c r="P41" s="84">
        <f t="shared" si="2"/>
        <v>13</v>
      </c>
      <c r="Q41" s="85" t="s">
        <v>35</v>
      </c>
      <c r="R41" s="9"/>
      <c r="S41" s="19"/>
      <c r="T41" s="9" t="s">
        <v>40</v>
      </c>
      <c r="U41" s="108"/>
      <c r="V41" s="108"/>
      <c r="W41" s="108"/>
    </row>
    <row r="42" spans="1:25" ht="39.75" customHeight="1" x14ac:dyDescent="0.2">
      <c r="A42" s="81" t="s">
        <v>108</v>
      </c>
      <c r="B42" s="128" t="s">
        <v>178</v>
      </c>
      <c r="C42" s="129"/>
      <c r="D42" s="129"/>
      <c r="E42" s="129"/>
      <c r="F42" s="129"/>
      <c r="G42" s="129"/>
      <c r="H42" s="129"/>
      <c r="I42" s="130"/>
      <c r="J42" s="82">
        <v>7</v>
      </c>
      <c r="K42" s="82">
        <v>1</v>
      </c>
      <c r="L42" s="82">
        <v>2</v>
      </c>
      <c r="M42" s="82">
        <v>2</v>
      </c>
      <c r="N42" s="83">
        <f t="shared" si="0"/>
        <v>5</v>
      </c>
      <c r="O42" s="84">
        <f t="shared" si="1"/>
        <v>8</v>
      </c>
      <c r="P42" s="84">
        <f t="shared" si="2"/>
        <v>13</v>
      </c>
      <c r="Q42" s="85" t="s">
        <v>35</v>
      </c>
      <c r="R42" s="9"/>
      <c r="S42" s="19"/>
      <c r="T42" s="9" t="s">
        <v>40</v>
      </c>
      <c r="U42" s="108"/>
      <c r="V42" s="108"/>
      <c r="W42" s="108"/>
    </row>
    <row r="43" spans="1:25" ht="24.75" customHeight="1" x14ac:dyDescent="0.2">
      <c r="A43" s="81" t="s">
        <v>109</v>
      </c>
      <c r="B43" s="128" t="s">
        <v>179</v>
      </c>
      <c r="C43" s="129"/>
      <c r="D43" s="129"/>
      <c r="E43" s="129"/>
      <c r="F43" s="129"/>
      <c r="G43" s="129"/>
      <c r="H43" s="129"/>
      <c r="I43" s="130"/>
      <c r="J43" s="82">
        <v>6</v>
      </c>
      <c r="K43" s="82">
        <v>2</v>
      </c>
      <c r="L43" s="82">
        <v>1</v>
      </c>
      <c r="M43" s="82">
        <v>0</v>
      </c>
      <c r="N43" s="83">
        <f t="shared" si="0"/>
        <v>3</v>
      </c>
      <c r="O43" s="84">
        <f t="shared" si="1"/>
        <v>8</v>
      </c>
      <c r="P43" s="84">
        <f t="shared" si="2"/>
        <v>11</v>
      </c>
      <c r="Q43" s="85" t="s">
        <v>35</v>
      </c>
      <c r="R43" s="9"/>
      <c r="S43" s="19"/>
      <c r="T43" s="9" t="s">
        <v>40</v>
      </c>
      <c r="U43" s="108"/>
      <c r="V43" s="108"/>
      <c r="W43" s="108"/>
      <c r="X43" s="1" t="s">
        <v>102</v>
      </c>
    </row>
    <row r="44" spans="1:25" x14ac:dyDescent="0.2">
      <c r="A44" s="81" t="s">
        <v>110</v>
      </c>
      <c r="B44" s="128" t="s">
        <v>180</v>
      </c>
      <c r="C44" s="129"/>
      <c r="D44" s="129"/>
      <c r="E44" s="129"/>
      <c r="F44" s="129"/>
      <c r="G44" s="129"/>
      <c r="H44" s="129"/>
      <c r="I44" s="130"/>
      <c r="J44" s="82">
        <v>3</v>
      </c>
      <c r="K44" s="82">
        <v>0</v>
      </c>
      <c r="L44" s="82">
        <v>2</v>
      </c>
      <c r="M44" s="82">
        <v>1</v>
      </c>
      <c r="N44" s="83">
        <f t="shared" si="0"/>
        <v>3</v>
      </c>
      <c r="O44" s="84">
        <f t="shared" si="1"/>
        <v>2</v>
      </c>
      <c r="P44" s="84">
        <f t="shared" si="2"/>
        <v>5</v>
      </c>
      <c r="Q44" s="85"/>
      <c r="R44" s="9" t="s">
        <v>31</v>
      </c>
      <c r="S44" s="19"/>
      <c r="T44" s="9" t="s">
        <v>40</v>
      </c>
      <c r="U44" s="108"/>
      <c r="V44" s="108"/>
      <c r="W44" s="108"/>
    </row>
    <row r="45" spans="1:25" ht="18.75" customHeight="1" x14ac:dyDescent="0.2">
      <c r="A45" s="54" t="s">
        <v>101</v>
      </c>
      <c r="B45" s="122" t="s">
        <v>181</v>
      </c>
      <c r="C45" s="123"/>
      <c r="D45" s="123"/>
      <c r="E45" s="123"/>
      <c r="F45" s="123"/>
      <c r="G45" s="123"/>
      <c r="H45" s="123"/>
      <c r="I45" s="124"/>
      <c r="J45" s="48">
        <v>3</v>
      </c>
      <c r="K45" s="48">
        <v>0</v>
      </c>
      <c r="L45" s="48">
        <v>2</v>
      </c>
      <c r="M45" s="48">
        <v>0</v>
      </c>
      <c r="N45" s="32">
        <f t="shared" si="0"/>
        <v>2</v>
      </c>
      <c r="O45" s="15">
        <f t="shared" si="1"/>
        <v>3</v>
      </c>
      <c r="P45" s="15">
        <f t="shared" si="2"/>
        <v>5</v>
      </c>
      <c r="Q45" s="49"/>
      <c r="R45" s="48" t="s">
        <v>31</v>
      </c>
      <c r="S45" s="50"/>
      <c r="T45" s="48" t="s">
        <v>42</v>
      </c>
      <c r="U45" s="108"/>
      <c r="V45" s="108"/>
      <c r="W45" s="108"/>
      <c r="X45" s="53"/>
      <c r="Y45" s="53"/>
    </row>
    <row r="46" spans="1:25" ht="18.75" customHeight="1" x14ac:dyDescent="0.2">
      <c r="A46" s="40" t="s">
        <v>90</v>
      </c>
      <c r="B46" s="125" t="s">
        <v>182</v>
      </c>
      <c r="C46" s="126"/>
      <c r="D46" s="126"/>
      <c r="E46" s="126"/>
      <c r="F46" s="126"/>
      <c r="G46" s="126"/>
      <c r="H46" s="126"/>
      <c r="I46" s="127"/>
      <c r="J46" s="40">
        <v>2</v>
      </c>
      <c r="K46" s="40">
        <v>0</v>
      </c>
      <c r="L46" s="40">
        <v>2</v>
      </c>
      <c r="M46" s="40">
        <v>0</v>
      </c>
      <c r="N46" s="40">
        <f t="shared" si="0"/>
        <v>2</v>
      </c>
      <c r="O46" s="41">
        <f t="shared" si="1"/>
        <v>2</v>
      </c>
      <c r="P46" s="41">
        <f t="shared" si="2"/>
        <v>4</v>
      </c>
      <c r="Q46" s="42"/>
      <c r="R46" s="40"/>
      <c r="S46" s="43" t="s">
        <v>36</v>
      </c>
      <c r="T46" s="40" t="s">
        <v>42</v>
      </c>
      <c r="U46" s="108"/>
      <c r="V46" s="108"/>
      <c r="W46" s="108"/>
      <c r="X46" s="53"/>
      <c r="Y46" s="53"/>
    </row>
    <row r="47" spans="1:25" x14ac:dyDescent="0.2">
      <c r="A47" s="16" t="s">
        <v>28</v>
      </c>
      <c r="B47" s="133"/>
      <c r="C47" s="134"/>
      <c r="D47" s="134"/>
      <c r="E47" s="134"/>
      <c r="F47" s="134"/>
      <c r="G47" s="134"/>
      <c r="H47" s="134"/>
      <c r="I47" s="135"/>
      <c r="J47" s="16">
        <f t="shared" ref="J47:P47" si="3">SUM(J40:J46)</f>
        <v>35</v>
      </c>
      <c r="K47" s="16">
        <f t="shared" si="3"/>
        <v>5</v>
      </c>
      <c r="L47" s="16">
        <f t="shared" si="3"/>
        <v>13</v>
      </c>
      <c r="M47" s="16">
        <f t="shared" si="3"/>
        <v>7</v>
      </c>
      <c r="N47" s="16">
        <f t="shared" si="3"/>
        <v>25</v>
      </c>
      <c r="O47" s="16">
        <f t="shared" si="3"/>
        <v>39</v>
      </c>
      <c r="P47" s="16">
        <f t="shared" si="3"/>
        <v>64</v>
      </c>
      <c r="Q47" s="24">
        <f>COUNTIF(Q40:Q46,"E")</f>
        <v>4</v>
      </c>
      <c r="R47" s="68">
        <f>COUNTIF(R40:R46,"C")</f>
        <v>2</v>
      </c>
      <c r="S47" s="68">
        <f>COUNTIF(S40:S46,"VP")</f>
        <v>1</v>
      </c>
      <c r="T47" s="69">
        <f>COUNTA(T40:T46)</f>
        <v>7</v>
      </c>
      <c r="U47" s="208" t="str">
        <f>IF(Q47&gt;=SUM(R47:S47),"Corect","E trebuie să fie cel puțin egal cu C+VP")</f>
        <v>Corect</v>
      </c>
      <c r="V47" s="201"/>
      <c r="W47" s="201"/>
    </row>
    <row r="48" spans="1:25" s="46" customFormat="1" x14ac:dyDescent="0.2">
      <c r="A48" s="241" t="s">
        <v>156</v>
      </c>
      <c r="B48" s="241"/>
      <c r="C48" s="241"/>
      <c r="D48" s="241"/>
      <c r="E48" s="241"/>
      <c r="F48" s="241"/>
      <c r="G48" s="241"/>
      <c r="H48" s="241"/>
      <c r="I48" s="241"/>
      <c r="J48" s="241"/>
      <c r="K48" s="241"/>
      <c r="L48" s="241"/>
      <c r="M48" s="241"/>
      <c r="N48" s="241"/>
      <c r="O48" s="241"/>
      <c r="P48" s="241"/>
      <c r="Q48" s="241"/>
      <c r="R48" s="241"/>
      <c r="S48" s="241"/>
      <c r="T48" s="241"/>
      <c r="U48" s="44"/>
    </row>
    <row r="49" spans="1:25" s="99" customFormat="1" x14ac:dyDescent="0.2">
      <c r="A49" s="242"/>
      <c r="B49" s="242"/>
      <c r="C49" s="242"/>
      <c r="D49" s="242"/>
      <c r="E49" s="242"/>
      <c r="F49" s="242"/>
      <c r="G49" s="242"/>
      <c r="H49" s="242"/>
      <c r="I49" s="242"/>
      <c r="J49" s="242"/>
      <c r="K49" s="242"/>
      <c r="L49" s="242"/>
      <c r="M49" s="242"/>
      <c r="N49" s="242"/>
      <c r="O49" s="242"/>
      <c r="P49" s="242"/>
      <c r="Q49" s="242"/>
      <c r="R49" s="242"/>
      <c r="S49" s="242"/>
      <c r="T49" s="242"/>
      <c r="U49" s="100"/>
    </row>
    <row r="50" spans="1:25" ht="14.25" customHeight="1" x14ac:dyDescent="0.2"/>
    <row r="51" spans="1:25" ht="16.5" customHeight="1" x14ac:dyDescent="0.2">
      <c r="A51" s="138" t="s">
        <v>46</v>
      </c>
      <c r="B51" s="138"/>
      <c r="C51" s="138"/>
      <c r="D51" s="138"/>
      <c r="E51" s="138"/>
      <c r="F51" s="138"/>
      <c r="G51" s="138"/>
      <c r="H51" s="138"/>
      <c r="I51" s="138"/>
      <c r="J51" s="138"/>
      <c r="K51" s="138"/>
      <c r="L51" s="138"/>
      <c r="M51" s="138"/>
      <c r="N51" s="138"/>
      <c r="O51" s="138"/>
      <c r="P51" s="138"/>
      <c r="Q51" s="138"/>
      <c r="R51" s="138"/>
      <c r="S51" s="138"/>
      <c r="T51" s="138"/>
    </row>
    <row r="52" spans="1:25" ht="26.25" customHeight="1" x14ac:dyDescent="0.2">
      <c r="A52" s="156" t="s">
        <v>30</v>
      </c>
      <c r="B52" s="139" t="s">
        <v>29</v>
      </c>
      <c r="C52" s="140"/>
      <c r="D52" s="140"/>
      <c r="E52" s="140"/>
      <c r="F52" s="140"/>
      <c r="G52" s="140"/>
      <c r="H52" s="140"/>
      <c r="I52" s="141"/>
      <c r="J52" s="131" t="s">
        <v>43</v>
      </c>
      <c r="K52" s="145" t="s">
        <v>27</v>
      </c>
      <c r="L52" s="146"/>
      <c r="M52" s="147"/>
      <c r="N52" s="145" t="s">
        <v>44</v>
      </c>
      <c r="O52" s="152"/>
      <c r="P52" s="153"/>
      <c r="Q52" s="145" t="s">
        <v>26</v>
      </c>
      <c r="R52" s="146"/>
      <c r="S52" s="147"/>
      <c r="T52" s="149" t="s">
        <v>25</v>
      </c>
    </row>
    <row r="53" spans="1:25" ht="12.75" customHeight="1" x14ac:dyDescent="0.2">
      <c r="A53" s="157"/>
      <c r="B53" s="142"/>
      <c r="C53" s="143"/>
      <c r="D53" s="143"/>
      <c r="E53" s="143"/>
      <c r="F53" s="143"/>
      <c r="G53" s="143"/>
      <c r="H53" s="143"/>
      <c r="I53" s="144"/>
      <c r="J53" s="132"/>
      <c r="K53" s="5" t="s">
        <v>31</v>
      </c>
      <c r="L53" s="5" t="s">
        <v>32</v>
      </c>
      <c r="M53" s="5" t="s">
        <v>33</v>
      </c>
      <c r="N53" s="55" t="s">
        <v>37</v>
      </c>
      <c r="O53" s="55" t="s">
        <v>8</v>
      </c>
      <c r="P53" s="55" t="s">
        <v>34</v>
      </c>
      <c r="Q53" s="55" t="s">
        <v>35</v>
      </c>
      <c r="R53" s="55" t="s">
        <v>31</v>
      </c>
      <c r="S53" s="55" t="s">
        <v>36</v>
      </c>
      <c r="T53" s="132"/>
    </row>
    <row r="54" spans="1:25" ht="27.75" customHeight="1" x14ac:dyDescent="0.2">
      <c r="A54" s="81" t="s">
        <v>111</v>
      </c>
      <c r="B54" s="128" t="s">
        <v>183</v>
      </c>
      <c r="C54" s="129"/>
      <c r="D54" s="129"/>
      <c r="E54" s="129"/>
      <c r="F54" s="129"/>
      <c r="G54" s="129"/>
      <c r="H54" s="129"/>
      <c r="I54" s="130"/>
      <c r="J54" s="82">
        <v>6</v>
      </c>
      <c r="K54" s="82">
        <v>1</v>
      </c>
      <c r="L54" s="82">
        <v>2</v>
      </c>
      <c r="M54" s="82">
        <v>2</v>
      </c>
      <c r="N54" s="83">
        <f t="shared" ref="N54:N62" si="4">K54+L54+M54</f>
        <v>5</v>
      </c>
      <c r="O54" s="84">
        <f t="shared" ref="O54:O62" si="5">P54-N54</f>
        <v>6</v>
      </c>
      <c r="P54" s="84">
        <f t="shared" ref="P54:P62" si="6">ROUND(PRODUCT(J54,25)/14,0)</f>
        <v>11</v>
      </c>
      <c r="Q54" s="85" t="s">
        <v>35</v>
      </c>
      <c r="R54" s="9"/>
      <c r="S54" s="19"/>
      <c r="T54" s="9" t="s">
        <v>40</v>
      </c>
    </row>
    <row r="55" spans="1:25" ht="39.75" customHeight="1" x14ac:dyDescent="0.2">
      <c r="A55" s="81" t="s">
        <v>112</v>
      </c>
      <c r="B55" s="128" t="s">
        <v>184</v>
      </c>
      <c r="C55" s="129"/>
      <c r="D55" s="129"/>
      <c r="E55" s="129"/>
      <c r="F55" s="129"/>
      <c r="G55" s="129"/>
      <c r="H55" s="129"/>
      <c r="I55" s="130"/>
      <c r="J55" s="82">
        <v>6</v>
      </c>
      <c r="K55" s="82">
        <v>1</v>
      </c>
      <c r="L55" s="82">
        <v>2</v>
      </c>
      <c r="M55" s="82">
        <v>1</v>
      </c>
      <c r="N55" s="83">
        <f t="shared" si="4"/>
        <v>4</v>
      </c>
      <c r="O55" s="84">
        <f t="shared" si="5"/>
        <v>7</v>
      </c>
      <c r="P55" s="84">
        <f t="shared" si="6"/>
        <v>11</v>
      </c>
      <c r="Q55" s="85" t="s">
        <v>35</v>
      </c>
      <c r="R55" s="9"/>
      <c r="S55" s="19"/>
      <c r="T55" s="9" t="s">
        <v>40</v>
      </c>
    </row>
    <row r="56" spans="1:25" ht="30" customHeight="1" x14ac:dyDescent="0.2">
      <c r="A56" s="81" t="s">
        <v>113</v>
      </c>
      <c r="B56" s="128" t="s">
        <v>185</v>
      </c>
      <c r="C56" s="129"/>
      <c r="D56" s="129"/>
      <c r="E56" s="129"/>
      <c r="F56" s="129"/>
      <c r="G56" s="129"/>
      <c r="H56" s="129"/>
      <c r="I56" s="130"/>
      <c r="J56" s="82">
        <v>5</v>
      </c>
      <c r="K56" s="82">
        <v>2</v>
      </c>
      <c r="L56" s="82">
        <v>1</v>
      </c>
      <c r="M56" s="82">
        <v>0</v>
      </c>
      <c r="N56" s="83">
        <f t="shared" si="4"/>
        <v>3</v>
      </c>
      <c r="O56" s="84">
        <f t="shared" si="5"/>
        <v>6</v>
      </c>
      <c r="P56" s="84">
        <f t="shared" si="6"/>
        <v>9</v>
      </c>
      <c r="Q56" s="85" t="s">
        <v>35</v>
      </c>
      <c r="R56" s="9"/>
      <c r="S56" s="19"/>
      <c r="T56" s="9" t="s">
        <v>40</v>
      </c>
    </row>
    <row r="57" spans="1:25" ht="36" customHeight="1" x14ac:dyDescent="0.2">
      <c r="A57" s="81" t="s">
        <v>114</v>
      </c>
      <c r="B57" s="128" t="s">
        <v>186</v>
      </c>
      <c r="C57" s="129"/>
      <c r="D57" s="129"/>
      <c r="E57" s="129"/>
      <c r="F57" s="129"/>
      <c r="G57" s="129"/>
      <c r="H57" s="129"/>
      <c r="I57" s="148"/>
      <c r="J57" s="82">
        <v>3</v>
      </c>
      <c r="K57" s="82">
        <v>0</v>
      </c>
      <c r="L57" s="82">
        <v>0</v>
      </c>
      <c r="M57" s="82">
        <v>1</v>
      </c>
      <c r="N57" s="83">
        <f t="shared" si="4"/>
        <v>1</v>
      </c>
      <c r="O57" s="84">
        <f t="shared" si="5"/>
        <v>4</v>
      </c>
      <c r="P57" s="84">
        <f t="shared" si="6"/>
        <v>5</v>
      </c>
      <c r="Q57" s="85"/>
      <c r="R57" s="9"/>
      <c r="S57" s="19" t="s">
        <v>36</v>
      </c>
      <c r="T57" s="9" t="s">
        <v>40</v>
      </c>
    </row>
    <row r="58" spans="1:25" ht="13.5" customHeight="1" x14ac:dyDescent="0.2">
      <c r="A58" s="81" t="s">
        <v>115</v>
      </c>
      <c r="B58" s="128" t="s">
        <v>187</v>
      </c>
      <c r="C58" s="129"/>
      <c r="D58" s="129"/>
      <c r="E58" s="129"/>
      <c r="F58" s="129"/>
      <c r="G58" s="129"/>
      <c r="H58" s="129"/>
      <c r="I58" s="130"/>
      <c r="J58" s="82">
        <v>4</v>
      </c>
      <c r="K58" s="82">
        <v>0</v>
      </c>
      <c r="L58" s="82">
        <v>0</v>
      </c>
      <c r="M58" s="82">
        <v>2</v>
      </c>
      <c r="N58" s="83">
        <f t="shared" si="4"/>
        <v>2</v>
      </c>
      <c r="O58" s="84">
        <f t="shared" si="5"/>
        <v>5</v>
      </c>
      <c r="P58" s="84">
        <f t="shared" si="6"/>
        <v>7</v>
      </c>
      <c r="Q58" s="85"/>
      <c r="R58" s="9"/>
      <c r="S58" s="19" t="s">
        <v>36</v>
      </c>
      <c r="T58" s="9" t="s">
        <v>41</v>
      </c>
    </row>
    <row r="59" spans="1:25" ht="12" customHeight="1" x14ac:dyDescent="0.2">
      <c r="A59" s="87" t="s">
        <v>159</v>
      </c>
      <c r="B59" s="128" t="s">
        <v>188</v>
      </c>
      <c r="C59" s="129"/>
      <c r="D59" s="129"/>
      <c r="E59" s="129"/>
      <c r="F59" s="129"/>
      <c r="G59" s="129"/>
      <c r="H59" s="129"/>
      <c r="I59" s="130"/>
      <c r="J59" s="82">
        <v>3</v>
      </c>
      <c r="K59" s="82">
        <v>2</v>
      </c>
      <c r="L59" s="82">
        <v>1</v>
      </c>
      <c r="M59" s="82">
        <v>0</v>
      </c>
      <c r="N59" s="83">
        <f t="shared" si="4"/>
        <v>3</v>
      </c>
      <c r="O59" s="84">
        <f t="shared" si="5"/>
        <v>2</v>
      </c>
      <c r="P59" s="84">
        <f t="shared" si="6"/>
        <v>5</v>
      </c>
      <c r="Q59" s="85" t="s">
        <v>35</v>
      </c>
      <c r="R59" s="9"/>
      <c r="S59" s="19"/>
      <c r="T59" s="9" t="s">
        <v>41</v>
      </c>
    </row>
    <row r="60" spans="1:25" ht="11.25" customHeight="1" x14ac:dyDescent="0.2">
      <c r="A60" s="87" t="s">
        <v>160</v>
      </c>
      <c r="B60" s="128" t="s">
        <v>222</v>
      </c>
      <c r="C60" s="129"/>
      <c r="D60" s="129"/>
      <c r="E60" s="129"/>
      <c r="F60" s="129"/>
      <c r="G60" s="129"/>
      <c r="H60" s="129"/>
      <c r="I60" s="130"/>
      <c r="J60" s="82">
        <v>3</v>
      </c>
      <c r="K60" s="82">
        <v>2</v>
      </c>
      <c r="L60" s="82">
        <v>1</v>
      </c>
      <c r="M60" s="82">
        <v>0</v>
      </c>
      <c r="N60" s="83">
        <f t="shared" si="4"/>
        <v>3</v>
      </c>
      <c r="O60" s="84">
        <f t="shared" si="5"/>
        <v>2</v>
      </c>
      <c r="P60" s="84">
        <f t="shared" si="6"/>
        <v>5</v>
      </c>
      <c r="Q60" s="85" t="s">
        <v>35</v>
      </c>
      <c r="R60" s="9"/>
      <c r="S60" s="19"/>
      <c r="T60" s="9" t="s">
        <v>41</v>
      </c>
    </row>
    <row r="61" spans="1:25" ht="12" customHeight="1" x14ac:dyDescent="0.2">
      <c r="A61" s="54" t="s">
        <v>158</v>
      </c>
      <c r="B61" s="122" t="s">
        <v>189</v>
      </c>
      <c r="C61" s="123"/>
      <c r="D61" s="123"/>
      <c r="E61" s="123"/>
      <c r="F61" s="123"/>
      <c r="G61" s="123"/>
      <c r="H61" s="123"/>
      <c r="I61" s="124"/>
      <c r="J61" s="48">
        <v>3</v>
      </c>
      <c r="K61" s="48">
        <v>0</v>
      </c>
      <c r="L61" s="48">
        <v>2</v>
      </c>
      <c r="M61" s="48">
        <v>0</v>
      </c>
      <c r="N61" s="47">
        <f t="shared" si="4"/>
        <v>2</v>
      </c>
      <c r="O61" s="15">
        <f t="shared" si="5"/>
        <v>3</v>
      </c>
      <c r="P61" s="15">
        <f t="shared" si="6"/>
        <v>5</v>
      </c>
      <c r="Q61" s="49"/>
      <c r="R61" s="48" t="s">
        <v>31</v>
      </c>
      <c r="S61" s="50"/>
      <c r="T61" s="48" t="s">
        <v>42</v>
      </c>
      <c r="U61" s="53"/>
      <c r="V61" s="53"/>
      <c r="W61" s="53"/>
      <c r="X61" s="53"/>
      <c r="Y61" s="53"/>
    </row>
    <row r="62" spans="1:25" ht="12" customHeight="1" x14ac:dyDescent="0.2">
      <c r="A62" s="40" t="s">
        <v>91</v>
      </c>
      <c r="B62" s="125" t="s">
        <v>190</v>
      </c>
      <c r="C62" s="126"/>
      <c r="D62" s="126"/>
      <c r="E62" s="126"/>
      <c r="F62" s="126"/>
      <c r="G62" s="126"/>
      <c r="H62" s="126"/>
      <c r="I62" s="127"/>
      <c r="J62" s="40">
        <v>2</v>
      </c>
      <c r="K62" s="40">
        <v>0</v>
      </c>
      <c r="L62" s="40">
        <v>2</v>
      </c>
      <c r="M62" s="40">
        <v>0</v>
      </c>
      <c r="N62" s="40">
        <f t="shared" si="4"/>
        <v>2</v>
      </c>
      <c r="O62" s="41">
        <f t="shared" si="5"/>
        <v>2</v>
      </c>
      <c r="P62" s="41">
        <f t="shared" si="6"/>
        <v>4</v>
      </c>
      <c r="Q62" s="42"/>
      <c r="R62" s="40"/>
      <c r="S62" s="43" t="s">
        <v>36</v>
      </c>
      <c r="T62" s="40" t="s">
        <v>42</v>
      </c>
      <c r="U62" s="53"/>
      <c r="V62" s="53"/>
      <c r="W62" s="53"/>
      <c r="X62" s="53"/>
      <c r="Y62" s="53"/>
    </row>
    <row r="63" spans="1:25" x14ac:dyDescent="0.2">
      <c r="A63" s="16" t="s">
        <v>28</v>
      </c>
      <c r="B63" s="133"/>
      <c r="C63" s="134"/>
      <c r="D63" s="134"/>
      <c r="E63" s="134"/>
      <c r="F63" s="134"/>
      <c r="G63" s="134"/>
      <c r="H63" s="134"/>
      <c r="I63" s="135"/>
      <c r="J63" s="16">
        <f t="shared" ref="J63:P63" si="7">SUM(J54:J62)</f>
        <v>35</v>
      </c>
      <c r="K63" s="16">
        <f t="shared" si="7"/>
        <v>8</v>
      </c>
      <c r="L63" s="16">
        <f t="shared" si="7"/>
        <v>11</v>
      </c>
      <c r="M63" s="16">
        <f t="shared" si="7"/>
        <v>6</v>
      </c>
      <c r="N63" s="16">
        <f t="shared" si="7"/>
        <v>25</v>
      </c>
      <c r="O63" s="16">
        <f t="shared" si="7"/>
        <v>37</v>
      </c>
      <c r="P63" s="16">
        <f t="shared" si="7"/>
        <v>62</v>
      </c>
      <c r="Q63" s="24">
        <f>COUNTIF(Q54:Q62,"E")</f>
        <v>5</v>
      </c>
      <c r="R63" s="24">
        <f>COUNTIF(R54:R62,"C")</f>
        <v>1</v>
      </c>
      <c r="S63" s="24">
        <f>COUNTIF(S54:S62,"VP")</f>
        <v>3</v>
      </c>
      <c r="T63" s="32">
        <f>COUNTA(T54:T62)</f>
        <v>9</v>
      </c>
      <c r="U63" s="200" t="str">
        <f>IF(Q63&gt;=SUM(R63:S63),"Corect","E trebuie să fie cel puțin egal cu C+VP")</f>
        <v>Corect</v>
      </c>
      <c r="V63" s="201"/>
      <c r="W63" s="201"/>
    </row>
    <row r="64" spans="1:25" x14ac:dyDescent="0.2">
      <c r="A64" s="241" t="s">
        <v>157</v>
      </c>
      <c r="B64" s="241"/>
      <c r="C64" s="241"/>
      <c r="D64" s="241"/>
      <c r="E64" s="241"/>
      <c r="F64" s="241"/>
      <c r="G64" s="241"/>
      <c r="H64" s="241"/>
      <c r="I64" s="241"/>
      <c r="J64" s="241"/>
      <c r="K64" s="241"/>
      <c r="L64" s="241"/>
      <c r="M64" s="241"/>
      <c r="N64" s="241"/>
      <c r="O64" s="241"/>
      <c r="P64" s="241"/>
      <c r="Q64" s="241"/>
      <c r="R64" s="241"/>
      <c r="S64" s="241"/>
      <c r="T64" s="241"/>
    </row>
    <row r="65" spans="1:20" x14ac:dyDescent="0.2">
      <c r="A65" s="242"/>
      <c r="B65" s="242"/>
      <c r="C65" s="242"/>
      <c r="D65" s="242"/>
      <c r="E65" s="242"/>
      <c r="F65" s="242"/>
      <c r="G65" s="242"/>
      <c r="H65" s="242"/>
      <c r="I65" s="242"/>
      <c r="J65" s="242"/>
      <c r="K65" s="242"/>
      <c r="L65" s="242"/>
      <c r="M65" s="242"/>
      <c r="N65" s="242"/>
      <c r="O65" s="242"/>
      <c r="P65" s="242"/>
      <c r="Q65" s="242"/>
      <c r="R65" s="242"/>
      <c r="S65" s="242"/>
      <c r="T65" s="242"/>
    </row>
    <row r="66" spans="1:20" s="99" customFormat="1" hidden="1" x14ac:dyDescent="0.2">
      <c r="A66" s="102"/>
      <c r="B66" s="102"/>
      <c r="C66" s="102"/>
      <c r="D66" s="102"/>
      <c r="E66" s="102"/>
      <c r="F66" s="102"/>
      <c r="G66" s="102"/>
      <c r="H66" s="102"/>
      <c r="I66" s="102"/>
      <c r="J66" s="102"/>
      <c r="K66" s="102"/>
      <c r="L66" s="102"/>
      <c r="M66" s="102"/>
      <c r="N66" s="102"/>
      <c r="O66" s="102"/>
      <c r="P66" s="102"/>
      <c r="Q66" s="102"/>
      <c r="R66" s="102"/>
      <c r="S66" s="102"/>
      <c r="T66" s="102"/>
    </row>
    <row r="67" spans="1:20" s="99" customFormat="1" hidden="1" x14ac:dyDescent="0.2">
      <c r="A67" s="102"/>
      <c r="B67" s="102"/>
      <c r="C67" s="102"/>
      <c r="D67" s="102"/>
      <c r="E67" s="102"/>
      <c r="F67" s="102"/>
      <c r="G67" s="102"/>
      <c r="H67" s="102"/>
      <c r="I67" s="102"/>
      <c r="J67" s="102"/>
      <c r="K67" s="102"/>
      <c r="L67" s="102"/>
      <c r="M67" s="102"/>
      <c r="N67" s="102"/>
      <c r="O67" s="102"/>
      <c r="P67" s="102"/>
      <c r="Q67" s="102"/>
      <c r="R67" s="102"/>
      <c r="S67" s="102"/>
      <c r="T67" s="102"/>
    </row>
    <row r="68" spans="1:20" s="99" customFormat="1" hidden="1" x14ac:dyDescent="0.2">
      <c r="B68" s="98"/>
      <c r="C68" s="98"/>
      <c r="D68" s="98"/>
      <c r="E68" s="98"/>
      <c r="F68" s="98"/>
      <c r="G68" s="98"/>
      <c r="M68" s="98"/>
      <c r="N68" s="98"/>
      <c r="O68" s="98"/>
      <c r="P68" s="98"/>
      <c r="Q68" s="98"/>
      <c r="R68" s="98"/>
      <c r="S68" s="98"/>
    </row>
    <row r="69" spans="1:20" s="99" customFormat="1" hidden="1" x14ac:dyDescent="0.2">
      <c r="B69" s="98"/>
      <c r="C69" s="98"/>
      <c r="D69" s="98"/>
      <c r="E69" s="98"/>
      <c r="F69" s="98"/>
      <c r="G69" s="98"/>
      <c r="M69" s="98"/>
      <c r="N69" s="98"/>
      <c r="O69" s="98"/>
      <c r="P69" s="98"/>
      <c r="Q69" s="98"/>
      <c r="R69" s="98"/>
      <c r="S69" s="98"/>
    </row>
    <row r="70" spans="1:20" hidden="1" x14ac:dyDescent="0.2"/>
    <row r="71" spans="1:20" ht="21" customHeight="1" x14ac:dyDescent="0.2">
      <c r="A71" s="138" t="s">
        <v>47</v>
      </c>
      <c r="B71" s="138"/>
      <c r="C71" s="138"/>
      <c r="D71" s="138"/>
      <c r="E71" s="138"/>
      <c r="F71" s="138"/>
      <c r="G71" s="138"/>
      <c r="H71" s="138"/>
      <c r="I71" s="138"/>
      <c r="J71" s="138"/>
      <c r="K71" s="138"/>
      <c r="L71" s="138"/>
      <c r="M71" s="138"/>
      <c r="N71" s="138"/>
      <c r="O71" s="138"/>
      <c r="P71" s="138"/>
      <c r="Q71" s="138"/>
      <c r="R71" s="138"/>
      <c r="S71" s="138"/>
      <c r="T71" s="138"/>
    </row>
    <row r="72" spans="1:20" ht="26.25" customHeight="1" x14ac:dyDescent="0.2">
      <c r="A72" s="156" t="s">
        <v>30</v>
      </c>
      <c r="B72" s="139" t="s">
        <v>29</v>
      </c>
      <c r="C72" s="140"/>
      <c r="D72" s="140"/>
      <c r="E72" s="140"/>
      <c r="F72" s="140"/>
      <c r="G72" s="140"/>
      <c r="H72" s="140"/>
      <c r="I72" s="141"/>
      <c r="J72" s="131" t="s">
        <v>43</v>
      </c>
      <c r="K72" s="145" t="s">
        <v>27</v>
      </c>
      <c r="L72" s="146"/>
      <c r="M72" s="147"/>
      <c r="N72" s="145" t="s">
        <v>44</v>
      </c>
      <c r="O72" s="152"/>
      <c r="P72" s="153"/>
      <c r="Q72" s="145" t="s">
        <v>26</v>
      </c>
      <c r="R72" s="146"/>
      <c r="S72" s="147"/>
      <c r="T72" s="149" t="s">
        <v>25</v>
      </c>
    </row>
    <row r="73" spans="1:20" x14ac:dyDescent="0.2">
      <c r="A73" s="157"/>
      <c r="B73" s="142"/>
      <c r="C73" s="143"/>
      <c r="D73" s="143"/>
      <c r="E73" s="143"/>
      <c r="F73" s="143"/>
      <c r="G73" s="143"/>
      <c r="H73" s="143"/>
      <c r="I73" s="144"/>
      <c r="J73" s="132"/>
      <c r="K73" s="5" t="s">
        <v>31</v>
      </c>
      <c r="L73" s="5" t="s">
        <v>32</v>
      </c>
      <c r="M73" s="5" t="s">
        <v>33</v>
      </c>
      <c r="N73" s="55" t="s">
        <v>37</v>
      </c>
      <c r="O73" s="55" t="s">
        <v>8</v>
      </c>
      <c r="P73" s="55" t="s">
        <v>34</v>
      </c>
      <c r="Q73" s="55" t="s">
        <v>35</v>
      </c>
      <c r="R73" s="55" t="s">
        <v>31</v>
      </c>
      <c r="S73" s="55" t="s">
        <v>36</v>
      </c>
      <c r="T73" s="132"/>
    </row>
    <row r="74" spans="1:20" ht="28.5" customHeight="1" x14ac:dyDescent="0.2">
      <c r="A74" s="88" t="s">
        <v>116</v>
      </c>
      <c r="B74" s="128" t="s">
        <v>195</v>
      </c>
      <c r="C74" s="129"/>
      <c r="D74" s="129"/>
      <c r="E74" s="129"/>
      <c r="F74" s="129"/>
      <c r="G74" s="129"/>
      <c r="H74" s="129"/>
      <c r="I74" s="130"/>
      <c r="J74" s="82">
        <v>5</v>
      </c>
      <c r="K74" s="82">
        <v>2</v>
      </c>
      <c r="L74" s="82">
        <v>2</v>
      </c>
      <c r="M74" s="82">
        <v>0</v>
      </c>
      <c r="N74" s="83">
        <f t="shared" ref="N74:N80" si="8">K74+L74+M74</f>
        <v>4</v>
      </c>
      <c r="O74" s="84">
        <f t="shared" ref="O74:O80" si="9">P74-N74</f>
        <v>5</v>
      </c>
      <c r="P74" s="84">
        <f t="shared" ref="P74:P80" si="10">ROUND(PRODUCT(J74,25)/14,0)</f>
        <v>9</v>
      </c>
      <c r="Q74" s="85" t="s">
        <v>35</v>
      </c>
      <c r="R74" s="9"/>
      <c r="S74" s="19"/>
      <c r="T74" s="9" t="s">
        <v>40</v>
      </c>
    </row>
    <row r="75" spans="1:20" ht="27" customHeight="1" x14ac:dyDescent="0.2">
      <c r="A75" s="81" t="s">
        <v>117</v>
      </c>
      <c r="B75" s="128" t="s">
        <v>196</v>
      </c>
      <c r="C75" s="136"/>
      <c r="D75" s="136"/>
      <c r="E75" s="136"/>
      <c r="F75" s="136"/>
      <c r="G75" s="136"/>
      <c r="H75" s="136"/>
      <c r="I75" s="137"/>
      <c r="J75" s="82">
        <v>4</v>
      </c>
      <c r="K75" s="82">
        <v>2</v>
      </c>
      <c r="L75" s="82">
        <v>1</v>
      </c>
      <c r="M75" s="82">
        <v>0</v>
      </c>
      <c r="N75" s="83">
        <f t="shared" si="8"/>
        <v>3</v>
      </c>
      <c r="O75" s="84">
        <f t="shared" si="9"/>
        <v>4</v>
      </c>
      <c r="P75" s="84">
        <f t="shared" si="10"/>
        <v>7</v>
      </c>
      <c r="Q75" s="85" t="s">
        <v>35</v>
      </c>
      <c r="R75" s="9"/>
      <c r="S75" s="19"/>
      <c r="T75" s="9" t="s">
        <v>41</v>
      </c>
    </row>
    <row r="76" spans="1:20" ht="27" customHeight="1" x14ac:dyDescent="0.2">
      <c r="A76" s="81" t="s">
        <v>118</v>
      </c>
      <c r="B76" s="128" t="s">
        <v>197</v>
      </c>
      <c r="C76" s="136"/>
      <c r="D76" s="136"/>
      <c r="E76" s="136"/>
      <c r="F76" s="136"/>
      <c r="G76" s="136"/>
      <c r="H76" s="136"/>
      <c r="I76" s="137"/>
      <c r="J76" s="82">
        <v>4</v>
      </c>
      <c r="K76" s="82">
        <v>2</v>
      </c>
      <c r="L76" s="82">
        <v>1</v>
      </c>
      <c r="M76" s="82">
        <v>0</v>
      </c>
      <c r="N76" s="83">
        <f t="shared" si="8"/>
        <v>3</v>
      </c>
      <c r="O76" s="84">
        <f t="shared" si="9"/>
        <v>4</v>
      </c>
      <c r="P76" s="84">
        <f t="shared" si="10"/>
        <v>7</v>
      </c>
      <c r="Q76" s="85"/>
      <c r="R76" s="9" t="s">
        <v>31</v>
      </c>
      <c r="S76" s="19"/>
      <c r="T76" s="9" t="s">
        <v>40</v>
      </c>
    </row>
    <row r="77" spans="1:20" ht="27" customHeight="1" x14ac:dyDescent="0.2">
      <c r="A77" s="81" t="s">
        <v>119</v>
      </c>
      <c r="B77" s="128" t="s">
        <v>198</v>
      </c>
      <c r="C77" s="136"/>
      <c r="D77" s="136"/>
      <c r="E77" s="136"/>
      <c r="F77" s="136"/>
      <c r="G77" s="136"/>
      <c r="H77" s="136"/>
      <c r="I77" s="137"/>
      <c r="J77" s="82">
        <v>4</v>
      </c>
      <c r="K77" s="82">
        <v>2</v>
      </c>
      <c r="L77" s="82">
        <v>1</v>
      </c>
      <c r="M77" s="82">
        <v>0</v>
      </c>
      <c r="N77" s="83">
        <f t="shared" si="8"/>
        <v>3</v>
      </c>
      <c r="O77" s="84">
        <f t="shared" si="9"/>
        <v>4</v>
      </c>
      <c r="P77" s="84">
        <f t="shared" si="10"/>
        <v>7</v>
      </c>
      <c r="Q77" s="85" t="s">
        <v>35</v>
      </c>
      <c r="R77" s="9"/>
      <c r="S77" s="19"/>
      <c r="T77" s="9" t="s">
        <v>41</v>
      </c>
    </row>
    <row r="78" spans="1:20" ht="40.5" customHeight="1" x14ac:dyDescent="0.2">
      <c r="A78" s="86" t="s">
        <v>120</v>
      </c>
      <c r="B78" s="128" t="s">
        <v>221</v>
      </c>
      <c r="C78" s="129"/>
      <c r="D78" s="129"/>
      <c r="E78" s="129"/>
      <c r="F78" s="129"/>
      <c r="G78" s="129"/>
      <c r="H78" s="129"/>
      <c r="I78" s="130"/>
      <c r="J78" s="82">
        <v>7</v>
      </c>
      <c r="K78" s="82">
        <v>2</v>
      </c>
      <c r="L78" s="82">
        <v>2</v>
      </c>
      <c r="M78" s="82">
        <v>1</v>
      </c>
      <c r="N78" s="83">
        <f t="shared" si="8"/>
        <v>5</v>
      </c>
      <c r="O78" s="84">
        <f t="shared" si="9"/>
        <v>8</v>
      </c>
      <c r="P78" s="84">
        <f t="shared" si="10"/>
        <v>13</v>
      </c>
      <c r="Q78" s="85" t="s">
        <v>35</v>
      </c>
      <c r="R78" s="9"/>
      <c r="S78" s="19"/>
      <c r="T78" s="9" t="s">
        <v>41</v>
      </c>
    </row>
    <row r="79" spans="1:20" x14ac:dyDescent="0.2">
      <c r="A79" s="87" t="s">
        <v>161</v>
      </c>
      <c r="B79" s="128" t="s">
        <v>223</v>
      </c>
      <c r="C79" s="129"/>
      <c r="D79" s="129"/>
      <c r="E79" s="129"/>
      <c r="F79" s="129"/>
      <c r="G79" s="129"/>
      <c r="H79" s="129"/>
      <c r="I79" s="130"/>
      <c r="J79" s="82">
        <v>3</v>
      </c>
      <c r="K79" s="82">
        <v>2</v>
      </c>
      <c r="L79" s="82">
        <v>1</v>
      </c>
      <c r="M79" s="82">
        <v>0</v>
      </c>
      <c r="N79" s="83">
        <f t="shared" si="8"/>
        <v>3</v>
      </c>
      <c r="O79" s="84">
        <f t="shared" si="9"/>
        <v>2</v>
      </c>
      <c r="P79" s="84">
        <f t="shared" si="10"/>
        <v>5</v>
      </c>
      <c r="Q79" s="85" t="s">
        <v>35</v>
      </c>
      <c r="R79" s="9"/>
      <c r="S79" s="19"/>
      <c r="T79" s="9" t="s">
        <v>41</v>
      </c>
    </row>
    <row r="80" spans="1:20" x14ac:dyDescent="0.2">
      <c r="A80" s="87" t="s">
        <v>162</v>
      </c>
      <c r="B80" s="128" t="s">
        <v>224</v>
      </c>
      <c r="C80" s="129"/>
      <c r="D80" s="129"/>
      <c r="E80" s="129"/>
      <c r="F80" s="129"/>
      <c r="G80" s="129"/>
      <c r="H80" s="129"/>
      <c r="I80" s="130"/>
      <c r="J80" s="82">
        <v>3</v>
      </c>
      <c r="K80" s="82">
        <v>2</v>
      </c>
      <c r="L80" s="82">
        <v>1</v>
      </c>
      <c r="M80" s="82">
        <v>0</v>
      </c>
      <c r="N80" s="83">
        <f t="shared" si="8"/>
        <v>3</v>
      </c>
      <c r="O80" s="84">
        <f t="shared" si="9"/>
        <v>2</v>
      </c>
      <c r="P80" s="84">
        <f t="shared" si="10"/>
        <v>5</v>
      </c>
      <c r="Q80" s="85" t="s">
        <v>35</v>
      </c>
      <c r="R80" s="9"/>
      <c r="S80" s="19"/>
      <c r="T80" s="9" t="s">
        <v>41</v>
      </c>
    </row>
    <row r="81" spans="1:23" x14ac:dyDescent="0.2">
      <c r="A81" s="16" t="s">
        <v>28</v>
      </c>
      <c r="B81" s="133"/>
      <c r="C81" s="134"/>
      <c r="D81" s="134"/>
      <c r="E81" s="134"/>
      <c r="F81" s="134"/>
      <c r="G81" s="134"/>
      <c r="H81" s="134"/>
      <c r="I81" s="135"/>
      <c r="J81" s="16">
        <f t="shared" ref="J81:P81" si="11">SUM(J74:J80)</f>
        <v>30</v>
      </c>
      <c r="K81" s="16">
        <f t="shared" si="11"/>
        <v>14</v>
      </c>
      <c r="L81" s="16">
        <f t="shared" si="11"/>
        <v>9</v>
      </c>
      <c r="M81" s="16">
        <f t="shared" si="11"/>
        <v>1</v>
      </c>
      <c r="N81" s="16">
        <f t="shared" si="11"/>
        <v>24</v>
      </c>
      <c r="O81" s="16">
        <f t="shared" si="11"/>
        <v>29</v>
      </c>
      <c r="P81" s="16">
        <f t="shared" si="11"/>
        <v>53</v>
      </c>
      <c r="Q81" s="16">
        <f>COUNTIF(Q74:Q80,"E")</f>
        <v>6</v>
      </c>
      <c r="R81" s="16">
        <f>COUNTIF(R74:R80,"C")</f>
        <v>1</v>
      </c>
      <c r="S81" s="16">
        <f>COUNTIF(S74:S80,"VP")</f>
        <v>0</v>
      </c>
      <c r="T81" s="32">
        <f>COUNTA(T74:T80)</f>
        <v>7</v>
      </c>
      <c r="U81" s="200" t="str">
        <f>IF(Q81&gt;=SUM(R81:S81),"Corect","E trebuie să fie cel puțin egal cu C+VP")</f>
        <v>Corect</v>
      </c>
      <c r="V81" s="201"/>
      <c r="W81" s="201"/>
    </row>
    <row r="83" spans="1:23" ht="18.75" customHeight="1" x14ac:dyDescent="0.2">
      <c r="A83" s="138" t="s">
        <v>48</v>
      </c>
      <c r="B83" s="138"/>
      <c r="C83" s="138"/>
      <c r="D83" s="138"/>
      <c r="E83" s="138"/>
      <c r="F83" s="138"/>
      <c r="G83" s="138"/>
      <c r="H83" s="138"/>
      <c r="I83" s="138"/>
      <c r="J83" s="138"/>
      <c r="K83" s="138"/>
      <c r="L83" s="138"/>
      <c r="M83" s="138"/>
      <c r="N83" s="138"/>
      <c r="O83" s="138"/>
      <c r="P83" s="138"/>
      <c r="Q83" s="138"/>
      <c r="R83" s="138"/>
      <c r="S83" s="138"/>
      <c r="T83" s="138"/>
    </row>
    <row r="84" spans="1:23" ht="24.75" customHeight="1" x14ac:dyDescent="0.2">
      <c r="A84" s="156" t="s">
        <v>30</v>
      </c>
      <c r="B84" s="139" t="s">
        <v>29</v>
      </c>
      <c r="C84" s="140"/>
      <c r="D84" s="140"/>
      <c r="E84" s="140"/>
      <c r="F84" s="140"/>
      <c r="G84" s="140"/>
      <c r="H84" s="140"/>
      <c r="I84" s="141"/>
      <c r="J84" s="131" t="s">
        <v>43</v>
      </c>
      <c r="K84" s="145" t="s">
        <v>27</v>
      </c>
      <c r="L84" s="146"/>
      <c r="M84" s="147"/>
      <c r="N84" s="145" t="s">
        <v>44</v>
      </c>
      <c r="O84" s="152"/>
      <c r="P84" s="153"/>
      <c r="Q84" s="145" t="s">
        <v>26</v>
      </c>
      <c r="R84" s="146"/>
      <c r="S84" s="147"/>
      <c r="T84" s="149" t="s">
        <v>25</v>
      </c>
    </row>
    <row r="85" spans="1:23" x14ac:dyDescent="0.2">
      <c r="A85" s="157"/>
      <c r="B85" s="142"/>
      <c r="C85" s="143"/>
      <c r="D85" s="143"/>
      <c r="E85" s="143"/>
      <c r="F85" s="143"/>
      <c r="G85" s="143"/>
      <c r="H85" s="143"/>
      <c r="I85" s="144"/>
      <c r="J85" s="132"/>
      <c r="K85" s="5" t="s">
        <v>31</v>
      </c>
      <c r="L85" s="5" t="s">
        <v>32</v>
      </c>
      <c r="M85" s="5" t="s">
        <v>33</v>
      </c>
      <c r="N85" s="55" t="s">
        <v>37</v>
      </c>
      <c r="O85" s="55" t="s">
        <v>8</v>
      </c>
      <c r="P85" s="55" t="s">
        <v>34</v>
      </c>
      <c r="Q85" s="55" t="s">
        <v>35</v>
      </c>
      <c r="R85" s="55" t="s">
        <v>31</v>
      </c>
      <c r="S85" s="55" t="s">
        <v>36</v>
      </c>
      <c r="T85" s="132"/>
    </row>
    <row r="86" spans="1:23" ht="39" customHeight="1" x14ac:dyDescent="0.2">
      <c r="A86" s="81" t="s">
        <v>121</v>
      </c>
      <c r="B86" s="128" t="s">
        <v>199</v>
      </c>
      <c r="C86" s="129"/>
      <c r="D86" s="129"/>
      <c r="E86" s="129"/>
      <c r="F86" s="129"/>
      <c r="G86" s="129"/>
      <c r="H86" s="129"/>
      <c r="I86" s="130"/>
      <c r="J86" s="82">
        <v>4</v>
      </c>
      <c r="K86" s="82">
        <v>2</v>
      </c>
      <c r="L86" s="82">
        <v>1</v>
      </c>
      <c r="M86" s="82">
        <v>0</v>
      </c>
      <c r="N86" s="83">
        <f t="shared" ref="N86:N93" si="12">K86+L86+M86</f>
        <v>3</v>
      </c>
      <c r="O86" s="84">
        <f t="shared" ref="O86:O93" si="13">P86-N86</f>
        <v>4</v>
      </c>
      <c r="P86" s="84">
        <f t="shared" ref="P86:P93" si="14">ROUND(PRODUCT(J86,25)/14,0)</f>
        <v>7</v>
      </c>
      <c r="Q86" s="85" t="s">
        <v>35</v>
      </c>
      <c r="R86" s="89"/>
      <c r="S86" s="19"/>
      <c r="T86" s="9" t="s">
        <v>41</v>
      </c>
    </row>
    <row r="87" spans="1:23" ht="25.5" customHeight="1" x14ac:dyDescent="0.2">
      <c r="A87" s="81" t="s">
        <v>122</v>
      </c>
      <c r="B87" s="128" t="s">
        <v>200</v>
      </c>
      <c r="C87" s="129"/>
      <c r="D87" s="129"/>
      <c r="E87" s="129"/>
      <c r="F87" s="129"/>
      <c r="G87" s="129"/>
      <c r="H87" s="129"/>
      <c r="I87" s="130"/>
      <c r="J87" s="82">
        <v>5</v>
      </c>
      <c r="K87" s="82">
        <v>2</v>
      </c>
      <c r="L87" s="82">
        <v>2</v>
      </c>
      <c r="M87" s="82">
        <v>0</v>
      </c>
      <c r="N87" s="83">
        <f t="shared" si="12"/>
        <v>4</v>
      </c>
      <c r="O87" s="84">
        <f t="shared" si="13"/>
        <v>5</v>
      </c>
      <c r="P87" s="84">
        <f t="shared" si="14"/>
        <v>9</v>
      </c>
      <c r="Q87" s="85" t="s">
        <v>35</v>
      </c>
      <c r="R87" s="89"/>
      <c r="S87" s="19"/>
      <c r="T87" s="9" t="s">
        <v>40</v>
      </c>
    </row>
    <row r="88" spans="1:23" ht="15.75" customHeight="1" x14ac:dyDescent="0.2">
      <c r="A88" s="81" t="s">
        <v>123</v>
      </c>
      <c r="B88" s="128" t="s">
        <v>201</v>
      </c>
      <c r="C88" s="136"/>
      <c r="D88" s="136"/>
      <c r="E88" s="136"/>
      <c r="F88" s="136"/>
      <c r="G88" s="136"/>
      <c r="H88" s="136"/>
      <c r="I88" s="137"/>
      <c r="J88" s="82">
        <v>4</v>
      </c>
      <c r="K88" s="82">
        <v>2</v>
      </c>
      <c r="L88" s="82">
        <v>1</v>
      </c>
      <c r="M88" s="82">
        <v>0</v>
      </c>
      <c r="N88" s="83">
        <f t="shared" si="12"/>
        <v>3</v>
      </c>
      <c r="O88" s="84">
        <f t="shared" si="13"/>
        <v>4</v>
      </c>
      <c r="P88" s="84">
        <f t="shared" si="14"/>
        <v>7</v>
      </c>
      <c r="Q88" s="85"/>
      <c r="R88" s="89" t="s">
        <v>31</v>
      </c>
      <c r="S88" s="19"/>
      <c r="T88" s="9" t="s">
        <v>41</v>
      </c>
    </row>
    <row r="89" spans="1:23" x14ac:dyDescent="0.2">
      <c r="A89" s="81" t="s">
        <v>124</v>
      </c>
      <c r="B89" s="128" t="s">
        <v>202</v>
      </c>
      <c r="C89" s="129"/>
      <c r="D89" s="129"/>
      <c r="E89" s="129"/>
      <c r="F89" s="129"/>
      <c r="G89" s="129"/>
      <c r="H89" s="129"/>
      <c r="I89" s="130"/>
      <c r="J89" s="82">
        <v>3</v>
      </c>
      <c r="K89" s="82">
        <v>2</v>
      </c>
      <c r="L89" s="82">
        <v>0</v>
      </c>
      <c r="M89" s="82">
        <v>2</v>
      </c>
      <c r="N89" s="83">
        <f t="shared" si="12"/>
        <v>4</v>
      </c>
      <c r="O89" s="84">
        <f t="shared" si="13"/>
        <v>1</v>
      </c>
      <c r="P89" s="84">
        <f t="shared" si="14"/>
        <v>5</v>
      </c>
      <c r="Q89" s="85"/>
      <c r="R89" s="89" t="s">
        <v>31</v>
      </c>
      <c r="S89" s="19"/>
      <c r="T89" s="9" t="s">
        <v>40</v>
      </c>
    </row>
    <row r="90" spans="1:23" ht="39" customHeight="1" x14ac:dyDescent="0.2">
      <c r="A90" s="81" t="s">
        <v>125</v>
      </c>
      <c r="B90" s="128" t="s">
        <v>203</v>
      </c>
      <c r="C90" s="129"/>
      <c r="D90" s="129"/>
      <c r="E90" s="129"/>
      <c r="F90" s="129"/>
      <c r="G90" s="129"/>
      <c r="H90" s="129"/>
      <c r="I90" s="130"/>
      <c r="J90" s="82">
        <v>5</v>
      </c>
      <c r="K90" s="82">
        <v>2</v>
      </c>
      <c r="L90" s="82">
        <v>2</v>
      </c>
      <c r="M90" s="82">
        <v>0</v>
      </c>
      <c r="N90" s="83">
        <f t="shared" si="12"/>
        <v>4</v>
      </c>
      <c r="O90" s="84">
        <f t="shared" si="13"/>
        <v>5</v>
      </c>
      <c r="P90" s="84">
        <f t="shared" si="14"/>
        <v>9</v>
      </c>
      <c r="Q90" s="85" t="s">
        <v>35</v>
      </c>
      <c r="R90" s="89"/>
      <c r="S90" s="19"/>
      <c r="T90" s="9" t="s">
        <v>40</v>
      </c>
    </row>
    <row r="91" spans="1:23" ht="14.25" customHeight="1" x14ac:dyDescent="0.2">
      <c r="A91" s="81" t="s">
        <v>126</v>
      </c>
      <c r="B91" s="128" t="s">
        <v>204</v>
      </c>
      <c r="C91" s="129"/>
      <c r="D91" s="129"/>
      <c r="E91" s="129"/>
      <c r="F91" s="129"/>
      <c r="G91" s="129"/>
      <c r="H91" s="129"/>
      <c r="I91" s="130"/>
      <c r="J91" s="82">
        <v>3</v>
      </c>
      <c r="K91" s="82">
        <v>2</v>
      </c>
      <c r="L91" s="82">
        <v>0</v>
      </c>
      <c r="M91" s="82">
        <v>0</v>
      </c>
      <c r="N91" s="83">
        <f t="shared" si="12"/>
        <v>2</v>
      </c>
      <c r="O91" s="84">
        <f t="shared" si="13"/>
        <v>3</v>
      </c>
      <c r="P91" s="84">
        <f t="shared" si="14"/>
        <v>5</v>
      </c>
      <c r="Q91" s="85"/>
      <c r="R91" s="89" t="s">
        <v>31</v>
      </c>
      <c r="S91" s="19"/>
      <c r="T91" s="9" t="s">
        <v>40</v>
      </c>
    </row>
    <row r="92" spans="1:23" ht="14.25" customHeight="1" x14ac:dyDescent="0.2">
      <c r="A92" s="81" t="s">
        <v>127</v>
      </c>
      <c r="B92" s="128" t="s">
        <v>205</v>
      </c>
      <c r="C92" s="129"/>
      <c r="D92" s="129"/>
      <c r="E92" s="129"/>
      <c r="F92" s="129"/>
      <c r="G92" s="129"/>
      <c r="H92" s="129"/>
      <c r="I92" s="130"/>
      <c r="J92" s="82">
        <v>3</v>
      </c>
      <c r="K92" s="82">
        <v>0</v>
      </c>
      <c r="L92" s="82">
        <v>0</v>
      </c>
      <c r="M92" s="82">
        <v>2</v>
      </c>
      <c r="N92" s="83">
        <f t="shared" si="12"/>
        <v>2</v>
      </c>
      <c r="O92" s="84">
        <f t="shared" si="13"/>
        <v>3</v>
      </c>
      <c r="P92" s="84">
        <f t="shared" si="14"/>
        <v>5</v>
      </c>
      <c r="Q92" s="85"/>
      <c r="R92" s="89"/>
      <c r="S92" s="19" t="s">
        <v>36</v>
      </c>
      <c r="T92" s="9" t="s">
        <v>40</v>
      </c>
    </row>
    <row r="93" spans="1:23" ht="14.25" customHeight="1" x14ac:dyDescent="0.2">
      <c r="A93" s="87" t="s">
        <v>163</v>
      </c>
      <c r="B93" s="128" t="s">
        <v>191</v>
      </c>
      <c r="C93" s="129"/>
      <c r="D93" s="129"/>
      <c r="E93" s="129"/>
      <c r="F93" s="129"/>
      <c r="G93" s="129"/>
      <c r="H93" s="129"/>
      <c r="I93" s="130"/>
      <c r="J93" s="82">
        <v>3</v>
      </c>
      <c r="K93" s="82">
        <v>2</v>
      </c>
      <c r="L93" s="82">
        <v>1</v>
      </c>
      <c r="M93" s="82">
        <v>0</v>
      </c>
      <c r="N93" s="83">
        <f t="shared" si="12"/>
        <v>3</v>
      </c>
      <c r="O93" s="84">
        <f t="shared" si="13"/>
        <v>2</v>
      </c>
      <c r="P93" s="84">
        <f t="shared" si="14"/>
        <v>5</v>
      </c>
      <c r="Q93" s="85" t="s">
        <v>35</v>
      </c>
      <c r="R93" s="89"/>
      <c r="S93" s="19"/>
      <c r="T93" s="9" t="s">
        <v>41</v>
      </c>
    </row>
    <row r="94" spans="1:23" x14ac:dyDescent="0.2">
      <c r="A94" s="16" t="s">
        <v>28</v>
      </c>
      <c r="B94" s="133"/>
      <c r="C94" s="134"/>
      <c r="D94" s="134"/>
      <c r="E94" s="134"/>
      <c r="F94" s="134"/>
      <c r="G94" s="134"/>
      <c r="H94" s="134"/>
      <c r="I94" s="135"/>
      <c r="J94" s="16">
        <f t="shared" ref="J94:P94" si="15">SUM(J86:J93)</f>
        <v>30</v>
      </c>
      <c r="K94" s="16">
        <f t="shared" si="15"/>
        <v>14</v>
      </c>
      <c r="L94" s="16">
        <f t="shared" si="15"/>
        <v>7</v>
      </c>
      <c r="M94" s="16">
        <f t="shared" si="15"/>
        <v>4</v>
      </c>
      <c r="N94" s="16">
        <f t="shared" si="15"/>
        <v>25</v>
      </c>
      <c r="O94" s="16">
        <f t="shared" si="15"/>
        <v>27</v>
      </c>
      <c r="P94" s="16">
        <f t="shared" si="15"/>
        <v>52</v>
      </c>
      <c r="Q94" s="16">
        <f>COUNTIF(Q86:Q93,"E")</f>
        <v>4</v>
      </c>
      <c r="R94" s="16">
        <f>COUNTIF(R86:R93,"C")</f>
        <v>3</v>
      </c>
      <c r="S94" s="16">
        <f>COUNTIF(S86:S93,"VP")</f>
        <v>1</v>
      </c>
      <c r="T94" s="32">
        <f>COUNTA(T86:T93)</f>
        <v>8</v>
      </c>
      <c r="U94" s="200" t="str">
        <f>IF(Q94&gt;=SUM(R94:S94),"Corect","E trebuie să fie cel puțin egal cu C+VP")</f>
        <v>Corect</v>
      </c>
      <c r="V94" s="201"/>
      <c r="W94" s="201"/>
    </row>
    <row r="96" spans="1:23" ht="20.25" customHeight="1" x14ac:dyDescent="0.2">
      <c r="A96" s="162" t="s">
        <v>49</v>
      </c>
      <c r="B96" s="163"/>
      <c r="C96" s="163"/>
      <c r="D96" s="163"/>
      <c r="E96" s="163"/>
      <c r="F96" s="163"/>
      <c r="G96" s="163"/>
      <c r="H96" s="163"/>
      <c r="I96" s="163"/>
      <c r="J96" s="163"/>
      <c r="K96" s="163"/>
      <c r="L96" s="163"/>
      <c r="M96" s="163"/>
      <c r="N96" s="163"/>
      <c r="O96" s="163"/>
      <c r="P96" s="163"/>
      <c r="Q96" s="163"/>
      <c r="R96" s="163"/>
      <c r="S96" s="163"/>
      <c r="T96" s="164"/>
    </row>
    <row r="97" spans="1:24" ht="26.25" customHeight="1" x14ac:dyDescent="0.2">
      <c r="A97" s="156" t="s">
        <v>30</v>
      </c>
      <c r="B97" s="139" t="s">
        <v>29</v>
      </c>
      <c r="C97" s="140"/>
      <c r="D97" s="140"/>
      <c r="E97" s="140"/>
      <c r="F97" s="140"/>
      <c r="G97" s="140"/>
      <c r="H97" s="140"/>
      <c r="I97" s="141"/>
      <c r="J97" s="131" t="s">
        <v>43</v>
      </c>
      <c r="K97" s="170" t="s">
        <v>27</v>
      </c>
      <c r="L97" s="171"/>
      <c r="M97" s="172"/>
      <c r="N97" s="145" t="s">
        <v>44</v>
      </c>
      <c r="O97" s="152"/>
      <c r="P97" s="153"/>
      <c r="Q97" s="145" t="s">
        <v>26</v>
      </c>
      <c r="R97" s="146"/>
      <c r="S97" s="147"/>
      <c r="T97" s="149" t="s">
        <v>25</v>
      </c>
    </row>
    <row r="98" spans="1:24" x14ac:dyDescent="0.2">
      <c r="A98" s="157"/>
      <c r="B98" s="142"/>
      <c r="C98" s="143"/>
      <c r="D98" s="143"/>
      <c r="E98" s="143"/>
      <c r="F98" s="143"/>
      <c r="G98" s="143"/>
      <c r="H98" s="143"/>
      <c r="I98" s="144"/>
      <c r="J98" s="132"/>
      <c r="K98" s="5" t="s">
        <v>31</v>
      </c>
      <c r="L98" s="5" t="s">
        <v>32</v>
      </c>
      <c r="M98" s="5" t="s">
        <v>33</v>
      </c>
      <c r="N98" s="55" t="s">
        <v>37</v>
      </c>
      <c r="O98" s="55" t="s">
        <v>8</v>
      </c>
      <c r="P98" s="55" t="s">
        <v>34</v>
      </c>
      <c r="Q98" s="55" t="s">
        <v>35</v>
      </c>
      <c r="R98" s="55" t="s">
        <v>31</v>
      </c>
      <c r="S98" s="55" t="s">
        <v>36</v>
      </c>
      <c r="T98" s="132"/>
    </row>
    <row r="99" spans="1:24" ht="42" customHeight="1" x14ac:dyDescent="0.2">
      <c r="A99" s="81" t="s">
        <v>128</v>
      </c>
      <c r="B99" s="128" t="s">
        <v>209</v>
      </c>
      <c r="C99" s="129"/>
      <c r="D99" s="129"/>
      <c r="E99" s="129"/>
      <c r="F99" s="129"/>
      <c r="G99" s="129"/>
      <c r="H99" s="129"/>
      <c r="I99" s="130"/>
      <c r="J99" s="82">
        <v>4</v>
      </c>
      <c r="K99" s="82">
        <v>2</v>
      </c>
      <c r="L99" s="82">
        <v>1</v>
      </c>
      <c r="M99" s="82">
        <v>0</v>
      </c>
      <c r="N99" s="14">
        <f t="shared" ref="N99:N105" si="16">K99+L99+M99</f>
        <v>3</v>
      </c>
      <c r="O99" s="15">
        <f t="shared" ref="O99:O105" si="17">P99-N99</f>
        <v>4</v>
      </c>
      <c r="P99" s="15">
        <f t="shared" ref="P99:P105" si="18">ROUND(PRODUCT(J99,25)/14,0)</f>
        <v>7</v>
      </c>
      <c r="Q99" s="85" t="s">
        <v>35</v>
      </c>
      <c r="R99" s="89"/>
      <c r="S99" s="19"/>
      <c r="T99" s="9" t="s">
        <v>41</v>
      </c>
      <c r="U99" s="108"/>
      <c r="V99" s="108"/>
      <c r="W99" s="108"/>
      <c r="X99" s="108"/>
    </row>
    <row r="100" spans="1:24" ht="40.5" customHeight="1" x14ac:dyDescent="0.2">
      <c r="A100" s="81" t="s">
        <v>129</v>
      </c>
      <c r="B100" s="128" t="s">
        <v>206</v>
      </c>
      <c r="C100" s="129"/>
      <c r="D100" s="129"/>
      <c r="E100" s="129"/>
      <c r="F100" s="129"/>
      <c r="G100" s="129"/>
      <c r="H100" s="129"/>
      <c r="I100" s="130"/>
      <c r="J100" s="82">
        <v>6</v>
      </c>
      <c r="K100" s="82">
        <v>2</v>
      </c>
      <c r="L100" s="82">
        <v>1</v>
      </c>
      <c r="M100" s="82">
        <v>2</v>
      </c>
      <c r="N100" s="14">
        <f t="shared" si="16"/>
        <v>5</v>
      </c>
      <c r="O100" s="15">
        <f t="shared" si="17"/>
        <v>6</v>
      </c>
      <c r="P100" s="15">
        <f t="shared" si="18"/>
        <v>11</v>
      </c>
      <c r="Q100" s="85" t="s">
        <v>35</v>
      </c>
      <c r="R100" s="89"/>
      <c r="S100" s="19"/>
      <c r="T100" s="9" t="s">
        <v>40</v>
      </c>
      <c r="U100" s="108"/>
      <c r="V100" s="108"/>
      <c r="W100" s="108"/>
      <c r="X100" s="108"/>
    </row>
    <row r="101" spans="1:24" ht="28.5" customHeight="1" x14ac:dyDescent="0.2">
      <c r="A101" s="81" t="s">
        <v>130</v>
      </c>
      <c r="B101" s="128" t="s">
        <v>207</v>
      </c>
      <c r="C101" s="129"/>
      <c r="D101" s="129"/>
      <c r="E101" s="129"/>
      <c r="F101" s="129"/>
      <c r="G101" s="129"/>
      <c r="H101" s="129"/>
      <c r="I101" s="130"/>
      <c r="J101" s="82">
        <v>5</v>
      </c>
      <c r="K101" s="82">
        <v>2</v>
      </c>
      <c r="L101" s="82">
        <v>1</v>
      </c>
      <c r="M101" s="82">
        <v>0</v>
      </c>
      <c r="N101" s="14">
        <f t="shared" si="16"/>
        <v>3</v>
      </c>
      <c r="O101" s="15">
        <f t="shared" si="17"/>
        <v>6</v>
      </c>
      <c r="P101" s="15">
        <f t="shared" si="18"/>
        <v>9</v>
      </c>
      <c r="Q101" s="85" t="s">
        <v>35</v>
      </c>
      <c r="R101" s="89"/>
      <c r="S101" s="19"/>
      <c r="T101" s="9" t="s">
        <v>40</v>
      </c>
      <c r="U101" s="108"/>
      <c r="V101" s="108"/>
      <c r="W101" s="108"/>
      <c r="X101" s="108"/>
    </row>
    <row r="102" spans="1:24" ht="40.5" customHeight="1" x14ac:dyDescent="0.2">
      <c r="A102" s="81" t="s">
        <v>131</v>
      </c>
      <c r="B102" s="128" t="s">
        <v>208</v>
      </c>
      <c r="C102" s="129"/>
      <c r="D102" s="129"/>
      <c r="E102" s="129"/>
      <c r="F102" s="129"/>
      <c r="G102" s="129"/>
      <c r="H102" s="129"/>
      <c r="I102" s="130"/>
      <c r="J102" s="82">
        <v>5</v>
      </c>
      <c r="K102" s="82">
        <v>2</v>
      </c>
      <c r="L102" s="82">
        <v>2</v>
      </c>
      <c r="M102" s="82">
        <v>0</v>
      </c>
      <c r="N102" s="14">
        <f t="shared" si="16"/>
        <v>4</v>
      </c>
      <c r="O102" s="15">
        <f t="shared" si="17"/>
        <v>5</v>
      </c>
      <c r="P102" s="15">
        <f t="shared" si="18"/>
        <v>9</v>
      </c>
      <c r="Q102" s="85" t="s">
        <v>35</v>
      </c>
      <c r="R102" s="89"/>
      <c r="S102" s="19"/>
      <c r="T102" s="9" t="s">
        <v>40</v>
      </c>
      <c r="U102" s="108"/>
      <c r="V102" s="108"/>
      <c r="W102" s="108"/>
      <c r="X102" s="108"/>
    </row>
    <row r="103" spans="1:24" ht="37.5" customHeight="1" x14ac:dyDescent="0.2">
      <c r="A103" s="86" t="s">
        <v>132</v>
      </c>
      <c r="B103" s="173" t="s">
        <v>210</v>
      </c>
      <c r="C103" s="174"/>
      <c r="D103" s="174"/>
      <c r="E103" s="174"/>
      <c r="F103" s="174"/>
      <c r="G103" s="174"/>
      <c r="H103" s="174"/>
      <c r="I103" s="175"/>
      <c r="J103" s="90">
        <v>4</v>
      </c>
      <c r="K103" s="90">
        <v>2</v>
      </c>
      <c r="L103" s="90">
        <v>1</v>
      </c>
      <c r="M103" s="90">
        <v>0</v>
      </c>
      <c r="N103" s="14">
        <f t="shared" si="16"/>
        <v>3</v>
      </c>
      <c r="O103" s="15">
        <f t="shared" si="17"/>
        <v>4</v>
      </c>
      <c r="P103" s="15">
        <f t="shared" si="18"/>
        <v>7</v>
      </c>
      <c r="Q103" s="85"/>
      <c r="R103" s="89" t="s">
        <v>31</v>
      </c>
      <c r="S103" s="19"/>
      <c r="T103" s="9" t="s">
        <v>41</v>
      </c>
    </row>
    <row r="104" spans="1:24" ht="13.5" customHeight="1" x14ac:dyDescent="0.2">
      <c r="A104" s="91" t="s">
        <v>164</v>
      </c>
      <c r="B104" s="167" t="s">
        <v>192</v>
      </c>
      <c r="C104" s="168"/>
      <c r="D104" s="168"/>
      <c r="E104" s="168"/>
      <c r="F104" s="168"/>
      <c r="G104" s="168"/>
      <c r="H104" s="168"/>
      <c r="I104" s="169"/>
      <c r="J104" s="89">
        <v>3</v>
      </c>
      <c r="K104" s="89">
        <v>2</v>
      </c>
      <c r="L104" s="89">
        <v>1</v>
      </c>
      <c r="M104" s="89">
        <v>0</v>
      </c>
      <c r="N104" s="14">
        <f t="shared" si="16"/>
        <v>3</v>
      </c>
      <c r="O104" s="15">
        <f t="shared" si="17"/>
        <v>2</v>
      </c>
      <c r="P104" s="15">
        <f t="shared" si="18"/>
        <v>5</v>
      </c>
      <c r="Q104" s="85"/>
      <c r="R104" s="89" t="s">
        <v>31</v>
      </c>
      <c r="S104" s="19"/>
      <c r="T104" s="9" t="s">
        <v>41</v>
      </c>
    </row>
    <row r="105" spans="1:24" ht="13.5" customHeight="1" x14ac:dyDescent="0.2">
      <c r="A105" s="91" t="s">
        <v>165</v>
      </c>
      <c r="B105" s="167" t="s">
        <v>193</v>
      </c>
      <c r="C105" s="168"/>
      <c r="D105" s="168"/>
      <c r="E105" s="168"/>
      <c r="F105" s="168"/>
      <c r="G105" s="168"/>
      <c r="H105" s="168"/>
      <c r="I105" s="169"/>
      <c r="J105" s="89">
        <v>3</v>
      </c>
      <c r="K105" s="89">
        <v>2</v>
      </c>
      <c r="L105" s="89">
        <v>1</v>
      </c>
      <c r="M105" s="89">
        <v>0</v>
      </c>
      <c r="N105" s="14">
        <f t="shared" si="16"/>
        <v>3</v>
      </c>
      <c r="O105" s="15">
        <f t="shared" si="17"/>
        <v>2</v>
      </c>
      <c r="P105" s="15">
        <f t="shared" si="18"/>
        <v>5</v>
      </c>
      <c r="Q105" s="85"/>
      <c r="R105" s="89" t="s">
        <v>31</v>
      </c>
      <c r="S105" s="19"/>
      <c r="T105" s="9" t="s">
        <v>41</v>
      </c>
    </row>
    <row r="106" spans="1:24" x14ac:dyDescent="0.2">
      <c r="A106" s="16" t="s">
        <v>28</v>
      </c>
      <c r="B106" s="133"/>
      <c r="C106" s="134"/>
      <c r="D106" s="134"/>
      <c r="E106" s="134"/>
      <c r="F106" s="134"/>
      <c r="G106" s="134"/>
      <c r="H106" s="134"/>
      <c r="I106" s="135"/>
      <c r="J106" s="16">
        <f>SUM(J99:J105)</f>
        <v>30</v>
      </c>
      <c r="K106" s="16">
        <f t="shared" ref="K106:P106" si="19">SUM(K99:K105)</f>
        <v>14</v>
      </c>
      <c r="L106" s="16">
        <f t="shared" si="19"/>
        <v>8</v>
      </c>
      <c r="M106" s="16">
        <f t="shared" si="19"/>
        <v>2</v>
      </c>
      <c r="N106" s="16">
        <f t="shared" si="19"/>
        <v>24</v>
      </c>
      <c r="O106" s="16">
        <f t="shared" si="19"/>
        <v>29</v>
      </c>
      <c r="P106" s="16">
        <f t="shared" si="19"/>
        <v>53</v>
      </c>
      <c r="Q106" s="16">
        <f>COUNTIF(Q99:Q105,"E")</f>
        <v>4</v>
      </c>
      <c r="R106" s="16">
        <f>COUNTIF(R99:R105,"C")</f>
        <v>3</v>
      </c>
      <c r="S106" s="16">
        <f>COUNTIF(S99:S105,"VP")</f>
        <v>0</v>
      </c>
      <c r="T106" s="32">
        <f>COUNTA(T99:T105)</f>
        <v>7</v>
      </c>
      <c r="U106" s="200" t="str">
        <f>IF(Q106&gt;=SUM(R106:S106),"Corect","E trebuie să fie cel puțin egal cu C+VP")</f>
        <v>Corect</v>
      </c>
      <c r="V106" s="201"/>
      <c r="W106" s="201"/>
    </row>
    <row r="107" spans="1:24" s="114" customFormat="1" x14ac:dyDescent="0.2">
      <c r="A107" s="51"/>
      <c r="B107" s="51"/>
      <c r="C107" s="51"/>
      <c r="D107" s="51"/>
      <c r="E107" s="51"/>
      <c r="F107" s="51"/>
      <c r="G107" s="51"/>
      <c r="H107" s="51"/>
      <c r="I107" s="51"/>
      <c r="J107" s="51"/>
      <c r="K107" s="51"/>
      <c r="L107" s="51"/>
      <c r="M107" s="51"/>
      <c r="N107" s="51"/>
      <c r="O107" s="51"/>
      <c r="P107" s="51"/>
      <c r="Q107" s="51"/>
      <c r="R107" s="51"/>
      <c r="S107" s="51"/>
      <c r="T107" s="52"/>
      <c r="U107" s="113"/>
    </row>
    <row r="108" spans="1:24" ht="19.5" customHeight="1" x14ac:dyDescent="0.2">
      <c r="A108" s="162" t="s">
        <v>50</v>
      </c>
      <c r="B108" s="163"/>
      <c r="C108" s="163"/>
      <c r="D108" s="163"/>
      <c r="E108" s="163"/>
      <c r="F108" s="163"/>
      <c r="G108" s="163"/>
      <c r="H108" s="163"/>
      <c r="I108" s="163"/>
      <c r="J108" s="163"/>
      <c r="K108" s="163"/>
      <c r="L108" s="163"/>
      <c r="M108" s="163"/>
      <c r="N108" s="163"/>
      <c r="O108" s="163"/>
      <c r="P108" s="163"/>
      <c r="Q108" s="163"/>
      <c r="R108" s="163"/>
      <c r="S108" s="163"/>
      <c r="T108" s="164"/>
    </row>
    <row r="109" spans="1:24" ht="25.5" customHeight="1" x14ac:dyDescent="0.2">
      <c r="A109" s="156" t="s">
        <v>30</v>
      </c>
      <c r="B109" s="139" t="s">
        <v>29</v>
      </c>
      <c r="C109" s="140"/>
      <c r="D109" s="140"/>
      <c r="E109" s="140"/>
      <c r="F109" s="140"/>
      <c r="G109" s="140"/>
      <c r="H109" s="140"/>
      <c r="I109" s="141"/>
      <c r="J109" s="131" t="s">
        <v>43</v>
      </c>
      <c r="K109" s="170" t="s">
        <v>27</v>
      </c>
      <c r="L109" s="171"/>
      <c r="M109" s="172"/>
      <c r="N109" s="145" t="s">
        <v>44</v>
      </c>
      <c r="O109" s="152"/>
      <c r="P109" s="153"/>
      <c r="Q109" s="145" t="s">
        <v>26</v>
      </c>
      <c r="R109" s="146"/>
      <c r="S109" s="147"/>
      <c r="T109" s="149" t="s">
        <v>25</v>
      </c>
    </row>
    <row r="110" spans="1:24" x14ac:dyDescent="0.2">
      <c r="A110" s="157"/>
      <c r="B110" s="142"/>
      <c r="C110" s="143"/>
      <c r="D110" s="143"/>
      <c r="E110" s="143"/>
      <c r="F110" s="143"/>
      <c r="G110" s="143"/>
      <c r="H110" s="143"/>
      <c r="I110" s="144"/>
      <c r="J110" s="132"/>
      <c r="K110" s="5" t="s">
        <v>31</v>
      </c>
      <c r="L110" s="5" t="s">
        <v>32</v>
      </c>
      <c r="M110" s="5" t="s">
        <v>33</v>
      </c>
      <c r="N110" s="55" t="s">
        <v>37</v>
      </c>
      <c r="O110" s="55" t="s">
        <v>8</v>
      </c>
      <c r="P110" s="55" t="s">
        <v>34</v>
      </c>
      <c r="Q110" s="55" t="s">
        <v>35</v>
      </c>
      <c r="R110" s="55" t="s">
        <v>31</v>
      </c>
      <c r="S110" s="55" t="s">
        <v>36</v>
      </c>
      <c r="T110" s="132"/>
    </row>
    <row r="111" spans="1:24" ht="48" customHeight="1" x14ac:dyDescent="0.2">
      <c r="A111" s="81" t="s">
        <v>133</v>
      </c>
      <c r="B111" s="128" t="s">
        <v>211</v>
      </c>
      <c r="C111" s="129"/>
      <c r="D111" s="129"/>
      <c r="E111" s="129"/>
      <c r="F111" s="129"/>
      <c r="G111" s="129"/>
      <c r="H111" s="129"/>
      <c r="I111" s="148"/>
      <c r="J111" s="82">
        <v>5</v>
      </c>
      <c r="K111" s="82">
        <v>2</v>
      </c>
      <c r="L111" s="82">
        <v>2</v>
      </c>
      <c r="M111" s="82">
        <v>0</v>
      </c>
      <c r="N111" s="14">
        <f t="shared" ref="N111:N117" si="20">K111+L111+M111</f>
        <v>4</v>
      </c>
      <c r="O111" s="15">
        <f t="shared" ref="O111:O117" si="21">P111-N111</f>
        <v>6</v>
      </c>
      <c r="P111" s="15">
        <f t="shared" ref="P111:P117" si="22">ROUND(PRODUCT(J111,25)/12,0)</f>
        <v>10</v>
      </c>
      <c r="Q111" s="85" t="s">
        <v>35</v>
      </c>
      <c r="R111" s="89"/>
      <c r="S111" s="19"/>
      <c r="T111" s="9" t="s">
        <v>40</v>
      </c>
    </row>
    <row r="112" spans="1:24" ht="24.75" customHeight="1" x14ac:dyDescent="0.2">
      <c r="A112" s="81" t="s">
        <v>134</v>
      </c>
      <c r="B112" s="159" t="s">
        <v>212</v>
      </c>
      <c r="C112" s="159"/>
      <c r="D112" s="159"/>
      <c r="E112" s="159"/>
      <c r="F112" s="159"/>
      <c r="G112" s="159"/>
      <c r="H112" s="159"/>
      <c r="I112" s="159"/>
      <c r="J112" s="82">
        <v>4</v>
      </c>
      <c r="K112" s="82">
        <v>1</v>
      </c>
      <c r="L112" s="82">
        <v>2</v>
      </c>
      <c r="M112" s="82">
        <v>0</v>
      </c>
      <c r="N112" s="14">
        <f t="shared" si="20"/>
        <v>3</v>
      </c>
      <c r="O112" s="15">
        <f t="shared" si="21"/>
        <v>5</v>
      </c>
      <c r="P112" s="15">
        <f t="shared" si="22"/>
        <v>8</v>
      </c>
      <c r="Q112" s="85"/>
      <c r="R112" s="89" t="s">
        <v>31</v>
      </c>
      <c r="S112" s="19"/>
      <c r="T112" s="9" t="s">
        <v>40</v>
      </c>
    </row>
    <row r="113" spans="1:26" ht="24.75" customHeight="1" x14ac:dyDescent="0.2">
      <c r="A113" s="81" t="s">
        <v>135</v>
      </c>
      <c r="B113" s="159" t="s">
        <v>213</v>
      </c>
      <c r="C113" s="159"/>
      <c r="D113" s="159"/>
      <c r="E113" s="159"/>
      <c r="F113" s="159"/>
      <c r="G113" s="159"/>
      <c r="H113" s="159"/>
      <c r="I113" s="159"/>
      <c r="J113" s="82">
        <v>4</v>
      </c>
      <c r="K113" s="82">
        <v>2</v>
      </c>
      <c r="L113" s="82">
        <v>1</v>
      </c>
      <c r="M113" s="82">
        <v>0</v>
      </c>
      <c r="N113" s="14">
        <f t="shared" si="20"/>
        <v>3</v>
      </c>
      <c r="O113" s="15">
        <f t="shared" si="21"/>
        <v>5</v>
      </c>
      <c r="P113" s="15">
        <f t="shared" si="22"/>
        <v>8</v>
      </c>
      <c r="Q113" s="85" t="s">
        <v>35</v>
      </c>
      <c r="R113" s="89"/>
      <c r="S113" s="19"/>
      <c r="T113" s="9" t="s">
        <v>41</v>
      </c>
    </row>
    <row r="114" spans="1:26" ht="23.25" customHeight="1" x14ac:dyDescent="0.2">
      <c r="A114" s="81" t="s">
        <v>136</v>
      </c>
      <c r="B114" s="159" t="s">
        <v>214</v>
      </c>
      <c r="C114" s="159"/>
      <c r="D114" s="159"/>
      <c r="E114" s="159"/>
      <c r="F114" s="159"/>
      <c r="G114" s="159"/>
      <c r="H114" s="159"/>
      <c r="I114" s="159"/>
      <c r="J114" s="82">
        <v>6</v>
      </c>
      <c r="K114" s="82">
        <v>2</v>
      </c>
      <c r="L114" s="82">
        <v>1</v>
      </c>
      <c r="M114" s="82">
        <v>0</v>
      </c>
      <c r="N114" s="14">
        <f t="shared" si="20"/>
        <v>3</v>
      </c>
      <c r="O114" s="15">
        <f t="shared" si="21"/>
        <v>10</v>
      </c>
      <c r="P114" s="15">
        <f t="shared" si="22"/>
        <v>13</v>
      </c>
      <c r="Q114" s="85" t="s">
        <v>35</v>
      </c>
      <c r="R114" s="89"/>
      <c r="S114" s="19"/>
      <c r="T114" s="9" t="s">
        <v>40</v>
      </c>
    </row>
    <row r="115" spans="1:26" ht="14.25" customHeight="1" x14ac:dyDescent="0.2">
      <c r="A115" s="81" t="s">
        <v>137</v>
      </c>
      <c r="B115" s="159" t="s">
        <v>215</v>
      </c>
      <c r="C115" s="159"/>
      <c r="D115" s="159"/>
      <c r="E115" s="159"/>
      <c r="F115" s="159"/>
      <c r="G115" s="159"/>
      <c r="H115" s="159"/>
      <c r="I115" s="159"/>
      <c r="J115" s="82">
        <v>5</v>
      </c>
      <c r="K115" s="82">
        <v>2</v>
      </c>
      <c r="L115" s="82">
        <v>2</v>
      </c>
      <c r="M115" s="82">
        <v>0</v>
      </c>
      <c r="N115" s="14">
        <f t="shared" si="20"/>
        <v>4</v>
      </c>
      <c r="O115" s="15">
        <f t="shared" si="21"/>
        <v>6</v>
      </c>
      <c r="P115" s="15">
        <f t="shared" si="22"/>
        <v>10</v>
      </c>
      <c r="Q115" s="85" t="s">
        <v>35</v>
      </c>
      <c r="R115" s="89"/>
      <c r="S115" s="19"/>
      <c r="T115" s="9" t="s">
        <v>40</v>
      </c>
    </row>
    <row r="116" spans="1:26" ht="27" customHeight="1" x14ac:dyDescent="0.2">
      <c r="A116" s="89" t="s">
        <v>138</v>
      </c>
      <c r="B116" s="159" t="s">
        <v>216</v>
      </c>
      <c r="C116" s="159"/>
      <c r="D116" s="159"/>
      <c r="E116" s="159"/>
      <c r="F116" s="159"/>
      <c r="G116" s="159"/>
      <c r="H116" s="159"/>
      <c r="I116" s="159"/>
      <c r="J116" s="82">
        <v>3</v>
      </c>
      <c r="K116" s="82">
        <v>0</v>
      </c>
      <c r="L116" s="82">
        <v>0</v>
      </c>
      <c r="M116" s="82">
        <v>2</v>
      </c>
      <c r="N116" s="14">
        <f t="shared" si="20"/>
        <v>2</v>
      </c>
      <c r="O116" s="15">
        <f t="shared" si="21"/>
        <v>4</v>
      </c>
      <c r="P116" s="15">
        <f t="shared" si="22"/>
        <v>6</v>
      </c>
      <c r="Q116" s="85"/>
      <c r="R116" s="89"/>
      <c r="S116" s="19" t="s">
        <v>36</v>
      </c>
      <c r="T116" s="9" t="s">
        <v>41</v>
      </c>
    </row>
    <row r="117" spans="1:26" x14ac:dyDescent="0.2">
      <c r="A117" s="87" t="s">
        <v>166</v>
      </c>
      <c r="B117" s="166" t="s">
        <v>194</v>
      </c>
      <c r="C117" s="166"/>
      <c r="D117" s="166"/>
      <c r="E117" s="166"/>
      <c r="F117" s="166"/>
      <c r="G117" s="166"/>
      <c r="H117" s="166"/>
      <c r="I117" s="166"/>
      <c r="J117" s="82">
        <v>3</v>
      </c>
      <c r="K117" s="82">
        <v>2</v>
      </c>
      <c r="L117" s="82">
        <v>1</v>
      </c>
      <c r="M117" s="82">
        <v>2</v>
      </c>
      <c r="N117" s="14">
        <f t="shared" si="20"/>
        <v>5</v>
      </c>
      <c r="O117" s="15">
        <f t="shared" si="21"/>
        <v>1</v>
      </c>
      <c r="P117" s="15">
        <f t="shared" si="22"/>
        <v>6</v>
      </c>
      <c r="Q117" s="85" t="s">
        <v>35</v>
      </c>
      <c r="R117" s="89"/>
      <c r="S117" s="19"/>
      <c r="T117" s="9" t="s">
        <v>41</v>
      </c>
    </row>
    <row r="118" spans="1:26" x14ac:dyDescent="0.2">
      <c r="A118" s="16" t="s">
        <v>28</v>
      </c>
      <c r="B118" s="133"/>
      <c r="C118" s="134"/>
      <c r="D118" s="134"/>
      <c r="E118" s="134"/>
      <c r="F118" s="134"/>
      <c r="G118" s="134"/>
      <c r="H118" s="134"/>
      <c r="I118" s="135"/>
      <c r="J118" s="16">
        <f t="shared" ref="J118:P118" si="23">SUM(J111:J117)</f>
        <v>30</v>
      </c>
      <c r="K118" s="16">
        <f t="shared" si="23"/>
        <v>11</v>
      </c>
      <c r="L118" s="16">
        <f t="shared" si="23"/>
        <v>9</v>
      </c>
      <c r="M118" s="16">
        <f t="shared" si="23"/>
        <v>4</v>
      </c>
      <c r="N118" s="16">
        <f t="shared" si="23"/>
        <v>24</v>
      </c>
      <c r="O118" s="16">
        <f t="shared" si="23"/>
        <v>37</v>
      </c>
      <c r="P118" s="16">
        <f t="shared" si="23"/>
        <v>61</v>
      </c>
      <c r="Q118" s="16">
        <f>COUNTIF(Q111:Q117,"E")</f>
        <v>5</v>
      </c>
      <c r="R118" s="16">
        <f>COUNTIF(R111:R117,"C")</f>
        <v>1</v>
      </c>
      <c r="S118" s="16">
        <f>COUNTIF(S111:S117,"VP")</f>
        <v>1</v>
      </c>
      <c r="T118" s="32">
        <f>COUNTA(T111:T117)</f>
        <v>7</v>
      </c>
      <c r="U118" s="200" t="str">
        <f>IF(Q118&gt;=SUM(R118:S118),"Corect","E trebuie să fie cel puțin egal cu C+VP")</f>
        <v>Corect</v>
      </c>
      <c r="V118" s="201"/>
      <c r="W118" s="201"/>
    </row>
    <row r="119" spans="1:26" s="99" customFormat="1" x14ac:dyDescent="0.2">
      <c r="A119" s="51"/>
      <c r="B119" s="51"/>
      <c r="C119" s="51"/>
      <c r="D119" s="51"/>
      <c r="E119" s="51"/>
      <c r="F119" s="51"/>
      <c r="G119" s="51"/>
      <c r="H119" s="51"/>
      <c r="I119" s="51"/>
      <c r="J119" s="51"/>
      <c r="K119" s="51"/>
      <c r="L119" s="51"/>
      <c r="M119" s="51"/>
      <c r="N119" s="51"/>
      <c r="O119" s="51"/>
      <c r="P119" s="51"/>
      <c r="Q119" s="51"/>
      <c r="R119" s="51"/>
      <c r="S119" s="51"/>
      <c r="T119" s="52"/>
      <c r="U119" s="100"/>
    </row>
    <row r="120" spans="1:26" ht="20.25" customHeight="1" x14ac:dyDescent="0.2">
      <c r="A120" s="138" t="s">
        <v>51</v>
      </c>
      <c r="B120" s="138"/>
      <c r="C120" s="138"/>
      <c r="D120" s="138"/>
      <c r="E120" s="138"/>
      <c r="F120" s="138"/>
      <c r="G120" s="138"/>
      <c r="H120" s="138"/>
      <c r="I120" s="138"/>
      <c r="J120" s="138"/>
      <c r="K120" s="138"/>
      <c r="L120" s="138"/>
      <c r="M120" s="138"/>
      <c r="N120" s="138"/>
      <c r="O120" s="138"/>
      <c r="P120" s="138"/>
      <c r="Q120" s="138"/>
      <c r="R120" s="138"/>
      <c r="S120" s="138"/>
      <c r="T120" s="138"/>
      <c r="U120" s="72"/>
      <c r="V120" s="56"/>
      <c r="W120" s="56"/>
      <c r="X120" s="56"/>
      <c r="Y120" s="56"/>
    </row>
    <row r="121" spans="1:26" ht="27.75" customHeight="1" x14ac:dyDescent="0.2">
      <c r="A121" s="138" t="s">
        <v>30</v>
      </c>
      <c r="B121" s="138" t="s">
        <v>29</v>
      </c>
      <c r="C121" s="138"/>
      <c r="D121" s="138"/>
      <c r="E121" s="138"/>
      <c r="F121" s="138"/>
      <c r="G121" s="138"/>
      <c r="H121" s="138"/>
      <c r="I121" s="138"/>
      <c r="J121" s="165" t="s">
        <v>43</v>
      </c>
      <c r="K121" s="165" t="s">
        <v>27</v>
      </c>
      <c r="L121" s="165"/>
      <c r="M121" s="165"/>
      <c r="N121" s="165" t="s">
        <v>44</v>
      </c>
      <c r="O121" s="206"/>
      <c r="P121" s="206"/>
      <c r="Q121" s="165" t="s">
        <v>26</v>
      </c>
      <c r="R121" s="165"/>
      <c r="S121" s="165"/>
      <c r="T121" s="165" t="s">
        <v>25</v>
      </c>
      <c r="U121" s="72"/>
      <c r="V121" s="56"/>
      <c r="W121" s="56"/>
      <c r="X121" s="56"/>
      <c r="Y121" s="56"/>
    </row>
    <row r="122" spans="1:26" ht="12.75" customHeight="1" x14ac:dyDescent="0.2">
      <c r="A122" s="138"/>
      <c r="B122" s="138"/>
      <c r="C122" s="138"/>
      <c r="D122" s="138"/>
      <c r="E122" s="138"/>
      <c r="F122" s="138"/>
      <c r="G122" s="138"/>
      <c r="H122" s="138"/>
      <c r="I122" s="138"/>
      <c r="J122" s="165"/>
      <c r="K122" s="71" t="s">
        <v>31</v>
      </c>
      <c r="L122" s="71" t="s">
        <v>32</v>
      </c>
      <c r="M122" s="71" t="s">
        <v>33</v>
      </c>
      <c r="N122" s="71" t="s">
        <v>37</v>
      </c>
      <c r="O122" s="71" t="s">
        <v>8</v>
      </c>
      <c r="P122" s="71" t="s">
        <v>34</v>
      </c>
      <c r="Q122" s="71" t="s">
        <v>35</v>
      </c>
      <c r="R122" s="71" t="s">
        <v>31</v>
      </c>
      <c r="S122" s="71" t="s">
        <v>36</v>
      </c>
      <c r="T122" s="165"/>
      <c r="U122" s="72"/>
      <c r="V122" s="56"/>
      <c r="W122" s="56"/>
      <c r="X122" s="56"/>
      <c r="Y122" s="56"/>
    </row>
    <row r="123" spans="1:26" x14ac:dyDescent="0.2">
      <c r="A123" s="106" t="s">
        <v>159</v>
      </c>
      <c r="B123" s="120" t="s">
        <v>139</v>
      </c>
      <c r="C123" s="120"/>
      <c r="D123" s="120"/>
      <c r="E123" s="120"/>
      <c r="F123" s="120"/>
      <c r="G123" s="120"/>
      <c r="H123" s="120"/>
      <c r="I123" s="120"/>
      <c r="J123" s="120"/>
      <c r="K123" s="120"/>
      <c r="L123" s="120"/>
      <c r="M123" s="120"/>
      <c r="N123" s="120"/>
      <c r="O123" s="120"/>
      <c r="P123" s="120"/>
      <c r="Q123" s="120"/>
      <c r="R123" s="120"/>
      <c r="S123" s="120"/>
      <c r="T123" s="121"/>
      <c r="U123" s="79"/>
      <c r="V123" s="56"/>
      <c r="W123" s="56"/>
      <c r="X123" s="56"/>
      <c r="Y123" s="56"/>
    </row>
    <row r="124" spans="1:26" ht="24" customHeight="1" x14ac:dyDescent="0.2">
      <c r="A124" s="103" t="s">
        <v>140</v>
      </c>
      <c r="B124" s="173" t="s">
        <v>217</v>
      </c>
      <c r="C124" s="174"/>
      <c r="D124" s="174"/>
      <c r="E124" s="174"/>
      <c r="F124" s="174"/>
      <c r="G124" s="174"/>
      <c r="H124" s="174"/>
      <c r="I124" s="175"/>
      <c r="J124" s="93">
        <v>3</v>
      </c>
      <c r="K124" s="93">
        <v>2</v>
      </c>
      <c r="L124" s="93">
        <v>1</v>
      </c>
      <c r="M124" s="93">
        <v>0</v>
      </c>
      <c r="N124" s="84">
        <f>K124+L124+M124</f>
        <v>3</v>
      </c>
      <c r="O124" s="84">
        <f>P124-N124</f>
        <v>2</v>
      </c>
      <c r="P124" s="84">
        <f>ROUND(PRODUCT(J124,25)/14,0)</f>
        <v>5</v>
      </c>
      <c r="Q124" s="93" t="s">
        <v>35</v>
      </c>
      <c r="R124" s="93"/>
      <c r="S124" s="94"/>
      <c r="T124" s="89" t="s">
        <v>41</v>
      </c>
      <c r="U124" s="79"/>
      <c r="V124" s="79"/>
      <c r="W124" s="79"/>
      <c r="X124" s="79"/>
      <c r="Y124" s="56"/>
    </row>
    <row r="125" spans="1:26" x14ac:dyDescent="0.2">
      <c r="A125" s="103"/>
      <c r="B125" s="281" t="s">
        <v>141</v>
      </c>
      <c r="C125" s="282"/>
      <c r="D125" s="282"/>
      <c r="E125" s="282"/>
      <c r="F125" s="282"/>
      <c r="G125" s="282"/>
      <c r="H125" s="282"/>
      <c r="I125" s="283"/>
      <c r="J125" s="93">
        <v>3</v>
      </c>
      <c r="K125" s="93">
        <v>2</v>
      </c>
      <c r="L125" s="93">
        <v>1</v>
      </c>
      <c r="M125" s="93">
        <v>0</v>
      </c>
      <c r="N125" s="84">
        <f>K125+L125+M125</f>
        <v>3</v>
      </c>
      <c r="O125" s="84">
        <f>P125-N125</f>
        <v>2</v>
      </c>
      <c r="P125" s="84">
        <f>ROUND(PRODUCT(J125,25)/14,0)</f>
        <v>5</v>
      </c>
      <c r="Q125" s="93" t="s">
        <v>35</v>
      </c>
      <c r="R125" s="93"/>
      <c r="S125" s="94"/>
      <c r="T125" s="89" t="s">
        <v>41</v>
      </c>
      <c r="U125" s="79"/>
      <c r="V125" s="79"/>
      <c r="W125" s="79"/>
      <c r="X125" s="79"/>
      <c r="Y125" s="64"/>
      <c r="Z125" s="44"/>
    </row>
    <row r="126" spans="1:26" ht="12.75" customHeight="1" x14ac:dyDescent="0.2">
      <c r="A126" s="105" t="s">
        <v>160</v>
      </c>
      <c r="B126" s="119" t="s">
        <v>92</v>
      </c>
      <c r="C126" s="120"/>
      <c r="D126" s="120"/>
      <c r="E126" s="120"/>
      <c r="F126" s="120"/>
      <c r="G126" s="120"/>
      <c r="H126" s="120"/>
      <c r="I126" s="120"/>
      <c r="J126" s="120"/>
      <c r="K126" s="120"/>
      <c r="L126" s="120"/>
      <c r="M126" s="120"/>
      <c r="N126" s="120"/>
      <c r="O126" s="120"/>
      <c r="P126" s="120"/>
      <c r="Q126" s="120"/>
      <c r="R126" s="120"/>
      <c r="S126" s="120"/>
      <c r="T126" s="121"/>
      <c r="U126" s="79"/>
      <c r="V126" s="79"/>
      <c r="W126" s="79"/>
      <c r="X126" s="79"/>
      <c r="Y126" s="61"/>
      <c r="Z126" s="44"/>
    </row>
    <row r="127" spans="1:26" ht="25.5" customHeight="1" x14ac:dyDescent="0.2">
      <c r="A127" s="104" t="s">
        <v>167</v>
      </c>
      <c r="B127" s="207" t="s">
        <v>218</v>
      </c>
      <c r="C127" s="207"/>
      <c r="D127" s="207"/>
      <c r="E127" s="207"/>
      <c r="F127" s="207"/>
      <c r="G127" s="207"/>
      <c r="H127" s="207"/>
      <c r="I127" s="207"/>
      <c r="J127" s="93">
        <v>3</v>
      </c>
      <c r="K127" s="93">
        <v>2</v>
      </c>
      <c r="L127" s="93">
        <v>1</v>
      </c>
      <c r="M127" s="93">
        <v>0</v>
      </c>
      <c r="N127" s="84">
        <f>K124+L124+M124</f>
        <v>3</v>
      </c>
      <c r="O127" s="84">
        <f>P124-N124</f>
        <v>2</v>
      </c>
      <c r="P127" s="84">
        <f>ROUND(PRODUCT(J124,25)/14,0)</f>
        <v>5</v>
      </c>
      <c r="Q127" s="93" t="s">
        <v>35</v>
      </c>
      <c r="R127" s="93"/>
      <c r="S127" s="94"/>
      <c r="T127" s="89" t="s">
        <v>41</v>
      </c>
      <c r="U127" s="79"/>
      <c r="V127" s="79"/>
      <c r="W127" s="79"/>
      <c r="X127" s="79"/>
      <c r="Y127" s="61"/>
      <c r="Z127" s="44"/>
    </row>
    <row r="128" spans="1:26" x14ac:dyDescent="0.2">
      <c r="A128" s="103"/>
      <c r="B128" s="281" t="s">
        <v>141</v>
      </c>
      <c r="C128" s="282"/>
      <c r="D128" s="282"/>
      <c r="E128" s="282"/>
      <c r="F128" s="282"/>
      <c r="G128" s="282"/>
      <c r="H128" s="282"/>
      <c r="I128" s="283"/>
      <c r="J128" s="93">
        <v>3</v>
      </c>
      <c r="K128" s="93">
        <v>2</v>
      </c>
      <c r="L128" s="93">
        <v>1</v>
      </c>
      <c r="M128" s="93">
        <v>0</v>
      </c>
      <c r="N128" s="84">
        <f>K125+L125+M125</f>
        <v>3</v>
      </c>
      <c r="O128" s="84">
        <f>P125-N125</f>
        <v>2</v>
      </c>
      <c r="P128" s="84">
        <f>ROUND(PRODUCT(J125,25)/14,0)</f>
        <v>5</v>
      </c>
      <c r="Q128" s="93" t="s">
        <v>35</v>
      </c>
      <c r="R128" s="93"/>
      <c r="S128" s="94"/>
      <c r="T128" s="89" t="s">
        <v>41</v>
      </c>
      <c r="U128" s="79"/>
      <c r="V128" s="79"/>
      <c r="W128" s="79"/>
      <c r="X128" s="79"/>
      <c r="Y128" s="61"/>
      <c r="Z128" s="44"/>
    </row>
    <row r="129" spans="1:26" x14ac:dyDescent="0.2">
      <c r="A129" s="105" t="s">
        <v>161</v>
      </c>
      <c r="B129" s="119" t="s">
        <v>93</v>
      </c>
      <c r="C129" s="120"/>
      <c r="D129" s="120"/>
      <c r="E129" s="120"/>
      <c r="F129" s="120"/>
      <c r="G129" s="120"/>
      <c r="H129" s="120"/>
      <c r="I129" s="120"/>
      <c r="J129" s="120"/>
      <c r="K129" s="120"/>
      <c r="L129" s="120"/>
      <c r="M129" s="120"/>
      <c r="N129" s="120"/>
      <c r="O129" s="120"/>
      <c r="P129" s="120"/>
      <c r="Q129" s="120"/>
      <c r="R129" s="120"/>
      <c r="S129" s="120"/>
      <c r="T129" s="121"/>
      <c r="U129" s="79"/>
      <c r="V129" s="79"/>
      <c r="W129" s="79"/>
      <c r="X129" s="79"/>
      <c r="Y129" s="61"/>
      <c r="Z129" s="44"/>
    </row>
    <row r="130" spans="1:26" x14ac:dyDescent="0.2">
      <c r="A130" s="103"/>
      <c r="B130" s="284" t="s">
        <v>141</v>
      </c>
      <c r="C130" s="284"/>
      <c r="D130" s="284"/>
      <c r="E130" s="284"/>
      <c r="F130" s="284"/>
      <c r="G130" s="284"/>
      <c r="H130" s="284"/>
      <c r="I130" s="284"/>
      <c r="J130" s="93">
        <v>3</v>
      </c>
      <c r="K130" s="93">
        <v>2</v>
      </c>
      <c r="L130" s="93">
        <v>1</v>
      </c>
      <c r="M130" s="93">
        <v>0</v>
      </c>
      <c r="N130" s="84">
        <f>K127+L127+M127</f>
        <v>3</v>
      </c>
      <c r="O130" s="84">
        <f>P127-N127</f>
        <v>2</v>
      </c>
      <c r="P130" s="84">
        <f>ROUND(PRODUCT(J127,25)/14,0)</f>
        <v>5</v>
      </c>
      <c r="Q130" s="93"/>
      <c r="R130" s="93" t="s">
        <v>31</v>
      </c>
      <c r="S130" s="94"/>
      <c r="T130" s="89" t="s">
        <v>41</v>
      </c>
      <c r="U130" s="79"/>
      <c r="V130" s="79"/>
      <c r="W130" s="79"/>
      <c r="X130" s="79"/>
      <c r="Y130" s="61"/>
      <c r="Z130" s="44"/>
    </row>
    <row r="131" spans="1:26" x14ac:dyDescent="0.2">
      <c r="A131" s="103"/>
      <c r="B131" s="281" t="s">
        <v>141</v>
      </c>
      <c r="C131" s="282"/>
      <c r="D131" s="282"/>
      <c r="E131" s="282"/>
      <c r="F131" s="282"/>
      <c r="G131" s="282"/>
      <c r="H131" s="282"/>
      <c r="I131" s="283"/>
      <c r="J131" s="93">
        <v>3</v>
      </c>
      <c r="K131" s="93">
        <v>2</v>
      </c>
      <c r="L131" s="93">
        <v>1</v>
      </c>
      <c r="M131" s="93">
        <v>0</v>
      </c>
      <c r="N131" s="84">
        <f>K128+L128+M128</f>
        <v>3</v>
      </c>
      <c r="O131" s="84">
        <f>P128-N128</f>
        <v>2</v>
      </c>
      <c r="P131" s="84">
        <f>ROUND(PRODUCT(J128,25)/14,0)</f>
        <v>5</v>
      </c>
      <c r="Q131" s="93"/>
      <c r="R131" s="93" t="s">
        <v>31</v>
      </c>
      <c r="S131" s="94"/>
      <c r="T131" s="89" t="s">
        <v>41</v>
      </c>
      <c r="U131" s="61"/>
      <c r="V131" s="61"/>
      <c r="W131" s="61"/>
      <c r="X131" s="61"/>
      <c r="Y131" s="61"/>
      <c r="Z131" s="44"/>
    </row>
    <row r="132" spans="1:26" x14ac:dyDescent="0.2">
      <c r="A132" s="105" t="s">
        <v>162</v>
      </c>
      <c r="B132" s="119" t="s">
        <v>142</v>
      </c>
      <c r="C132" s="120"/>
      <c r="D132" s="120"/>
      <c r="E132" s="120"/>
      <c r="F132" s="120"/>
      <c r="G132" s="120"/>
      <c r="H132" s="120"/>
      <c r="I132" s="120"/>
      <c r="J132" s="120"/>
      <c r="K132" s="120"/>
      <c r="L132" s="120"/>
      <c r="M132" s="120"/>
      <c r="N132" s="120"/>
      <c r="O132" s="120"/>
      <c r="P132" s="120"/>
      <c r="Q132" s="120"/>
      <c r="R132" s="120"/>
      <c r="S132" s="120"/>
      <c r="T132" s="121"/>
      <c r="U132" s="285" t="s">
        <v>228</v>
      </c>
      <c r="V132" s="286"/>
      <c r="W132" s="286"/>
      <c r="X132" s="61"/>
      <c r="Y132" s="61"/>
      <c r="Z132" s="44"/>
    </row>
    <row r="133" spans="1:26" x14ac:dyDescent="0.2">
      <c r="A133" s="103"/>
      <c r="B133" s="284" t="s">
        <v>141</v>
      </c>
      <c r="C133" s="284"/>
      <c r="D133" s="284"/>
      <c r="E133" s="284"/>
      <c r="F133" s="284"/>
      <c r="G133" s="284"/>
      <c r="H133" s="284"/>
      <c r="I133" s="284"/>
      <c r="J133" s="93">
        <v>3</v>
      </c>
      <c r="K133" s="93">
        <v>2</v>
      </c>
      <c r="L133" s="93">
        <v>1</v>
      </c>
      <c r="M133" s="93">
        <v>0</v>
      </c>
      <c r="N133" s="84">
        <f>K130+L130+M130</f>
        <v>3</v>
      </c>
      <c r="O133" s="84">
        <f>P130-N130</f>
        <v>2</v>
      </c>
      <c r="P133" s="84">
        <f>ROUND(PRODUCT(J130,25)/14,0)</f>
        <v>5</v>
      </c>
      <c r="Q133" s="93"/>
      <c r="R133" s="93" t="s">
        <v>31</v>
      </c>
      <c r="S133" s="94"/>
      <c r="T133" s="89" t="s">
        <v>41</v>
      </c>
      <c r="U133" s="61"/>
      <c r="V133" s="61"/>
      <c r="W133" s="61"/>
      <c r="X133" s="61"/>
      <c r="Y133" s="61"/>
      <c r="Z133" s="44"/>
    </row>
    <row r="134" spans="1:26" x14ac:dyDescent="0.2">
      <c r="A134" s="103"/>
      <c r="B134" s="281" t="s">
        <v>141</v>
      </c>
      <c r="C134" s="282"/>
      <c r="D134" s="282"/>
      <c r="E134" s="282"/>
      <c r="F134" s="282"/>
      <c r="G134" s="282"/>
      <c r="H134" s="282"/>
      <c r="I134" s="283"/>
      <c r="J134" s="93">
        <v>3</v>
      </c>
      <c r="K134" s="93">
        <v>2</v>
      </c>
      <c r="L134" s="93">
        <v>1</v>
      </c>
      <c r="M134" s="93">
        <v>0</v>
      </c>
      <c r="N134" s="84">
        <f>K131+L131+M131</f>
        <v>3</v>
      </c>
      <c r="O134" s="84">
        <f>P131-N131</f>
        <v>2</v>
      </c>
      <c r="P134" s="84">
        <f>ROUND(PRODUCT(J131,25)/14,0)</f>
        <v>5</v>
      </c>
      <c r="Q134" s="93"/>
      <c r="R134" s="93" t="s">
        <v>31</v>
      </c>
      <c r="S134" s="94"/>
      <c r="T134" s="89" t="s">
        <v>41</v>
      </c>
      <c r="U134" s="64"/>
      <c r="V134" s="60"/>
      <c r="W134" s="60"/>
      <c r="X134" s="60"/>
      <c r="Y134" s="64"/>
      <c r="Z134" s="44"/>
    </row>
    <row r="135" spans="1:26" x14ac:dyDescent="0.2">
      <c r="A135" s="105" t="s">
        <v>163</v>
      </c>
      <c r="B135" s="119" t="s">
        <v>143</v>
      </c>
      <c r="C135" s="120"/>
      <c r="D135" s="120"/>
      <c r="E135" s="120"/>
      <c r="F135" s="120"/>
      <c r="G135" s="120"/>
      <c r="H135" s="120"/>
      <c r="I135" s="120"/>
      <c r="J135" s="120"/>
      <c r="K135" s="120"/>
      <c r="L135" s="120"/>
      <c r="M135" s="120"/>
      <c r="N135" s="120"/>
      <c r="O135" s="120"/>
      <c r="P135" s="120"/>
      <c r="Q135" s="120"/>
      <c r="R135" s="120"/>
      <c r="S135" s="120"/>
      <c r="T135" s="121"/>
      <c r="U135" s="61"/>
      <c r="V135" s="62"/>
      <c r="W135" s="62"/>
      <c r="X135" s="62"/>
      <c r="Y135" s="65"/>
      <c r="Z135" s="44"/>
    </row>
    <row r="136" spans="1:26" ht="18" customHeight="1" x14ac:dyDescent="0.2">
      <c r="A136" s="103" t="s">
        <v>144</v>
      </c>
      <c r="B136" s="173" t="s">
        <v>219</v>
      </c>
      <c r="C136" s="174"/>
      <c r="D136" s="174"/>
      <c r="E136" s="174"/>
      <c r="F136" s="174"/>
      <c r="G136" s="174"/>
      <c r="H136" s="174"/>
      <c r="I136" s="175"/>
      <c r="J136" s="93">
        <v>3</v>
      </c>
      <c r="K136" s="93">
        <v>2</v>
      </c>
      <c r="L136" s="93">
        <v>1</v>
      </c>
      <c r="M136" s="93">
        <v>0</v>
      </c>
      <c r="N136" s="84">
        <f>K133+L133+M133</f>
        <v>3</v>
      </c>
      <c r="O136" s="84">
        <f>P133-N133</f>
        <v>2</v>
      </c>
      <c r="P136" s="84">
        <f>ROUND(PRODUCT(J133,25)/14,0)</f>
        <v>5</v>
      </c>
      <c r="Q136" s="93" t="s">
        <v>35</v>
      </c>
      <c r="R136" s="93"/>
      <c r="S136" s="94"/>
      <c r="T136" s="89" t="s">
        <v>41</v>
      </c>
      <c r="U136" s="64"/>
      <c r="V136" s="60"/>
      <c r="W136" s="60"/>
      <c r="X136" s="60"/>
      <c r="Y136" s="65"/>
      <c r="Z136" s="44"/>
    </row>
    <row r="137" spans="1:26" x14ac:dyDescent="0.2">
      <c r="A137" s="103"/>
      <c r="B137" s="281" t="s">
        <v>141</v>
      </c>
      <c r="C137" s="282"/>
      <c r="D137" s="282"/>
      <c r="E137" s="282"/>
      <c r="F137" s="282"/>
      <c r="G137" s="282"/>
      <c r="H137" s="282"/>
      <c r="I137" s="283"/>
      <c r="J137" s="93">
        <v>3</v>
      </c>
      <c r="K137" s="93">
        <v>2</v>
      </c>
      <c r="L137" s="93">
        <v>1</v>
      </c>
      <c r="M137" s="93">
        <v>0</v>
      </c>
      <c r="N137" s="84">
        <f>K134+L134+M134</f>
        <v>3</v>
      </c>
      <c r="O137" s="84">
        <f>P134-N134</f>
        <v>2</v>
      </c>
      <c r="P137" s="84">
        <f>ROUND(PRODUCT(J134,25)/14,0)</f>
        <v>5</v>
      </c>
      <c r="Q137" s="93" t="s">
        <v>35</v>
      </c>
      <c r="R137" s="93"/>
      <c r="S137" s="94"/>
      <c r="T137" s="89" t="s">
        <v>41</v>
      </c>
      <c r="U137" s="64"/>
      <c r="V137" s="60"/>
      <c r="W137" s="60"/>
      <c r="X137" s="60"/>
      <c r="Y137" s="65"/>
      <c r="Z137" s="44"/>
    </row>
    <row r="138" spans="1:26" x14ac:dyDescent="0.2">
      <c r="A138" s="105" t="s">
        <v>164</v>
      </c>
      <c r="B138" s="119" t="s">
        <v>145</v>
      </c>
      <c r="C138" s="120"/>
      <c r="D138" s="120"/>
      <c r="E138" s="120"/>
      <c r="F138" s="120"/>
      <c r="G138" s="120"/>
      <c r="H138" s="120"/>
      <c r="I138" s="120"/>
      <c r="J138" s="120"/>
      <c r="K138" s="120"/>
      <c r="L138" s="120"/>
      <c r="M138" s="120"/>
      <c r="N138" s="120"/>
      <c r="O138" s="120"/>
      <c r="P138" s="120"/>
      <c r="Q138" s="120"/>
      <c r="R138" s="120"/>
      <c r="S138" s="120"/>
      <c r="T138" s="121"/>
      <c r="U138" s="64"/>
      <c r="V138" s="60"/>
      <c r="W138" s="60"/>
      <c r="X138" s="60"/>
      <c r="Y138" s="64"/>
      <c r="Z138" s="44"/>
    </row>
    <row r="139" spans="1:26" ht="15" customHeight="1" x14ac:dyDescent="0.2">
      <c r="A139" s="103"/>
      <c r="B139" s="281" t="s">
        <v>141</v>
      </c>
      <c r="C139" s="282"/>
      <c r="D139" s="282"/>
      <c r="E139" s="282"/>
      <c r="F139" s="282"/>
      <c r="G139" s="282"/>
      <c r="H139" s="282"/>
      <c r="I139" s="283"/>
      <c r="J139" s="93">
        <v>3</v>
      </c>
      <c r="K139" s="93">
        <v>2</v>
      </c>
      <c r="L139" s="93">
        <v>1</v>
      </c>
      <c r="M139" s="93">
        <v>0</v>
      </c>
      <c r="N139" s="84">
        <f>K136+L136+M136</f>
        <v>3</v>
      </c>
      <c r="O139" s="84">
        <f>P136-N136</f>
        <v>2</v>
      </c>
      <c r="P139" s="84">
        <f>ROUND(PRODUCT(J136,25)/14,0)</f>
        <v>5</v>
      </c>
      <c r="Q139" s="93"/>
      <c r="R139" s="93" t="s">
        <v>31</v>
      </c>
      <c r="S139" s="94"/>
      <c r="T139" s="89" t="s">
        <v>41</v>
      </c>
      <c r="U139" s="61"/>
      <c r="V139" s="62"/>
      <c r="W139" s="62"/>
      <c r="X139" s="62"/>
      <c r="Y139" s="63"/>
      <c r="Z139" s="44"/>
    </row>
    <row r="140" spans="1:26" x14ac:dyDescent="0.2">
      <c r="A140" s="103"/>
      <c r="B140" s="281" t="s">
        <v>141</v>
      </c>
      <c r="C140" s="282"/>
      <c r="D140" s="282"/>
      <c r="E140" s="282"/>
      <c r="F140" s="282"/>
      <c r="G140" s="282"/>
      <c r="H140" s="282"/>
      <c r="I140" s="283"/>
      <c r="J140" s="93">
        <v>3</v>
      </c>
      <c r="K140" s="93">
        <v>2</v>
      </c>
      <c r="L140" s="93">
        <v>1</v>
      </c>
      <c r="M140" s="93">
        <v>0</v>
      </c>
      <c r="N140" s="84">
        <f>K137+L137+M137</f>
        <v>3</v>
      </c>
      <c r="O140" s="84">
        <f>P137-N137</f>
        <v>2</v>
      </c>
      <c r="P140" s="84">
        <f>ROUND(PRODUCT(J137,25)/14,0)</f>
        <v>5</v>
      </c>
      <c r="Q140" s="93"/>
      <c r="R140" s="93" t="s">
        <v>31</v>
      </c>
      <c r="S140" s="94"/>
      <c r="T140" s="89" t="s">
        <v>41</v>
      </c>
      <c r="U140" s="61"/>
      <c r="V140" s="62"/>
      <c r="W140" s="62"/>
      <c r="X140" s="62"/>
      <c r="Y140" s="63"/>
      <c r="Z140" s="44"/>
    </row>
    <row r="141" spans="1:26" x14ac:dyDescent="0.2">
      <c r="A141" s="105" t="s">
        <v>165</v>
      </c>
      <c r="B141" s="119" t="s">
        <v>146</v>
      </c>
      <c r="C141" s="120"/>
      <c r="D141" s="120"/>
      <c r="E141" s="120"/>
      <c r="F141" s="120"/>
      <c r="G141" s="120"/>
      <c r="H141" s="120"/>
      <c r="I141" s="120"/>
      <c r="J141" s="120"/>
      <c r="K141" s="120"/>
      <c r="L141" s="120"/>
      <c r="M141" s="120"/>
      <c r="N141" s="120"/>
      <c r="O141" s="120"/>
      <c r="P141" s="120"/>
      <c r="Q141" s="120"/>
      <c r="R141" s="120"/>
      <c r="S141" s="120"/>
      <c r="T141" s="121"/>
      <c r="U141" s="61"/>
      <c r="V141" s="62"/>
      <c r="W141" s="62"/>
      <c r="X141" s="62"/>
      <c r="Y141" s="63"/>
      <c r="Z141" s="44"/>
    </row>
    <row r="142" spans="1:26" x14ac:dyDescent="0.2">
      <c r="A142" s="103"/>
      <c r="B142" s="284" t="s">
        <v>141</v>
      </c>
      <c r="C142" s="284"/>
      <c r="D142" s="284"/>
      <c r="E142" s="284"/>
      <c r="F142" s="284"/>
      <c r="G142" s="284"/>
      <c r="H142" s="284"/>
      <c r="I142" s="284"/>
      <c r="J142" s="93">
        <v>3</v>
      </c>
      <c r="K142" s="93">
        <v>2</v>
      </c>
      <c r="L142" s="93">
        <v>1</v>
      </c>
      <c r="M142" s="93">
        <v>0</v>
      </c>
      <c r="N142" s="84">
        <f>K139+L139+M139</f>
        <v>3</v>
      </c>
      <c r="O142" s="84">
        <f>P139-N139</f>
        <v>2</v>
      </c>
      <c r="P142" s="84">
        <f>ROUND(PRODUCT(J139,25)/14,0)</f>
        <v>5</v>
      </c>
      <c r="Q142" s="93"/>
      <c r="R142" s="93" t="s">
        <v>31</v>
      </c>
      <c r="S142" s="94"/>
      <c r="T142" s="89" t="s">
        <v>41</v>
      </c>
      <c r="U142" s="61"/>
      <c r="V142" s="62"/>
      <c r="W142" s="62"/>
      <c r="X142" s="62"/>
      <c r="Y142" s="63"/>
      <c r="Z142" s="44"/>
    </row>
    <row r="143" spans="1:26" x14ac:dyDescent="0.2">
      <c r="A143" s="103"/>
      <c r="B143" s="281" t="s">
        <v>141</v>
      </c>
      <c r="C143" s="282"/>
      <c r="D143" s="282"/>
      <c r="E143" s="282"/>
      <c r="F143" s="282"/>
      <c r="G143" s="282"/>
      <c r="H143" s="282"/>
      <c r="I143" s="283"/>
      <c r="J143" s="93">
        <v>3</v>
      </c>
      <c r="K143" s="93">
        <v>2</v>
      </c>
      <c r="L143" s="93">
        <v>1</v>
      </c>
      <c r="M143" s="93">
        <v>0</v>
      </c>
      <c r="N143" s="84">
        <f>K140+L140+M140</f>
        <v>3</v>
      </c>
      <c r="O143" s="84">
        <f>P140-N140</f>
        <v>2</v>
      </c>
      <c r="P143" s="84">
        <f>ROUND(PRODUCT(J140,25)/14,0)</f>
        <v>5</v>
      </c>
      <c r="Q143" s="93"/>
      <c r="R143" s="93" t="s">
        <v>31</v>
      </c>
      <c r="S143" s="94"/>
      <c r="T143" s="89" t="s">
        <v>41</v>
      </c>
      <c r="U143" s="61"/>
      <c r="V143" s="62"/>
      <c r="W143" s="62"/>
      <c r="X143" s="62"/>
      <c r="Y143" s="63"/>
      <c r="Z143" s="44"/>
    </row>
    <row r="144" spans="1:26" ht="15" customHeight="1" x14ac:dyDescent="0.2">
      <c r="A144" s="105" t="s">
        <v>166</v>
      </c>
      <c r="B144" s="119" t="s">
        <v>147</v>
      </c>
      <c r="C144" s="120"/>
      <c r="D144" s="120"/>
      <c r="E144" s="120"/>
      <c r="F144" s="120"/>
      <c r="G144" s="120"/>
      <c r="H144" s="120"/>
      <c r="I144" s="120"/>
      <c r="J144" s="120"/>
      <c r="K144" s="120"/>
      <c r="L144" s="120"/>
      <c r="M144" s="120"/>
      <c r="N144" s="120"/>
      <c r="O144" s="120"/>
      <c r="P144" s="120"/>
      <c r="Q144" s="120"/>
      <c r="R144" s="120"/>
      <c r="S144" s="120"/>
      <c r="T144" s="121"/>
      <c r="U144" s="61"/>
      <c r="V144" s="62"/>
      <c r="W144" s="62"/>
      <c r="X144" s="62"/>
      <c r="Y144" s="63"/>
      <c r="Z144" s="44"/>
    </row>
    <row r="145" spans="1:26" ht="25.5" customHeight="1" x14ac:dyDescent="0.2">
      <c r="A145" s="92" t="s">
        <v>138</v>
      </c>
      <c r="B145" s="173" t="s">
        <v>220</v>
      </c>
      <c r="C145" s="174"/>
      <c r="D145" s="174"/>
      <c r="E145" s="174"/>
      <c r="F145" s="174"/>
      <c r="G145" s="174"/>
      <c r="H145" s="174"/>
      <c r="I145" s="175"/>
      <c r="J145" s="93">
        <v>3</v>
      </c>
      <c r="K145" s="93">
        <v>2</v>
      </c>
      <c r="L145" s="93">
        <v>1</v>
      </c>
      <c r="M145" s="93">
        <v>2</v>
      </c>
      <c r="N145" s="84">
        <f>K142+L142+M142</f>
        <v>3</v>
      </c>
      <c r="O145" s="84">
        <f>P145-N145</f>
        <v>3</v>
      </c>
      <c r="P145" s="84">
        <f>ROUND(PRODUCT(J145,25)/12,0)</f>
        <v>6</v>
      </c>
      <c r="Q145" s="93" t="s">
        <v>35</v>
      </c>
      <c r="R145" s="93"/>
      <c r="S145" s="94"/>
      <c r="T145" s="89" t="s">
        <v>41</v>
      </c>
      <c r="U145" s="63"/>
      <c r="V145" s="63"/>
      <c r="W145" s="63"/>
      <c r="X145" s="63"/>
      <c r="Y145" s="63"/>
      <c r="Z145" s="44"/>
    </row>
    <row r="146" spans="1:26" x14ac:dyDescent="0.2">
      <c r="A146" s="92"/>
      <c r="B146" s="281" t="s">
        <v>141</v>
      </c>
      <c r="C146" s="282"/>
      <c r="D146" s="282"/>
      <c r="E146" s="282"/>
      <c r="F146" s="282"/>
      <c r="G146" s="282"/>
      <c r="H146" s="282"/>
      <c r="I146" s="283"/>
      <c r="J146" s="93">
        <v>3</v>
      </c>
      <c r="K146" s="93">
        <v>2</v>
      </c>
      <c r="L146" s="93">
        <v>1</v>
      </c>
      <c r="M146" s="93">
        <v>0</v>
      </c>
      <c r="N146" s="84">
        <f>K143+L143+M143</f>
        <v>3</v>
      </c>
      <c r="O146" s="84">
        <f>P146-N146</f>
        <v>3</v>
      </c>
      <c r="P146" s="84">
        <f>ROUND(PRODUCT(J146,25)/12,0)</f>
        <v>6</v>
      </c>
      <c r="Q146" s="93" t="s">
        <v>35</v>
      </c>
      <c r="R146" s="93"/>
      <c r="S146" s="94"/>
      <c r="T146" s="89" t="s">
        <v>41</v>
      </c>
      <c r="U146" s="112"/>
      <c r="V146" s="112"/>
      <c r="W146" s="112"/>
      <c r="X146" s="63"/>
      <c r="Y146" s="63"/>
      <c r="Z146" s="44"/>
    </row>
    <row r="147" spans="1:26" ht="33.75" customHeight="1" x14ac:dyDescent="0.2">
      <c r="A147" s="191" t="s">
        <v>97</v>
      </c>
      <c r="B147" s="191"/>
      <c r="C147" s="191"/>
      <c r="D147" s="191"/>
      <c r="E147" s="191"/>
      <c r="F147" s="191"/>
      <c r="G147" s="191"/>
      <c r="H147" s="191"/>
      <c r="I147" s="191"/>
      <c r="J147" s="17">
        <f>SUM(J124,J127,J130,J133,J136,J139,J142,J145)</f>
        <v>24</v>
      </c>
      <c r="K147" s="78">
        <f t="shared" ref="K147:P147" si="24">SUM(K124,K127,K130,K133,K136,K139,K142,K145)</f>
        <v>16</v>
      </c>
      <c r="L147" s="78">
        <f t="shared" si="24"/>
        <v>8</v>
      </c>
      <c r="M147" s="78">
        <f t="shared" si="24"/>
        <v>2</v>
      </c>
      <c r="N147" s="78">
        <f t="shared" si="24"/>
        <v>24</v>
      </c>
      <c r="O147" s="78">
        <f t="shared" si="24"/>
        <v>17</v>
      </c>
      <c r="P147" s="78">
        <f t="shared" si="24"/>
        <v>41</v>
      </c>
      <c r="Q147" s="78">
        <f>COUNTIF(Q124,"E")+COUNTIF(Q127,"E")+COUNTIF(Q130,"E")+COUNTIF(Q133,"E")+COUNTIF(Q136,"E")+COUNTIF(Q139,"E")+COUNTIF(Q142,"E")+COUNTIF(Q145,"E")</f>
        <v>4</v>
      </c>
      <c r="R147" s="78">
        <f>COUNTIF(R124,"C")+COUNTIF(R127,"C")+COUNTIF(R130,"C")+COUNTIF(R133,"C")+COUNTIF(R136,"C")+COUNTIF(R139,"C")+COUNTIF(R142,"C")+COUNTIF(R145,"C")</f>
        <v>4</v>
      </c>
      <c r="S147" s="18">
        <f>COUNTIF(S124,"VP")+COUNTIF(S128,"VP")+COUNTIF(S132,"VP")+COUNTIF(S136,"VP")+COUNTIF(S141,"VP")+COUNTIF(S146,"VP")</f>
        <v>0</v>
      </c>
      <c r="T147" s="74">
        <f>COUNTA(T124,T127,T130,T133,T136,T139,T142,T145)</f>
        <v>8</v>
      </c>
      <c r="U147" s="112"/>
      <c r="V147" s="112"/>
      <c r="W147" s="112"/>
      <c r="X147" s="63"/>
      <c r="Y147" s="63"/>
      <c r="Z147" s="44"/>
    </row>
    <row r="148" spans="1:26" x14ac:dyDescent="0.2">
      <c r="A148" s="191" t="s">
        <v>53</v>
      </c>
      <c r="B148" s="191"/>
      <c r="C148" s="191"/>
      <c r="D148" s="191"/>
      <c r="E148" s="191"/>
      <c r="F148" s="191"/>
      <c r="G148" s="191"/>
      <c r="H148" s="191"/>
      <c r="I148" s="191"/>
      <c r="J148" s="191"/>
      <c r="K148" s="17">
        <f t="shared" ref="K148:P148" si="25">SUM(K124,K127,K130,K133,K136,K139,K142)*14+K145*12</f>
        <v>220</v>
      </c>
      <c r="L148" s="78">
        <f t="shared" si="25"/>
        <v>110</v>
      </c>
      <c r="M148" s="78">
        <f t="shared" si="25"/>
        <v>24</v>
      </c>
      <c r="N148" s="78">
        <f t="shared" si="25"/>
        <v>330</v>
      </c>
      <c r="O148" s="78">
        <f t="shared" si="25"/>
        <v>232</v>
      </c>
      <c r="P148" s="78">
        <f t="shared" si="25"/>
        <v>562</v>
      </c>
      <c r="Q148" s="203"/>
      <c r="R148" s="203"/>
      <c r="S148" s="203"/>
      <c r="T148" s="203"/>
      <c r="U148" s="112"/>
      <c r="V148" s="112"/>
      <c r="W148" s="112"/>
      <c r="Y148" s="44"/>
      <c r="Z148" s="44"/>
    </row>
    <row r="149" spans="1:26" x14ac:dyDescent="0.2">
      <c r="A149" s="191"/>
      <c r="B149" s="191"/>
      <c r="C149" s="191"/>
      <c r="D149" s="191"/>
      <c r="E149" s="191"/>
      <c r="F149" s="191"/>
      <c r="G149" s="191"/>
      <c r="H149" s="191"/>
      <c r="I149" s="191"/>
      <c r="J149" s="191"/>
      <c r="K149" s="188">
        <f>SUM(K148:M148)</f>
        <v>354</v>
      </c>
      <c r="L149" s="188"/>
      <c r="M149" s="188"/>
      <c r="N149" s="188">
        <f>SUM(N148:O148)</f>
        <v>562</v>
      </c>
      <c r="O149" s="188"/>
      <c r="P149" s="188"/>
      <c r="Q149" s="203"/>
      <c r="R149" s="203"/>
      <c r="S149" s="203"/>
      <c r="T149" s="203"/>
      <c r="U149" s="112"/>
      <c r="V149" s="112"/>
      <c r="W149" s="112"/>
    </row>
    <row r="150" spans="1:26" x14ac:dyDescent="0.2">
      <c r="A150" s="204" t="s">
        <v>96</v>
      </c>
      <c r="B150" s="204"/>
      <c r="C150" s="204"/>
      <c r="D150" s="204"/>
      <c r="E150" s="204"/>
      <c r="F150" s="204"/>
      <c r="G150" s="204"/>
      <c r="H150" s="204"/>
      <c r="I150" s="204"/>
      <c r="J150" s="204"/>
      <c r="K150" s="190">
        <f>T147/SUM(T47,T63,T81,T94,T106,T118)</f>
        <v>0.17777777777777778</v>
      </c>
      <c r="L150" s="190"/>
      <c r="M150" s="190"/>
      <c r="N150" s="190"/>
      <c r="O150" s="190"/>
      <c r="P150" s="190"/>
      <c r="Q150" s="190"/>
      <c r="R150" s="190"/>
      <c r="S150" s="190"/>
      <c r="T150" s="190"/>
      <c r="U150" s="112"/>
      <c r="V150" s="112"/>
      <c r="W150" s="112"/>
    </row>
    <row r="151" spans="1:26" x14ac:dyDescent="0.2">
      <c r="A151" s="205" t="s">
        <v>99</v>
      </c>
      <c r="B151" s="205"/>
      <c r="C151" s="205"/>
      <c r="D151" s="205"/>
      <c r="E151" s="205"/>
      <c r="F151" s="205"/>
      <c r="G151" s="205"/>
      <c r="H151" s="205"/>
      <c r="I151" s="205"/>
      <c r="J151" s="205"/>
      <c r="K151" s="280">
        <f>K149/(SUM(N47,N63,N81,N94,N106)*14+N118*12)</f>
        <v>0.17611940298507461</v>
      </c>
      <c r="L151" s="280"/>
      <c r="M151" s="280"/>
      <c r="N151" s="280"/>
      <c r="O151" s="280"/>
      <c r="P151" s="280"/>
      <c r="Q151" s="280"/>
      <c r="R151" s="280"/>
      <c r="S151" s="280"/>
      <c r="T151" s="280"/>
      <c r="U151" s="277" t="s">
        <v>227</v>
      </c>
      <c r="V151" s="278"/>
      <c r="W151" s="278"/>
      <c r="X151" s="278"/>
      <c r="Y151" s="278"/>
      <c r="Z151" s="279"/>
    </row>
    <row r="152" spans="1:26" s="39" customFormat="1" ht="6.75" customHeight="1" x14ac:dyDescent="0.2">
      <c r="A152" s="10"/>
      <c r="B152" s="10"/>
      <c r="C152" s="10"/>
      <c r="D152" s="10"/>
      <c r="E152" s="10"/>
      <c r="F152" s="10"/>
      <c r="G152" s="10"/>
      <c r="H152" s="10"/>
      <c r="I152" s="10"/>
      <c r="J152" s="10"/>
      <c r="K152" s="11"/>
      <c r="L152" s="11"/>
      <c r="M152" s="11"/>
      <c r="N152" s="12"/>
      <c r="O152" s="12"/>
      <c r="P152" s="12"/>
      <c r="Q152" s="12"/>
      <c r="R152" s="12"/>
      <c r="S152" s="12"/>
      <c r="T152" s="12"/>
    </row>
    <row r="153" spans="1:26" ht="21" customHeight="1" x14ac:dyDescent="0.2">
      <c r="A153" s="247" t="s">
        <v>148</v>
      </c>
      <c r="B153" s="270"/>
      <c r="C153" s="270"/>
      <c r="D153" s="270"/>
      <c r="E153" s="270"/>
      <c r="F153" s="270"/>
      <c r="G153" s="270"/>
      <c r="H153" s="270"/>
      <c r="I153" s="270"/>
      <c r="J153" s="270"/>
      <c r="K153" s="270"/>
      <c r="L153" s="270"/>
      <c r="M153" s="270"/>
      <c r="N153" s="270"/>
      <c r="O153" s="270"/>
      <c r="P153" s="270"/>
      <c r="Q153" s="270"/>
      <c r="R153" s="270"/>
      <c r="S153" s="270"/>
      <c r="T153" s="270"/>
    </row>
    <row r="154" spans="1:26" ht="21" customHeight="1" x14ac:dyDescent="0.2">
      <c r="A154" s="158" t="s">
        <v>61</v>
      </c>
      <c r="B154" s="202"/>
      <c r="C154" s="202"/>
      <c r="D154" s="202"/>
      <c r="E154" s="202"/>
      <c r="F154" s="202"/>
      <c r="G154" s="202"/>
      <c r="H154" s="202"/>
      <c r="I154" s="202"/>
      <c r="J154" s="202"/>
      <c r="K154" s="202"/>
      <c r="L154" s="202"/>
      <c r="M154" s="202"/>
      <c r="N154" s="202"/>
      <c r="O154" s="202"/>
      <c r="P154" s="202"/>
      <c r="Q154" s="202"/>
      <c r="R154" s="202"/>
      <c r="S154" s="202"/>
      <c r="T154" s="202"/>
      <c r="U154" s="44"/>
    </row>
    <row r="155" spans="1:26" ht="28.5" customHeight="1" x14ac:dyDescent="0.2">
      <c r="A155" s="158" t="s">
        <v>30</v>
      </c>
      <c r="B155" s="158" t="s">
        <v>29</v>
      </c>
      <c r="C155" s="158"/>
      <c r="D155" s="158"/>
      <c r="E155" s="158"/>
      <c r="F155" s="158"/>
      <c r="G155" s="158"/>
      <c r="H155" s="158"/>
      <c r="I155" s="158"/>
      <c r="J155" s="176" t="s">
        <v>43</v>
      </c>
      <c r="K155" s="176" t="s">
        <v>27</v>
      </c>
      <c r="L155" s="176"/>
      <c r="M155" s="176"/>
      <c r="N155" s="176" t="s">
        <v>44</v>
      </c>
      <c r="O155" s="176"/>
      <c r="P155" s="176"/>
      <c r="Q155" s="176" t="s">
        <v>26</v>
      </c>
      <c r="R155" s="176"/>
      <c r="S155" s="176"/>
      <c r="T155" s="176" t="s">
        <v>25</v>
      </c>
      <c r="U155" s="44"/>
    </row>
    <row r="156" spans="1:26" x14ac:dyDescent="0.2">
      <c r="A156" s="158"/>
      <c r="B156" s="158"/>
      <c r="C156" s="158"/>
      <c r="D156" s="158"/>
      <c r="E156" s="158"/>
      <c r="F156" s="158"/>
      <c r="G156" s="158"/>
      <c r="H156" s="158"/>
      <c r="I156" s="158"/>
      <c r="J156" s="176"/>
      <c r="K156" s="70" t="s">
        <v>31</v>
      </c>
      <c r="L156" s="70" t="s">
        <v>32</v>
      </c>
      <c r="M156" s="70" t="s">
        <v>33</v>
      </c>
      <c r="N156" s="70" t="s">
        <v>37</v>
      </c>
      <c r="O156" s="70" t="s">
        <v>8</v>
      </c>
      <c r="P156" s="70" t="s">
        <v>34</v>
      </c>
      <c r="Q156" s="70" t="s">
        <v>35</v>
      </c>
      <c r="R156" s="70" t="s">
        <v>31</v>
      </c>
      <c r="S156" s="70" t="s">
        <v>36</v>
      </c>
      <c r="T156" s="176"/>
      <c r="U156" s="44"/>
    </row>
    <row r="157" spans="1:26" x14ac:dyDescent="0.2">
      <c r="A157" s="158" t="s">
        <v>60</v>
      </c>
      <c r="B157" s="158"/>
      <c r="C157" s="158"/>
      <c r="D157" s="158"/>
      <c r="E157" s="158"/>
      <c r="F157" s="158"/>
      <c r="G157" s="158"/>
      <c r="H157" s="158"/>
      <c r="I157" s="158"/>
      <c r="J157" s="158"/>
      <c r="K157" s="158"/>
      <c r="L157" s="158"/>
      <c r="M157" s="158"/>
      <c r="N157" s="158"/>
      <c r="O157" s="158"/>
      <c r="P157" s="158"/>
      <c r="Q157" s="158"/>
      <c r="R157" s="158"/>
      <c r="S157" s="158"/>
      <c r="T157" s="158"/>
      <c r="U157" s="44"/>
    </row>
    <row r="158" spans="1:26" ht="46.5" customHeight="1" x14ac:dyDescent="0.25">
      <c r="A158" s="95" t="str">
        <f>IF(ISNA(INDEX($A$37:$T$146,MATCH($B158,$B$37:$B$146,0),1)),"",INDEX($A$37:$T$146,MATCH($B158,$B$37:$B$146,0),1))</f>
        <v>LLD1121</v>
      </c>
      <c r="B158" s="159" t="s">
        <v>176</v>
      </c>
      <c r="C158" s="159"/>
      <c r="D158" s="159"/>
      <c r="E158" s="159"/>
      <c r="F158" s="159"/>
      <c r="G158" s="159"/>
      <c r="H158" s="159"/>
      <c r="I158" s="159"/>
      <c r="J158" s="84">
        <f>IF(ISNA(INDEX($A$37:$T$146,MATCH($B158,$B$37:$B$146,0),10)),"",INDEX($A$37:$T$146,MATCH($B158,$B$37:$B$146,0),10))</f>
        <v>7</v>
      </c>
      <c r="K158" s="84">
        <f>IF(ISNA(INDEX($A$37:$T$146,MATCH($B158,$B$37:$B$146,0),11)),"",INDEX($A$37:$T$146,MATCH($B158,$B$37:$B$146,0),11))</f>
        <v>1</v>
      </c>
      <c r="L158" s="84">
        <f>IF(ISNA(INDEX($A$37:$T$146,MATCH($B158,$B$37:$B$146,0),12)),"",INDEX($A$37:$T$146,MATCH($B158,$B$37:$B$146,0),12))</f>
        <v>2</v>
      </c>
      <c r="M158" s="84">
        <f>IF(ISNA(INDEX($A$37:$T$146,MATCH($B158,$B$37:$B$146,0),13)),"",INDEX($A$37:$T$146,MATCH($B158,$B$37:$B$146,0),13))</f>
        <v>2</v>
      </c>
      <c r="N158" s="15">
        <f>IF(ISNA(INDEX($A$37:$T$151,MATCH($B158,$B$37:$B$151,0),14)),"",INDEX($A$37:$T$151,MATCH($B158,$B$37:$B$151,0),14))</f>
        <v>5</v>
      </c>
      <c r="O158" s="15">
        <f>IF(ISNA(INDEX($A$37:$T$151,MATCH($B158,$B$37:$B$151,0),15)),"",INDEX($A$37:$T$151,MATCH($B158,$B$37:$B$151,0),15))</f>
        <v>8</v>
      </c>
      <c r="P158" s="15">
        <f>IF(ISNA(INDEX($A$37:$T$151,MATCH($B158,$B$37:$B$151,0),16)),"",INDEX($A$37:$T$151,MATCH($B158,$B$37:$B$151,0),16))</f>
        <v>13</v>
      </c>
      <c r="Q158" s="20" t="str">
        <f>IF(ISNA(INDEX($A$37:$T$151,MATCH($B158,$B$37:$B$151,0),17)),"",INDEX($A$37:$T$151,MATCH($B158,$B$37:$B$151,0),17))</f>
        <v>E</v>
      </c>
      <c r="R158" s="20">
        <f>IF(ISNA(INDEX($A$37:$T$151,MATCH($B158,$B$37:$B$151,0),18)),"",INDEX($A$37:$T$151,MATCH($B158,$B$37:$B$151,0),18))</f>
        <v>0</v>
      </c>
      <c r="S158" s="20">
        <f>IF(ISNA(INDEX($A$37:$T$151,MATCH($B158,$B$37:$B$151,0),19)),"",INDEX($A$37:$T$151,MATCH($B158,$B$37:$B$151,0),19))</f>
        <v>0</v>
      </c>
      <c r="T158" s="20" t="str">
        <f>IF(ISNA(INDEX($A$37:$T$151,MATCH($B158,$B$37:$B$151,0),20)),"",INDEX($A$37:$T$151,MATCH($B158,$B$37:$B$151,0),20))</f>
        <v>DF</v>
      </c>
      <c r="U158" s="75"/>
      <c r="V158" s="66"/>
      <c r="W158" s="66"/>
      <c r="X158" s="66"/>
      <c r="Y158" s="66"/>
      <c r="Z158" s="66"/>
    </row>
    <row r="159" spans="1:26" ht="43.5" customHeight="1" x14ac:dyDescent="0.25">
      <c r="A159" s="95" t="str">
        <f>IF(ISNA(INDEX($A$37:$T$146,MATCH($B159,$B$37:$B$146,0),1)),"",INDEX($A$37:$T$146,MATCH($B159,$B$37:$B$146,0),1))</f>
        <v>LLD1122</v>
      </c>
      <c r="B159" s="159" t="s">
        <v>177</v>
      </c>
      <c r="C159" s="159"/>
      <c r="D159" s="159"/>
      <c r="E159" s="159"/>
      <c r="F159" s="159"/>
      <c r="G159" s="159"/>
      <c r="H159" s="159"/>
      <c r="I159" s="159"/>
      <c r="J159" s="84">
        <f>IF(ISNA(INDEX($A$37:$T$146,MATCH($B159,$B$37:$B$146,0),10)),"",INDEX($A$37:$T$146,MATCH($B159,$B$37:$B$146,0),10))</f>
        <v>7</v>
      </c>
      <c r="K159" s="84">
        <f>IF(ISNA(INDEX($A$37:$T$146,MATCH($B159,$B$37:$B$146,0),11)),"",INDEX($A$37:$T$146,MATCH($B159,$B$37:$B$146,0),11))</f>
        <v>1</v>
      </c>
      <c r="L159" s="84">
        <f>IF(ISNA(INDEX($A$37:$T$146,MATCH($B159,$B$37:$B$146,0),12)),"",INDEX($A$37:$T$146,MATCH($B159,$B$37:$B$146,0),12))</f>
        <v>2</v>
      </c>
      <c r="M159" s="84">
        <f>IF(ISNA(INDEX($A$37:$T$146,MATCH($B159,$B$37:$B$146,0),13)),"",INDEX($A$37:$T$146,MATCH($B159,$B$37:$B$146,0),13))</f>
        <v>2</v>
      </c>
      <c r="N159" s="15">
        <f>IF(ISNA(INDEX($A$37:$T$151,MATCH($B159,$B$37:$B$151,0),14)),"",INDEX($A$37:$T$151,MATCH($B159,$B$37:$B$151,0),14))</f>
        <v>5</v>
      </c>
      <c r="O159" s="15">
        <f>IF(ISNA(INDEX($A$37:$T$151,MATCH($B159,$B$37:$B$151,0),15)),"",INDEX($A$37:$T$151,MATCH($B159,$B$37:$B$151,0),15))</f>
        <v>8</v>
      </c>
      <c r="P159" s="15">
        <f>IF(ISNA(INDEX($A$37:$T$151,MATCH($B159,$B$37:$B$151,0),16)),"",INDEX($A$37:$T$151,MATCH($B159,$B$37:$B$151,0),16))</f>
        <v>13</v>
      </c>
      <c r="Q159" s="20" t="str">
        <f>IF(ISNA(INDEX($A$37:$T$151,MATCH($B159,$B$37:$B$151,0),17)),"",INDEX($A$37:$T$151,MATCH($B159,$B$37:$B$151,0),17))</f>
        <v>E</v>
      </c>
      <c r="R159" s="20">
        <f>IF(ISNA(INDEX($A$37:$T$151,MATCH($B159,$B$37:$B$151,0),18)),"",INDEX($A$37:$T$151,MATCH($B159,$B$37:$B$151,0),18))</f>
        <v>0</v>
      </c>
      <c r="S159" s="20">
        <f>IF(ISNA(INDEX($A$37:$T$151,MATCH($B159,$B$37:$B$151,0),19)),"",INDEX($A$37:$T$151,MATCH($B159,$B$37:$B$151,0),19))</f>
        <v>0</v>
      </c>
      <c r="T159" s="20" t="str">
        <f>IF(ISNA(INDEX($A$37:$T$151,MATCH($B159,$B$37:$B$151,0),20)),"",INDEX($A$37:$T$151,MATCH($B159,$B$37:$B$151,0),20))</f>
        <v>DF</v>
      </c>
      <c r="U159" s="76"/>
      <c r="V159" s="66"/>
      <c r="W159" s="66"/>
      <c r="X159" s="66"/>
      <c r="Y159" s="66"/>
      <c r="Z159" s="66"/>
    </row>
    <row r="160" spans="1:26" ht="41.25" customHeight="1" x14ac:dyDescent="0.25">
      <c r="A160" s="95" t="str">
        <f>IF(ISNA(INDEX($A$37:$T$146,MATCH($B160,$B$37:$B$146,0),1)),"",INDEX($A$37:$T$146,MATCH($B160,$B$37:$B$146,0),1))</f>
        <v>LLD1123</v>
      </c>
      <c r="B160" s="159" t="s">
        <v>178</v>
      </c>
      <c r="C160" s="159"/>
      <c r="D160" s="159"/>
      <c r="E160" s="159"/>
      <c r="F160" s="159"/>
      <c r="G160" s="159"/>
      <c r="H160" s="159"/>
      <c r="I160" s="159"/>
      <c r="J160" s="84">
        <f>IF(ISNA(INDEX($A$37:$T$146,MATCH($B160,$B$37:$B$146,0),10)),"",INDEX($A$37:$T$146,MATCH($B160,$B$37:$B$146,0),10))</f>
        <v>7</v>
      </c>
      <c r="K160" s="84">
        <f>IF(ISNA(INDEX($A$37:$T$146,MATCH($B160,$B$37:$B$146,0),11)),"",INDEX($A$37:$T$146,MATCH($B160,$B$37:$B$146,0),11))</f>
        <v>1</v>
      </c>
      <c r="L160" s="84">
        <f>IF(ISNA(INDEX($A$37:$T$146,MATCH($B160,$B$37:$B$146,0),12)),"",INDEX($A$37:$T$146,MATCH($B160,$B$37:$B$146,0),12))</f>
        <v>2</v>
      </c>
      <c r="M160" s="84">
        <f>IF(ISNA(INDEX($A$37:$T$146,MATCH($B160,$B$37:$B$146,0),13)),"",INDEX($A$37:$T$146,MATCH($B160,$B$37:$B$146,0),13))</f>
        <v>2</v>
      </c>
      <c r="N160" s="15">
        <f>IF(ISNA(INDEX($A$37:$T$151,MATCH($B160,$B$37:$B$151,0),14)),"",INDEX($A$37:$T$151,MATCH($B160,$B$37:$B$151,0),14))</f>
        <v>5</v>
      </c>
      <c r="O160" s="15">
        <f>IF(ISNA(INDEX($A$37:$T$151,MATCH($B160,$B$37:$B$151,0),15)),"",INDEX($A$37:$T$151,MATCH($B160,$B$37:$B$151,0),15))</f>
        <v>8</v>
      </c>
      <c r="P160" s="15">
        <f>IF(ISNA(INDEX($A$37:$T$151,MATCH($B160,$B$37:$B$151,0),16)),"",INDEX($A$37:$T$151,MATCH($B160,$B$37:$B$151,0),16))</f>
        <v>13</v>
      </c>
      <c r="Q160" s="20" t="str">
        <f>IF(ISNA(INDEX($A$37:$T$151,MATCH($B160,$B$37:$B$151,0),17)),"",INDEX($A$37:$T$151,MATCH($B160,$B$37:$B$151,0),17))</f>
        <v>E</v>
      </c>
      <c r="R160" s="20">
        <f>IF(ISNA(INDEX($A$37:$T$151,MATCH($B160,$B$37:$B$151,0),18)),"",INDEX($A$37:$T$151,MATCH($B160,$B$37:$B$151,0),18))</f>
        <v>0</v>
      </c>
      <c r="S160" s="20">
        <f>IF(ISNA(INDEX($A$37:$T$151,MATCH($B160,$B$37:$B$151,0),19)),"",INDEX($A$37:$T$151,MATCH($B160,$B$37:$B$151,0),19))</f>
        <v>0</v>
      </c>
      <c r="T160" s="20" t="str">
        <f>IF(ISNA(INDEX($A$37:$T$151,MATCH($B160,$B$37:$B$151,0),20)),"",INDEX($A$37:$T$151,MATCH($B160,$B$37:$B$151,0),20))</f>
        <v>DF</v>
      </c>
      <c r="U160" s="76"/>
      <c r="V160" s="66"/>
      <c r="W160" s="66"/>
      <c r="X160" s="66"/>
      <c r="Y160" s="66"/>
      <c r="Z160" s="66"/>
    </row>
    <row r="161" spans="1:26" ht="28.5" customHeight="1" x14ac:dyDescent="0.25">
      <c r="A161" s="95" t="str">
        <f>IF(ISNA(INDEX($A$37:$T$146,MATCH($B161,$B$37:$B$146,0),1)),"",INDEX($A$37:$T$146,MATCH($B161,$B$37:$B$146,0),1))</f>
        <v>LLD1124</v>
      </c>
      <c r="B161" s="159" t="s">
        <v>179</v>
      </c>
      <c r="C161" s="159"/>
      <c r="D161" s="159"/>
      <c r="E161" s="159"/>
      <c r="F161" s="159"/>
      <c r="G161" s="159"/>
      <c r="H161" s="159"/>
      <c r="I161" s="159"/>
      <c r="J161" s="84">
        <f>IF(ISNA(INDEX($A$37:$T$146,MATCH($B161,$B$37:$B$146,0),10)),"",INDEX($A$37:$T$146,MATCH($B161,$B$37:$B$146,0),10))</f>
        <v>6</v>
      </c>
      <c r="K161" s="84">
        <f>IF(ISNA(INDEX($A$37:$T$146,MATCH($B161,$B$37:$B$146,0),11)),"",INDEX($A$37:$T$146,MATCH($B161,$B$37:$B$146,0),11))</f>
        <v>2</v>
      </c>
      <c r="L161" s="84">
        <f>IF(ISNA(INDEX($A$37:$T$146,MATCH($B161,$B$37:$B$146,0),12)),"",INDEX($A$37:$T$146,MATCH($B161,$B$37:$B$146,0),12))</f>
        <v>1</v>
      </c>
      <c r="M161" s="84">
        <f>IF(ISNA(INDEX($A$37:$T$146,MATCH($B161,$B$37:$B$146,0),13)),"",INDEX($A$37:$T$146,MATCH($B161,$B$37:$B$146,0),13))</f>
        <v>0</v>
      </c>
      <c r="N161" s="15">
        <f>IF(ISNA(INDEX($A$37:$T$151,MATCH($B161,$B$37:$B$151,0),14)),"",INDEX($A$37:$T$151,MATCH($B161,$B$37:$B$151,0),14))</f>
        <v>3</v>
      </c>
      <c r="O161" s="15">
        <f>IF(ISNA(INDEX($A$37:$T$151,MATCH($B161,$B$37:$B$151,0),15)),"",INDEX($A$37:$T$151,MATCH($B161,$B$37:$B$151,0),15))</f>
        <v>8</v>
      </c>
      <c r="P161" s="15">
        <f>IF(ISNA(INDEX($A$37:$T$151,MATCH($B161,$B$37:$B$151,0),16)),"",INDEX($A$37:$T$151,MATCH($B161,$B$37:$B$151,0),16))</f>
        <v>11</v>
      </c>
      <c r="Q161" s="20" t="str">
        <f>IF(ISNA(INDEX($A$37:$T$151,MATCH($B161,$B$37:$B$151,0),17)),"",INDEX($A$37:$T$151,MATCH($B161,$B$37:$B$151,0),17))</f>
        <v>E</v>
      </c>
      <c r="R161" s="20">
        <f>IF(ISNA(INDEX($A$37:$T$151,MATCH($B161,$B$37:$B$151,0),18)),"",INDEX($A$37:$T$151,MATCH($B161,$B$37:$B$151,0),18))</f>
        <v>0</v>
      </c>
      <c r="S161" s="20">
        <f>IF(ISNA(INDEX($A$37:$T$151,MATCH($B161,$B$37:$B$151,0),19)),"",INDEX($A$37:$T$151,MATCH($B161,$B$37:$B$151,0),19))</f>
        <v>0</v>
      </c>
      <c r="T161" s="20" t="str">
        <f>IF(ISNA(INDEX($A$37:$T$151,MATCH($B161,$B$37:$B$151,0),20)),"",INDEX($A$37:$T$151,MATCH($B161,$B$37:$B$151,0),20))</f>
        <v>DF</v>
      </c>
      <c r="U161" s="76"/>
      <c r="V161" s="66"/>
      <c r="W161" s="66"/>
      <c r="X161" s="66"/>
      <c r="Y161" s="66"/>
      <c r="Z161" s="66"/>
    </row>
    <row r="162" spans="1:26" ht="27.75" customHeight="1" x14ac:dyDescent="0.25">
      <c r="A162" s="95" t="str">
        <f>IF(ISNA(INDEX($A$37:$T$146,MATCH($B162,$B$37:$B$146,0),1)),"",INDEX($A$37:$T$146,MATCH($B162,$B$37:$B$146,0),1))</f>
        <v>LLD1125</v>
      </c>
      <c r="B162" s="159" t="s">
        <v>180</v>
      </c>
      <c r="C162" s="159"/>
      <c r="D162" s="159"/>
      <c r="E162" s="159"/>
      <c r="F162" s="159"/>
      <c r="G162" s="159"/>
      <c r="H162" s="159"/>
      <c r="I162" s="159"/>
      <c r="J162" s="84">
        <f>IF(ISNA(INDEX($A$37:$T$146,MATCH($B162,$B$37:$B$146,0),10)),"",INDEX($A$37:$T$146,MATCH($B162,$B$37:$B$146,0),10))</f>
        <v>3</v>
      </c>
      <c r="K162" s="84">
        <f>IF(ISNA(INDEX($A$37:$T$146,MATCH($B162,$B$37:$B$146,0),11)),"",INDEX($A$37:$T$146,MATCH($B162,$B$37:$B$146,0),11))</f>
        <v>0</v>
      </c>
      <c r="L162" s="84">
        <f>IF(ISNA(INDEX($A$37:$T$146,MATCH($B162,$B$37:$B$146,0),12)),"",INDEX($A$37:$T$146,MATCH($B162,$B$37:$B$146,0),12))</f>
        <v>2</v>
      </c>
      <c r="M162" s="84">
        <f>IF(ISNA(INDEX($A$37:$T$146,MATCH($B162,$B$37:$B$146,0),13)),"",INDEX($A$37:$T$146,MATCH($B162,$B$37:$B$146,0),13))</f>
        <v>1</v>
      </c>
      <c r="N162" s="15">
        <f>IF(ISNA(INDEX($A$37:$T$151,MATCH($B162,$B$37:$B$151,0),14)),"",INDEX($A$37:$T$151,MATCH($B162,$B$37:$B$151,0),14))</f>
        <v>3</v>
      </c>
      <c r="O162" s="15">
        <f>IF(ISNA(INDEX($A$37:$T$151,MATCH($B162,$B$37:$B$151,0),15)),"",INDEX($A$37:$T$151,MATCH($B162,$B$37:$B$151,0),15))</f>
        <v>2</v>
      </c>
      <c r="P162" s="15">
        <f>IF(ISNA(INDEX($A$37:$T$151,MATCH($B162,$B$37:$B$151,0),16)),"",INDEX($A$37:$T$151,MATCH($B162,$B$37:$B$151,0),16))</f>
        <v>5</v>
      </c>
      <c r="Q162" s="20">
        <f>IF(ISNA(INDEX($A$37:$T$151,MATCH($B162,$B$37:$B$151,0),17)),"",INDEX($A$37:$T$151,MATCH($B162,$B$37:$B$151,0),17))</f>
        <v>0</v>
      </c>
      <c r="R162" s="20" t="str">
        <f>IF(ISNA(INDEX($A$37:$T$151,MATCH($B162,$B$37:$B$151,0),18)),"",INDEX($A$37:$T$151,MATCH($B162,$B$37:$B$151,0),18))</f>
        <v>C</v>
      </c>
      <c r="S162" s="20">
        <f>IF(ISNA(INDEX($A$37:$T$151,MATCH($B162,$B$37:$B$151,0),19)),"",INDEX($A$37:$T$151,MATCH($B162,$B$37:$B$151,0),19))</f>
        <v>0</v>
      </c>
      <c r="T162" s="20" t="str">
        <f>IF(ISNA(INDEX($A$37:$T$151,MATCH($B162,$B$37:$B$151,0),20)),"",INDEX($A$37:$T$151,MATCH($B162,$B$37:$B$151,0),20))</f>
        <v>DF</v>
      </c>
      <c r="U162" s="76"/>
      <c r="V162" s="66"/>
      <c r="W162" s="66"/>
      <c r="X162" s="66"/>
      <c r="Y162" s="66"/>
      <c r="Z162" s="66"/>
    </row>
    <row r="163" spans="1:26" s="77" customFormat="1" ht="31.5" customHeight="1" x14ac:dyDescent="0.25">
      <c r="A163" s="95" t="str">
        <f>IF(ISNA(INDEX($A$37:$T$146,MATCH($B163,$B$37:$B$146,0),1)),"",INDEX($A$37:$T$146,MATCH($B163,$B$37:$B$146,0),1))</f>
        <v>LLD1221</v>
      </c>
      <c r="B163" s="159" t="s">
        <v>183</v>
      </c>
      <c r="C163" s="159"/>
      <c r="D163" s="159"/>
      <c r="E163" s="159"/>
      <c r="F163" s="159"/>
      <c r="G163" s="159"/>
      <c r="H163" s="159"/>
      <c r="I163" s="159"/>
      <c r="J163" s="84">
        <f>IF(ISNA(INDEX($A$37:$T$146,MATCH($B163,$B$37:$B$146,0),10)),"",INDEX($A$37:$T$146,MATCH($B163,$B$37:$B$146,0),10))</f>
        <v>6</v>
      </c>
      <c r="K163" s="84">
        <f>IF(ISNA(INDEX($A$37:$T$146,MATCH($B163,$B$37:$B$146,0),11)),"",INDEX($A$37:$T$146,MATCH($B163,$B$37:$B$146,0),11))</f>
        <v>1</v>
      </c>
      <c r="L163" s="84">
        <f>IF(ISNA(INDEX($A$37:$T$146,MATCH($B163,$B$37:$B$146,0),12)),"",INDEX($A$37:$T$146,MATCH($B163,$B$37:$B$146,0),12))</f>
        <v>2</v>
      </c>
      <c r="M163" s="84">
        <f>IF(ISNA(INDEX($A$37:$T$146,MATCH($B163,$B$37:$B$146,0),13)),"",INDEX($A$37:$T$146,MATCH($B163,$B$37:$B$146,0),13))</f>
        <v>2</v>
      </c>
      <c r="N163" s="15">
        <f>IF(ISNA(INDEX($A$37:$T$151,MATCH($B163,$B$37:$B$151,0),14)),"",INDEX($A$37:$T$151,MATCH($B163,$B$37:$B$151,0),14))</f>
        <v>5</v>
      </c>
      <c r="O163" s="15">
        <f>IF(ISNA(INDEX($A$37:$T$151,MATCH($B163,$B$37:$B$151,0),15)),"",INDEX($A$37:$T$151,MATCH($B163,$B$37:$B$151,0),15))</f>
        <v>6</v>
      </c>
      <c r="P163" s="15">
        <f>IF(ISNA(INDEX($A$37:$T$151,MATCH($B163,$B$37:$B$151,0),16)),"",INDEX($A$37:$T$151,MATCH($B163,$B$37:$B$151,0),16))</f>
        <v>11</v>
      </c>
      <c r="Q163" s="20" t="str">
        <f>IF(ISNA(INDEX($A$37:$T$151,MATCH($B163,$B$37:$B$151,0),17)),"",INDEX($A$37:$T$151,MATCH($B163,$B$37:$B$151,0),17))</f>
        <v>E</v>
      </c>
      <c r="R163" s="20">
        <f>IF(ISNA(INDEX($A$37:$T$151,MATCH($B163,$B$37:$B$151,0),18)),"",INDEX($A$37:$T$151,MATCH($B163,$B$37:$B$151,0),18))</f>
        <v>0</v>
      </c>
      <c r="S163" s="20">
        <f>IF(ISNA(INDEX($A$37:$T$151,MATCH($B163,$B$37:$B$151,0),19)),"",INDEX($A$37:$T$151,MATCH($B163,$B$37:$B$151,0),19))</f>
        <v>0</v>
      </c>
      <c r="T163" s="20" t="str">
        <f>IF(ISNA(INDEX($A$37:$T$151,MATCH($B163,$B$37:$B$151,0),20)),"",INDEX($A$37:$T$151,MATCH($B163,$B$37:$B$151,0),20))</f>
        <v>DF</v>
      </c>
      <c r="U163" s="76"/>
      <c r="V163" s="66"/>
      <c r="W163" s="66"/>
      <c r="X163" s="66"/>
      <c r="Y163" s="66"/>
      <c r="Z163" s="66"/>
    </row>
    <row r="164" spans="1:26" s="33" customFormat="1" ht="41.25" customHeight="1" x14ac:dyDescent="0.25">
      <c r="A164" s="95" t="str">
        <f>IF(ISNA(INDEX($A$37:$T$146,MATCH($B164,$B$37:$B$146,0),1)),"",INDEX($A$37:$T$146,MATCH($B164,$B$37:$B$146,0),1))</f>
        <v>LLD1222</v>
      </c>
      <c r="B164" s="159" t="s">
        <v>184</v>
      </c>
      <c r="C164" s="159"/>
      <c r="D164" s="159"/>
      <c r="E164" s="159"/>
      <c r="F164" s="159"/>
      <c r="G164" s="159"/>
      <c r="H164" s="159"/>
      <c r="I164" s="159"/>
      <c r="J164" s="84">
        <f>IF(ISNA(INDEX($A$37:$T$146,MATCH($B164,$B$37:$B$146,0),10)),"",INDEX($A$37:$T$146,MATCH($B164,$B$37:$B$146,0),10))</f>
        <v>6</v>
      </c>
      <c r="K164" s="84">
        <f>IF(ISNA(INDEX($A$37:$T$146,MATCH($B164,$B$37:$B$146,0),11)),"",INDEX($A$37:$T$146,MATCH($B164,$B$37:$B$146,0),11))</f>
        <v>1</v>
      </c>
      <c r="L164" s="84">
        <f>IF(ISNA(INDEX($A$37:$T$146,MATCH($B164,$B$37:$B$146,0),12)),"",INDEX($A$37:$T$146,MATCH($B164,$B$37:$B$146,0),12))</f>
        <v>2</v>
      </c>
      <c r="M164" s="84">
        <f>IF(ISNA(INDEX($A$37:$T$146,MATCH($B164,$B$37:$B$146,0),13)),"",INDEX($A$37:$T$146,MATCH($B164,$B$37:$B$146,0),13))</f>
        <v>1</v>
      </c>
      <c r="N164" s="15">
        <f>IF(ISNA(INDEX($A$37:$T$151,MATCH($B164,$B$37:$B$151,0),14)),"",INDEX($A$37:$T$151,MATCH($B164,$B$37:$B$151,0),14))</f>
        <v>4</v>
      </c>
      <c r="O164" s="15">
        <f>IF(ISNA(INDEX($A$37:$T$151,MATCH($B164,$B$37:$B$151,0),15)),"",INDEX($A$37:$T$151,MATCH($B164,$B$37:$B$151,0),15))</f>
        <v>7</v>
      </c>
      <c r="P164" s="15">
        <f>IF(ISNA(INDEX($A$37:$T$151,MATCH($B164,$B$37:$B$151,0),16)),"",INDEX($A$37:$T$151,MATCH($B164,$B$37:$B$151,0),16))</f>
        <v>11</v>
      </c>
      <c r="Q164" s="20" t="str">
        <f>IF(ISNA(INDEX($A$37:$T$151,MATCH($B164,$B$37:$B$151,0),17)),"",INDEX($A$37:$T$151,MATCH($B164,$B$37:$B$151,0),17))</f>
        <v>E</v>
      </c>
      <c r="R164" s="20">
        <f>IF(ISNA(INDEX($A$37:$T$151,MATCH($B164,$B$37:$B$151,0),18)),"",INDEX($A$37:$T$151,MATCH($B164,$B$37:$B$151,0),18))</f>
        <v>0</v>
      </c>
      <c r="S164" s="20">
        <f>IF(ISNA(INDEX($A$37:$T$151,MATCH($B164,$B$37:$B$151,0),19)),"",INDEX($A$37:$T$151,MATCH($B164,$B$37:$B$151,0),19))</f>
        <v>0</v>
      </c>
      <c r="T164" s="20" t="str">
        <f>IF(ISNA(INDEX($A$37:$T$151,MATCH($B164,$B$37:$B$151,0),20)),"",INDEX($A$37:$T$151,MATCH($B164,$B$37:$B$151,0),20))</f>
        <v>DF</v>
      </c>
      <c r="U164" s="76"/>
      <c r="V164" s="66"/>
      <c r="W164" s="66"/>
      <c r="X164" s="66"/>
      <c r="Y164" s="66"/>
      <c r="Z164" s="66"/>
    </row>
    <row r="165" spans="1:26" s="77" customFormat="1" ht="27.75" customHeight="1" x14ac:dyDescent="0.25">
      <c r="A165" s="95" t="str">
        <f>IF(ISNA(INDEX($A$37:$T$146,MATCH($B165,$B$37:$B$146,0),1)),"",INDEX($A$37:$T$146,MATCH($B165,$B$37:$B$146,0),1))</f>
        <v>LLD1223</v>
      </c>
      <c r="B165" s="159" t="s">
        <v>185</v>
      </c>
      <c r="C165" s="159"/>
      <c r="D165" s="159"/>
      <c r="E165" s="159"/>
      <c r="F165" s="159"/>
      <c r="G165" s="159"/>
      <c r="H165" s="159"/>
      <c r="I165" s="159"/>
      <c r="J165" s="84">
        <f>IF(ISNA(INDEX($A$37:$T$146,MATCH($B165,$B$37:$B$146,0),10)),"",INDEX($A$37:$T$146,MATCH($B165,$B$37:$B$146,0),10))</f>
        <v>5</v>
      </c>
      <c r="K165" s="84">
        <f>IF(ISNA(INDEX($A$37:$T$146,MATCH($B165,$B$37:$B$146,0),11)),"",INDEX($A$37:$T$146,MATCH($B165,$B$37:$B$146,0),11))</f>
        <v>2</v>
      </c>
      <c r="L165" s="84">
        <f>IF(ISNA(INDEX($A$37:$T$146,MATCH($B165,$B$37:$B$146,0),12)),"",INDEX($A$37:$T$146,MATCH($B165,$B$37:$B$146,0),12))</f>
        <v>1</v>
      </c>
      <c r="M165" s="84">
        <f>IF(ISNA(INDEX($A$37:$T$146,MATCH($B165,$B$37:$B$146,0),13)),"",INDEX($A$37:$T$146,MATCH($B165,$B$37:$B$146,0),13))</f>
        <v>0</v>
      </c>
      <c r="N165" s="15">
        <f>IF(ISNA(INDEX($A$37:$T$151,MATCH($B165,$B$37:$B$151,0),14)),"",INDEX($A$37:$T$151,MATCH($B165,$B$37:$B$151,0),14))</f>
        <v>3</v>
      </c>
      <c r="O165" s="15">
        <f>IF(ISNA(INDEX($A$37:$T$151,MATCH($B165,$B$37:$B$151,0),15)),"",INDEX($A$37:$T$151,MATCH($B165,$B$37:$B$151,0),15))</f>
        <v>6</v>
      </c>
      <c r="P165" s="15">
        <f>IF(ISNA(INDEX($A$37:$T$151,MATCH($B165,$B$37:$B$151,0),16)),"",INDEX($A$37:$T$151,MATCH($B165,$B$37:$B$151,0),16))</f>
        <v>9</v>
      </c>
      <c r="Q165" s="20" t="str">
        <f>IF(ISNA(INDEX($A$37:$T$151,MATCH($B165,$B$37:$B$151,0),17)),"",INDEX($A$37:$T$151,MATCH($B165,$B$37:$B$151,0),17))</f>
        <v>E</v>
      </c>
      <c r="R165" s="20">
        <f>IF(ISNA(INDEX($A$37:$T$151,MATCH($B165,$B$37:$B$151,0),18)),"",INDEX($A$37:$T$151,MATCH($B165,$B$37:$B$151,0),18))</f>
        <v>0</v>
      </c>
      <c r="S165" s="20">
        <f>IF(ISNA(INDEX($A$37:$T$151,MATCH($B165,$B$37:$B$151,0),19)),"",INDEX($A$37:$T$151,MATCH($B165,$B$37:$B$151,0),19))</f>
        <v>0</v>
      </c>
      <c r="T165" s="20" t="str">
        <f>IF(ISNA(INDEX($A$37:$T$151,MATCH($B165,$B$37:$B$151,0),20)),"",INDEX($A$37:$T$151,MATCH($B165,$B$37:$B$151,0),20))</f>
        <v>DF</v>
      </c>
      <c r="U165" s="76"/>
      <c r="V165" s="66"/>
      <c r="W165" s="66"/>
      <c r="X165" s="66"/>
      <c r="Y165" s="66"/>
      <c r="Z165" s="66"/>
    </row>
    <row r="166" spans="1:26" s="77" customFormat="1" ht="39" customHeight="1" x14ac:dyDescent="0.25">
      <c r="A166" s="95" t="str">
        <f>IF(ISNA(INDEX($A$37:$T$146,MATCH($B166,$B$37:$B$146,0),1)),"",INDEX($A$37:$T$146,MATCH($B166,$B$37:$B$146,0),1))</f>
        <v>LLD1224</v>
      </c>
      <c r="B166" s="159" t="s">
        <v>186</v>
      </c>
      <c r="C166" s="159"/>
      <c r="D166" s="159"/>
      <c r="E166" s="159"/>
      <c r="F166" s="159"/>
      <c r="G166" s="159"/>
      <c r="H166" s="159"/>
      <c r="I166" s="159"/>
      <c r="J166" s="84">
        <f>IF(ISNA(INDEX($A$37:$T$146,MATCH($B166,$B$37:$B$146,0),10)),"",INDEX($A$37:$T$146,MATCH($B166,$B$37:$B$146,0),10))</f>
        <v>3</v>
      </c>
      <c r="K166" s="84">
        <f>IF(ISNA(INDEX($A$37:$T$146,MATCH($B166,$B$37:$B$146,0),11)),"",INDEX($A$37:$T$146,MATCH($B166,$B$37:$B$146,0),11))</f>
        <v>0</v>
      </c>
      <c r="L166" s="84">
        <f>IF(ISNA(INDEX($A$37:$T$146,MATCH($B166,$B$37:$B$146,0),12)),"",INDEX($A$37:$T$146,MATCH($B166,$B$37:$B$146,0),12))</f>
        <v>0</v>
      </c>
      <c r="M166" s="84">
        <f>IF(ISNA(INDEX($A$37:$T$146,MATCH($B166,$B$37:$B$146,0),13)),"",INDEX($A$37:$T$146,MATCH($B166,$B$37:$B$146,0),13))</f>
        <v>1</v>
      </c>
      <c r="N166" s="15">
        <f>IF(ISNA(INDEX($A$37:$T$151,MATCH($B166,$B$37:$B$151,0),14)),"",INDEX($A$37:$T$151,MATCH($B166,$B$37:$B$151,0),14))</f>
        <v>1</v>
      </c>
      <c r="O166" s="15">
        <f>IF(ISNA(INDEX($A$37:$T$151,MATCH($B166,$B$37:$B$151,0),15)),"",INDEX($A$37:$T$151,MATCH($B166,$B$37:$B$151,0),15))</f>
        <v>4</v>
      </c>
      <c r="P166" s="15">
        <f>IF(ISNA(INDEX($A$37:$T$151,MATCH($B166,$B$37:$B$151,0),16)),"",INDEX($A$37:$T$151,MATCH($B166,$B$37:$B$151,0),16))</f>
        <v>5</v>
      </c>
      <c r="Q166" s="20">
        <f>IF(ISNA(INDEX($A$37:$T$151,MATCH($B166,$B$37:$B$151,0),17)),"",INDEX($A$37:$T$151,MATCH($B166,$B$37:$B$151,0),17))</f>
        <v>0</v>
      </c>
      <c r="R166" s="20">
        <f>IF(ISNA(INDEX($A$37:$T$151,MATCH($B166,$B$37:$B$151,0),18)),"",INDEX($A$37:$T$151,MATCH($B166,$B$37:$B$151,0),18))</f>
        <v>0</v>
      </c>
      <c r="S166" s="20" t="str">
        <f>IF(ISNA(INDEX($A$37:$T$151,MATCH($B166,$B$37:$B$151,0),19)),"",INDEX($A$37:$T$151,MATCH($B166,$B$37:$B$151,0),19))</f>
        <v>VP</v>
      </c>
      <c r="T166" s="20" t="str">
        <f>IF(ISNA(INDEX($A$37:$T$151,MATCH($B166,$B$37:$B$151,0),20)),"",INDEX($A$37:$T$151,MATCH($B166,$B$37:$B$151,0),20))</f>
        <v>DF</v>
      </c>
      <c r="U166" s="76"/>
      <c r="V166" s="66"/>
      <c r="W166" s="66"/>
      <c r="X166" s="66"/>
      <c r="Y166" s="66"/>
      <c r="Z166" s="66"/>
    </row>
    <row r="167" spans="1:26" s="77" customFormat="1" ht="30" customHeight="1" x14ac:dyDescent="0.25">
      <c r="A167" s="95" t="str">
        <f>IF(ISNA(INDEX($A$37:$T$146,MATCH($B167,$B$37:$B$146,0),1)),"",INDEX($A$37:$T$146,MATCH($B167,$B$37:$B$146,0),1))</f>
        <v>LLD2121</v>
      </c>
      <c r="B167" s="159" t="s">
        <v>195</v>
      </c>
      <c r="C167" s="159"/>
      <c r="D167" s="159"/>
      <c r="E167" s="159"/>
      <c r="F167" s="159"/>
      <c r="G167" s="159"/>
      <c r="H167" s="159"/>
      <c r="I167" s="159"/>
      <c r="J167" s="84">
        <f>IF(ISNA(INDEX($A$37:$T$146,MATCH($B167,$B$37:$B$146,0),10)),"",INDEX($A$37:$T$146,MATCH($B167,$B$37:$B$146,0),10))</f>
        <v>5</v>
      </c>
      <c r="K167" s="84">
        <f>IF(ISNA(INDEX($A$37:$T$146,MATCH($B167,$B$37:$B$146,0),11)),"",INDEX($A$37:$T$146,MATCH($B167,$B$37:$B$146,0),11))</f>
        <v>2</v>
      </c>
      <c r="L167" s="84">
        <f>IF(ISNA(INDEX($A$37:$T$146,MATCH($B167,$B$37:$B$146,0),12)),"",INDEX($A$37:$T$146,MATCH($B167,$B$37:$B$146,0),12))</f>
        <v>2</v>
      </c>
      <c r="M167" s="84">
        <f>IF(ISNA(INDEX($A$37:$T$146,MATCH($B167,$B$37:$B$146,0),13)),"",INDEX($A$37:$T$146,MATCH($B167,$B$37:$B$146,0),13))</f>
        <v>0</v>
      </c>
      <c r="N167" s="15">
        <f>IF(ISNA(INDEX($A$37:$T$151,MATCH($B167,$B$37:$B$151,0),14)),"",INDEX($A$37:$T$151,MATCH($B167,$B$37:$B$151,0),14))</f>
        <v>4</v>
      </c>
      <c r="O167" s="15">
        <f>IF(ISNA(INDEX($A$37:$T$151,MATCH($B167,$B$37:$B$151,0),15)),"",INDEX($A$37:$T$151,MATCH($B167,$B$37:$B$151,0),15))</f>
        <v>5</v>
      </c>
      <c r="P167" s="15">
        <f>IF(ISNA(INDEX($A$37:$T$151,MATCH($B167,$B$37:$B$151,0),16)),"",INDEX($A$37:$T$151,MATCH($B167,$B$37:$B$151,0),16))</f>
        <v>9</v>
      </c>
      <c r="Q167" s="20" t="str">
        <f>IF(ISNA(INDEX($A$37:$T$151,MATCH($B167,$B$37:$B$151,0),17)),"",INDEX($A$37:$T$151,MATCH($B167,$B$37:$B$151,0),17))</f>
        <v>E</v>
      </c>
      <c r="R167" s="20">
        <f>IF(ISNA(INDEX($A$37:$T$151,MATCH($B167,$B$37:$B$151,0),18)),"",INDEX($A$37:$T$151,MATCH($B167,$B$37:$B$151,0),18))</f>
        <v>0</v>
      </c>
      <c r="S167" s="20">
        <f>IF(ISNA(INDEX($A$37:$T$151,MATCH($B167,$B$37:$B$151,0),19)),"",INDEX($A$37:$T$151,MATCH($B167,$B$37:$B$151,0),19))</f>
        <v>0</v>
      </c>
      <c r="T167" s="20" t="str">
        <f>IF(ISNA(INDEX($A$37:$T$151,MATCH($B167,$B$37:$B$151,0),20)),"",INDEX($A$37:$T$151,MATCH($B167,$B$37:$B$151,0),20))</f>
        <v>DF</v>
      </c>
      <c r="U167" s="76"/>
      <c r="V167" s="66"/>
      <c r="W167" s="66"/>
      <c r="X167" s="66"/>
      <c r="Y167" s="66"/>
      <c r="Z167" s="66"/>
    </row>
    <row r="168" spans="1:26" ht="26.25" customHeight="1" x14ac:dyDescent="0.25">
      <c r="A168" s="95" t="str">
        <f>IF(ISNA(INDEX($A$37:$T$146,MATCH($B168,$B$37:$B$146,0),1)),"",INDEX($A$37:$T$146,MATCH($B168,$B$37:$B$146,0),1))</f>
        <v>LLD2123</v>
      </c>
      <c r="B168" s="159" t="s">
        <v>197</v>
      </c>
      <c r="C168" s="159"/>
      <c r="D168" s="159"/>
      <c r="E168" s="159"/>
      <c r="F168" s="159"/>
      <c r="G168" s="159"/>
      <c r="H168" s="159"/>
      <c r="I168" s="159"/>
      <c r="J168" s="84">
        <f>IF(ISNA(INDEX($A$37:$T$146,MATCH($B168,$B$37:$B$146,0),10)),"",INDEX($A$37:$T$146,MATCH($B168,$B$37:$B$146,0),10))</f>
        <v>4</v>
      </c>
      <c r="K168" s="84">
        <f>IF(ISNA(INDEX($A$37:$T$146,MATCH($B168,$B$37:$B$146,0),11)),"",INDEX($A$37:$T$146,MATCH($B168,$B$37:$B$146,0),11))</f>
        <v>2</v>
      </c>
      <c r="L168" s="84">
        <f>IF(ISNA(INDEX($A$37:$T$146,MATCH($B168,$B$37:$B$146,0),12)),"",INDEX($A$37:$T$146,MATCH($B168,$B$37:$B$146,0),12))</f>
        <v>1</v>
      </c>
      <c r="M168" s="84">
        <f>IF(ISNA(INDEX($A$37:$T$146,MATCH($B168,$B$37:$B$146,0),13)),"",INDEX($A$37:$T$146,MATCH($B168,$B$37:$B$146,0),13))</f>
        <v>0</v>
      </c>
      <c r="N168" s="15">
        <f>IF(ISNA(INDEX($A$37:$T$151,MATCH($B168,$B$37:$B$151,0),14)),"",INDEX($A$37:$T$151,MATCH($B168,$B$37:$B$151,0),14))</f>
        <v>3</v>
      </c>
      <c r="O168" s="15">
        <f>IF(ISNA(INDEX($A$37:$T$151,MATCH($B168,$B$37:$B$151,0),15)),"",INDEX($A$37:$T$151,MATCH($B168,$B$37:$B$151,0),15))</f>
        <v>4</v>
      </c>
      <c r="P168" s="15">
        <f>IF(ISNA(INDEX($A$37:$T$151,MATCH($B168,$B$37:$B$151,0),16)),"",INDEX($A$37:$T$151,MATCH($B168,$B$37:$B$151,0),16))</f>
        <v>7</v>
      </c>
      <c r="Q168" s="20">
        <f>IF(ISNA(INDEX($A$37:$T$151,MATCH($B168,$B$37:$B$151,0),17)),"",INDEX($A$37:$T$151,MATCH($B168,$B$37:$B$151,0),17))</f>
        <v>0</v>
      </c>
      <c r="R168" s="20" t="str">
        <f>IF(ISNA(INDEX($A$37:$T$151,MATCH($B168,$B$37:$B$151,0),18)),"",INDEX($A$37:$T$151,MATCH($B168,$B$37:$B$151,0),18))</f>
        <v>C</v>
      </c>
      <c r="S168" s="20">
        <f>IF(ISNA(INDEX($A$37:$T$151,MATCH($B168,$B$37:$B$151,0),19)),"",INDEX($A$37:$T$151,MATCH($B168,$B$37:$B$151,0),19))</f>
        <v>0</v>
      </c>
      <c r="T168" s="20" t="str">
        <f>IF(ISNA(INDEX($A$37:$T$151,MATCH($B168,$B$37:$B$151,0),20)),"",INDEX($A$37:$T$151,MATCH($B168,$B$37:$B$151,0),20))</f>
        <v>DF</v>
      </c>
      <c r="U168" s="76"/>
      <c r="V168" s="66"/>
      <c r="W168" s="66"/>
      <c r="X168" s="66"/>
      <c r="Y168" s="66"/>
      <c r="Z168" s="66"/>
    </row>
    <row r="169" spans="1:26" ht="28.5" customHeight="1" x14ac:dyDescent="0.25">
      <c r="A169" s="95" t="str">
        <f>IF(ISNA(INDEX($A$37:$T$146,MATCH($B169,$B$37:$B$146,0),1)),"",INDEX($A$37:$T$146,MATCH($B169,$B$37:$B$146,0),1))</f>
        <v>LLD2222</v>
      </c>
      <c r="B169" s="159" t="s">
        <v>200</v>
      </c>
      <c r="C169" s="159"/>
      <c r="D169" s="159"/>
      <c r="E169" s="159"/>
      <c r="F169" s="159"/>
      <c r="G169" s="159"/>
      <c r="H169" s="159"/>
      <c r="I169" s="159"/>
      <c r="J169" s="84">
        <f>IF(ISNA(INDEX($A$37:$T$146,MATCH($B169,$B$37:$B$146,0),10)),"",INDEX($A$37:$T$146,MATCH($B169,$B$37:$B$146,0),10))</f>
        <v>5</v>
      </c>
      <c r="K169" s="84">
        <f>IF(ISNA(INDEX($A$37:$T$146,MATCH($B169,$B$37:$B$146,0),11)),"",INDEX($A$37:$T$146,MATCH($B169,$B$37:$B$146,0),11))</f>
        <v>2</v>
      </c>
      <c r="L169" s="84">
        <f>IF(ISNA(INDEX($A$37:$T$146,MATCH($B169,$B$37:$B$146,0),12)),"",INDEX($A$37:$T$146,MATCH($B169,$B$37:$B$146,0),12))</f>
        <v>2</v>
      </c>
      <c r="M169" s="84">
        <f>IF(ISNA(INDEX($A$37:$T$146,MATCH($B169,$B$37:$B$146,0),13)),"",INDEX($A$37:$T$146,MATCH($B169,$B$37:$B$146,0),13))</f>
        <v>0</v>
      </c>
      <c r="N169" s="15">
        <f>IF(ISNA(INDEX($A$37:$T$151,MATCH($B169,$B$37:$B$151,0),14)),"",INDEX($A$37:$T$151,MATCH($B169,$B$37:$B$151,0),14))</f>
        <v>4</v>
      </c>
      <c r="O169" s="15">
        <f>IF(ISNA(INDEX($A$37:$T$151,MATCH($B169,$B$37:$B$151,0),15)),"",INDEX($A$37:$T$151,MATCH($B169,$B$37:$B$151,0),15))</f>
        <v>5</v>
      </c>
      <c r="P169" s="15">
        <f>IF(ISNA(INDEX($A$37:$T$151,MATCH($B169,$B$37:$B$151,0),16)),"",INDEX($A$37:$T$151,MATCH($B169,$B$37:$B$151,0),16))</f>
        <v>9</v>
      </c>
      <c r="Q169" s="20" t="str">
        <f>IF(ISNA(INDEX($A$37:$T$151,MATCH($B169,$B$37:$B$151,0),17)),"",INDEX($A$37:$T$151,MATCH($B169,$B$37:$B$151,0),17))</f>
        <v>E</v>
      </c>
      <c r="R169" s="20">
        <f>IF(ISNA(INDEX($A$37:$T$151,MATCH($B169,$B$37:$B$151,0),18)),"",INDEX($A$37:$T$151,MATCH($B169,$B$37:$B$151,0),18))</f>
        <v>0</v>
      </c>
      <c r="S169" s="20">
        <f>IF(ISNA(INDEX($A$37:$T$151,MATCH($B169,$B$37:$B$151,0),19)),"",INDEX($A$37:$T$151,MATCH($B169,$B$37:$B$151,0),19))</f>
        <v>0</v>
      </c>
      <c r="T169" s="20" t="str">
        <f>IF(ISNA(INDEX($A$37:$T$151,MATCH($B169,$B$37:$B$151,0),20)),"",INDEX($A$37:$T$151,MATCH($B169,$B$37:$B$151,0),20))</f>
        <v>DF</v>
      </c>
      <c r="U169" s="76"/>
      <c r="V169" s="66"/>
      <c r="W169" s="66"/>
      <c r="X169" s="66"/>
      <c r="Y169" s="66"/>
      <c r="Z169" s="66"/>
    </row>
    <row r="170" spans="1:26" ht="15" x14ac:dyDescent="0.25">
      <c r="A170" s="95" t="str">
        <f>IF(ISNA(INDEX($A$37:$T$146,MATCH($B170,$B$37:$B$146,0),1)),"",INDEX($A$37:$T$146,MATCH($B170,$B$37:$B$146,0),1))</f>
        <v>LLD2224</v>
      </c>
      <c r="B170" s="159" t="s">
        <v>202</v>
      </c>
      <c r="C170" s="159"/>
      <c r="D170" s="159"/>
      <c r="E170" s="159"/>
      <c r="F170" s="159"/>
      <c r="G170" s="159"/>
      <c r="H170" s="159"/>
      <c r="I170" s="159"/>
      <c r="J170" s="84">
        <f>IF(ISNA(INDEX($A$37:$T$146,MATCH($B170,$B$37:$B$146,0),10)),"",INDEX($A$37:$T$146,MATCH($B170,$B$37:$B$146,0),10))</f>
        <v>3</v>
      </c>
      <c r="K170" s="84">
        <f>IF(ISNA(INDEX($A$37:$T$146,MATCH($B170,$B$37:$B$146,0),11)),"",INDEX($A$37:$T$146,MATCH($B170,$B$37:$B$146,0),11))</f>
        <v>2</v>
      </c>
      <c r="L170" s="84">
        <f>IF(ISNA(INDEX($A$37:$T$146,MATCH($B170,$B$37:$B$146,0),12)),"",INDEX($A$37:$T$146,MATCH($B170,$B$37:$B$146,0),12))</f>
        <v>0</v>
      </c>
      <c r="M170" s="84">
        <f>IF(ISNA(INDEX($A$37:$T$146,MATCH($B170,$B$37:$B$146,0),13)),"",INDEX($A$37:$T$146,MATCH($B170,$B$37:$B$146,0),13))</f>
        <v>2</v>
      </c>
      <c r="N170" s="15">
        <f>IF(ISNA(INDEX($A$37:$T$151,MATCH($B170,$B$37:$B$151,0),14)),"",INDEX($A$37:$T$151,MATCH($B170,$B$37:$B$151,0),14))</f>
        <v>4</v>
      </c>
      <c r="O170" s="15">
        <f>IF(ISNA(INDEX($A$37:$T$151,MATCH($B170,$B$37:$B$151,0),15)),"",INDEX($A$37:$T$151,MATCH($B170,$B$37:$B$151,0),15))</f>
        <v>1</v>
      </c>
      <c r="P170" s="15">
        <f>IF(ISNA(INDEX($A$37:$T$151,MATCH($B170,$B$37:$B$151,0),16)),"",INDEX($A$37:$T$151,MATCH($B170,$B$37:$B$151,0),16))</f>
        <v>5</v>
      </c>
      <c r="Q170" s="20">
        <f>IF(ISNA(INDEX($A$37:$T$151,MATCH($B170,$B$37:$B$151,0),17)),"",INDEX($A$37:$T$151,MATCH($B170,$B$37:$B$151,0),17))</f>
        <v>0</v>
      </c>
      <c r="R170" s="20" t="str">
        <f>IF(ISNA(INDEX($A$37:$T$151,MATCH($B170,$B$37:$B$151,0),18)),"",INDEX($A$37:$T$151,MATCH($B170,$B$37:$B$151,0),18))</f>
        <v>C</v>
      </c>
      <c r="S170" s="20">
        <f>IF(ISNA(INDEX($A$37:$T$151,MATCH($B170,$B$37:$B$151,0),19)),"",INDEX($A$37:$T$151,MATCH($B170,$B$37:$B$151,0),19))</f>
        <v>0</v>
      </c>
      <c r="T170" s="20" t="str">
        <f>IF(ISNA(INDEX($A$37:$T$151,MATCH($B170,$B$37:$B$151,0),20)),"",INDEX($A$37:$T$151,MATCH($B170,$B$37:$B$151,0),20))</f>
        <v>DF</v>
      </c>
      <c r="U170" s="76"/>
      <c r="V170" s="66"/>
      <c r="W170" s="66"/>
      <c r="X170" s="66"/>
      <c r="Y170" s="66"/>
      <c r="Z170" s="66"/>
    </row>
    <row r="171" spans="1:26" ht="39" customHeight="1" x14ac:dyDescent="0.25">
      <c r="A171" s="95" t="str">
        <f>IF(ISNA(INDEX($A$37:$T$146,MATCH($B171,$B$37:$B$146,0),1)),"",INDEX($A$37:$T$146,MATCH($B171,$B$37:$B$146,0),1))</f>
        <v>LLD2225</v>
      </c>
      <c r="B171" s="159" t="s">
        <v>203</v>
      </c>
      <c r="C171" s="159"/>
      <c r="D171" s="159"/>
      <c r="E171" s="159"/>
      <c r="F171" s="159"/>
      <c r="G171" s="159"/>
      <c r="H171" s="159"/>
      <c r="I171" s="159"/>
      <c r="J171" s="84">
        <f>IF(ISNA(INDEX($A$37:$T$146,MATCH($B171,$B$37:$B$146,0),10)),"",INDEX($A$37:$T$146,MATCH($B171,$B$37:$B$146,0),10))</f>
        <v>5</v>
      </c>
      <c r="K171" s="84">
        <f>IF(ISNA(INDEX($A$37:$T$146,MATCH($B171,$B$37:$B$146,0),11)),"",INDEX($A$37:$T$146,MATCH($B171,$B$37:$B$146,0),11))</f>
        <v>2</v>
      </c>
      <c r="L171" s="84">
        <f>IF(ISNA(INDEX($A$37:$T$146,MATCH($B171,$B$37:$B$146,0),12)),"",INDEX($A$37:$T$146,MATCH($B171,$B$37:$B$146,0),12))</f>
        <v>2</v>
      </c>
      <c r="M171" s="84">
        <f>IF(ISNA(INDEX($A$37:$T$146,MATCH($B171,$B$37:$B$146,0),13)),"",INDEX($A$37:$T$146,MATCH($B171,$B$37:$B$146,0),13))</f>
        <v>0</v>
      </c>
      <c r="N171" s="15">
        <f>IF(ISNA(INDEX($A$37:$T$151,MATCH($B171,$B$37:$B$151,0),14)),"",INDEX($A$37:$T$151,MATCH($B171,$B$37:$B$151,0),14))</f>
        <v>4</v>
      </c>
      <c r="O171" s="15">
        <f>IF(ISNA(INDEX($A$37:$T$151,MATCH($B171,$B$37:$B$151,0),15)),"",INDEX($A$37:$T$151,MATCH($B171,$B$37:$B$151,0),15))</f>
        <v>5</v>
      </c>
      <c r="P171" s="15">
        <f>IF(ISNA(INDEX($A$37:$T$151,MATCH($B171,$B$37:$B$151,0),16)),"",INDEX($A$37:$T$151,MATCH($B171,$B$37:$B$151,0),16))</f>
        <v>9</v>
      </c>
      <c r="Q171" s="20" t="str">
        <f>IF(ISNA(INDEX($A$37:$T$151,MATCH($B171,$B$37:$B$151,0),17)),"",INDEX($A$37:$T$151,MATCH($B171,$B$37:$B$151,0),17))</f>
        <v>E</v>
      </c>
      <c r="R171" s="20">
        <f>IF(ISNA(INDEX($A$37:$T$151,MATCH($B171,$B$37:$B$151,0),18)),"",INDEX($A$37:$T$151,MATCH($B171,$B$37:$B$151,0),18))</f>
        <v>0</v>
      </c>
      <c r="S171" s="20">
        <f>IF(ISNA(INDEX($A$37:$T$151,MATCH($B171,$B$37:$B$151,0),19)),"",INDEX($A$37:$T$151,MATCH($B171,$B$37:$B$151,0),19))</f>
        <v>0</v>
      </c>
      <c r="T171" s="20" t="str">
        <f>IF(ISNA(INDEX($A$37:$T$151,MATCH($B171,$B$37:$B$151,0),20)),"",INDEX($A$37:$T$151,MATCH($B171,$B$37:$B$151,0),20))</f>
        <v>DF</v>
      </c>
      <c r="U171" s="76"/>
      <c r="V171" s="66"/>
      <c r="W171" s="66"/>
      <c r="X171" s="66"/>
      <c r="Y171" s="66"/>
      <c r="Z171" s="66"/>
    </row>
    <row r="172" spans="1:26" ht="15" x14ac:dyDescent="0.25">
      <c r="A172" s="95" t="str">
        <f>IF(ISNA(INDEX($A$37:$T$146,MATCH($B172,$B$37:$B$146,0),1)),"",INDEX($A$37:$T$146,MATCH($B172,$B$37:$B$146,0),1))</f>
        <v>LLD2226</v>
      </c>
      <c r="B172" s="159" t="s">
        <v>204</v>
      </c>
      <c r="C172" s="159"/>
      <c r="D172" s="159"/>
      <c r="E172" s="159"/>
      <c r="F172" s="159"/>
      <c r="G172" s="159"/>
      <c r="H172" s="159"/>
      <c r="I172" s="159"/>
      <c r="J172" s="84">
        <f>IF(ISNA(INDEX($A$37:$T$146,MATCH($B172,$B$37:$B$146,0),10)),"",INDEX($A$37:$T$146,MATCH($B172,$B$37:$B$146,0),10))</f>
        <v>3</v>
      </c>
      <c r="K172" s="84">
        <f>IF(ISNA(INDEX($A$37:$T$146,MATCH($B172,$B$37:$B$146,0),11)),"",INDEX($A$37:$T$146,MATCH($B172,$B$37:$B$146,0),11))</f>
        <v>2</v>
      </c>
      <c r="L172" s="84">
        <f>IF(ISNA(INDEX($A$37:$T$146,MATCH($B172,$B$37:$B$146,0),12)),"",INDEX($A$37:$T$146,MATCH($B172,$B$37:$B$146,0),12))</f>
        <v>0</v>
      </c>
      <c r="M172" s="84">
        <f>IF(ISNA(INDEX($A$37:$T$146,MATCH($B172,$B$37:$B$146,0),13)),"",INDEX($A$37:$T$146,MATCH($B172,$B$37:$B$146,0),13))</f>
        <v>0</v>
      </c>
      <c r="N172" s="15">
        <f>IF(ISNA(INDEX($A$37:$T$151,MATCH($B172,$B$37:$B$151,0),14)),"",INDEX($A$37:$T$151,MATCH($B172,$B$37:$B$151,0),14))</f>
        <v>2</v>
      </c>
      <c r="O172" s="15">
        <f>IF(ISNA(INDEX($A$37:$T$151,MATCH($B172,$B$37:$B$151,0),15)),"",INDEX($A$37:$T$151,MATCH($B172,$B$37:$B$151,0),15))</f>
        <v>3</v>
      </c>
      <c r="P172" s="15">
        <f>IF(ISNA(INDEX($A$37:$T$151,MATCH($B172,$B$37:$B$151,0),16)),"",INDEX($A$37:$T$151,MATCH($B172,$B$37:$B$151,0),16))</f>
        <v>5</v>
      </c>
      <c r="Q172" s="20">
        <f>IF(ISNA(INDEX($A$37:$T$151,MATCH($B172,$B$37:$B$151,0),17)),"",INDEX($A$37:$T$151,MATCH($B172,$B$37:$B$151,0),17))</f>
        <v>0</v>
      </c>
      <c r="R172" s="20" t="str">
        <f>IF(ISNA(INDEX($A$37:$T$151,MATCH($B172,$B$37:$B$151,0),18)),"",INDEX($A$37:$T$151,MATCH($B172,$B$37:$B$151,0),18))</f>
        <v>C</v>
      </c>
      <c r="S172" s="20">
        <f>IF(ISNA(INDEX($A$37:$T$151,MATCH($B172,$B$37:$B$151,0),19)),"",INDEX($A$37:$T$151,MATCH($B172,$B$37:$B$151,0),19))</f>
        <v>0</v>
      </c>
      <c r="T172" s="20" t="str">
        <f>IF(ISNA(INDEX($A$37:$T$151,MATCH($B172,$B$37:$B$151,0),20)),"",INDEX($A$37:$T$151,MATCH($B172,$B$37:$B$151,0),20))</f>
        <v>DF</v>
      </c>
      <c r="U172" s="76"/>
      <c r="V172" s="66"/>
      <c r="W172" s="66"/>
      <c r="X172" s="66"/>
      <c r="Y172" s="66"/>
      <c r="Z172" s="66"/>
    </row>
    <row r="173" spans="1:26" ht="19.5" customHeight="1" x14ac:dyDescent="0.25">
      <c r="A173" s="95" t="str">
        <f>IF(ISNA(INDEX($A$37:$T$146,MATCH($B173,$B$37:$B$146,0),1)),"",INDEX($A$37:$T$146,MATCH($B173,$B$37:$B$146,0),1))</f>
        <v>LLD2227</v>
      </c>
      <c r="B173" s="159" t="s">
        <v>205</v>
      </c>
      <c r="C173" s="159"/>
      <c r="D173" s="159"/>
      <c r="E173" s="159"/>
      <c r="F173" s="159"/>
      <c r="G173" s="159"/>
      <c r="H173" s="159"/>
      <c r="I173" s="159"/>
      <c r="J173" s="84">
        <f>IF(ISNA(INDEX($A$37:$T$146,MATCH($B173,$B$37:$B$146,0),10)),"",INDEX($A$37:$T$146,MATCH($B173,$B$37:$B$146,0),10))</f>
        <v>3</v>
      </c>
      <c r="K173" s="84">
        <f>IF(ISNA(INDEX($A$37:$T$146,MATCH($B173,$B$37:$B$146,0),11)),"",INDEX($A$37:$T$146,MATCH($B173,$B$37:$B$146,0),11))</f>
        <v>0</v>
      </c>
      <c r="L173" s="84">
        <f>IF(ISNA(INDEX($A$37:$T$146,MATCH($B173,$B$37:$B$146,0),12)),"",INDEX($A$37:$T$146,MATCH($B173,$B$37:$B$146,0),12))</f>
        <v>0</v>
      </c>
      <c r="M173" s="84">
        <f>IF(ISNA(INDEX($A$37:$T$146,MATCH($B173,$B$37:$B$146,0),13)),"",INDEX($A$37:$T$146,MATCH($B173,$B$37:$B$146,0),13))</f>
        <v>2</v>
      </c>
      <c r="N173" s="15">
        <f>IF(ISNA(INDEX($A$37:$T$151,MATCH($B173,$B$37:$B$151,0),14)),"",INDEX($A$37:$T$151,MATCH($B173,$B$37:$B$151,0),14))</f>
        <v>2</v>
      </c>
      <c r="O173" s="15">
        <f>IF(ISNA(INDEX($A$37:$T$151,MATCH($B173,$B$37:$B$151,0),15)),"",INDEX($A$37:$T$151,MATCH($B173,$B$37:$B$151,0),15))</f>
        <v>3</v>
      </c>
      <c r="P173" s="15">
        <f>IF(ISNA(INDEX($A$37:$T$151,MATCH($B173,$B$37:$B$151,0),16)),"",INDEX($A$37:$T$151,MATCH($B173,$B$37:$B$151,0),16))</f>
        <v>5</v>
      </c>
      <c r="Q173" s="20">
        <f>IF(ISNA(INDEX($A$37:$T$151,MATCH($B173,$B$37:$B$151,0),17)),"",INDEX($A$37:$T$151,MATCH($B173,$B$37:$B$151,0),17))</f>
        <v>0</v>
      </c>
      <c r="R173" s="20">
        <f>IF(ISNA(INDEX($A$37:$T$151,MATCH($B173,$B$37:$B$151,0),18)),"",INDEX($A$37:$T$151,MATCH($B173,$B$37:$B$151,0),18))</f>
        <v>0</v>
      </c>
      <c r="S173" s="20" t="str">
        <f>IF(ISNA(INDEX($A$37:$T$151,MATCH($B173,$B$37:$B$151,0),19)),"",INDEX($A$37:$T$151,MATCH($B173,$B$37:$B$151,0),19))</f>
        <v>VP</v>
      </c>
      <c r="T173" s="20" t="str">
        <f>IF(ISNA(INDEX($A$37:$T$151,MATCH($B173,$B$37:$B$151,0),20)),"",INDEX($A$37:$T$151,MATCH($B173,$B$37:$B$151,0),20))</f>
        <v>DF</v>
      </c>
      <c r="U173" s="76"/>
      <c r="V173" s="66"/>
      <c r="W173" s="66"/>
      <c r="X173" s="66"/>
      <c r="Y173" s="66"/>
      <c r="Z173" s="66"/>
    </row>
    <row r="174" spans="1:26" ht="40.5" customHeight="1" x14ac:dyDescent="0.25">
      <c r="A174" s="95" t="str">
        <f>IF(ISNA(INDEX($A$37:$T$146,MATCH($B174,$B$37:$B$146,0),1)),"",INDEX($A$37:$T$146,MATCH($B174,$B$37:$B$146,0),1))</f>
        <v>LLD3123</v>
      </c>
      <c r="B174" s="159" t="s">
        <v>206</v>
      </c>
      <c r="C174" s="159"/>
      <c r="D174" s="159"/>
      <c r="E174" s="159"/>
      <c r="F174" s="159"/>
      <c r="G174" s="159"/>
      <c r="H174" s="159"/>
      <c r="I174" s="159"/>
      <c r="J174" s="84">
        <f>IF(ISNA(INDEX($A$37:$T$146,MATCH($B174,$B$37:$B$146,0),10)),"",INDEX($A$37:$T$146,MATCH($B174,$B$37:$B$146,0),10))</f>
        <v>6</v>
      </c>
      <c r="K174" s="84">
        <f>IF(ISNA(INDEX($A$37:$T$146,MATCH($B174,$B$37:$B$146,0),11)),"",INDEX($A$37:$T$146,MATCH($B174,$B$37:$B$146,0),11))</f>
        <v>2</v>
      </c>
      <c r="L174" s="84">
        <f>IF(ISNA(INDEX($A$37:$T$146,MATCH($B174,$B$37:$B$146,0),12)),"",INDEX($A$37:$T$146,MATCH($B174,$B$37:$B$146,0),12))</f>
        <v>1</v>
      </c>
      <c r="M174" s="84">
        <f>IF(ISNA(INDEX($A$37:$T$146,MATCH($B174,$B$37:$B$146,0),13)),"",INDEX($A$37:$T$146,MATCH($B174,$B$37:$B$146,0),13))</f>
        <v>2</v>
      </c>
      <c r="N174" s="15">
        <f>IF(ISNA(INDEX($A$37:$T$151,MATCH($B174,$B$37:$B$151,0),14)),"",INDEX($A$37:$T$151,MATCH($B174,$B$37:$B$151,0),14))</f>
        <v>5</v>
      </c>
      <c r="O174" s="15">
        <f>IF(ISNA(INDEX($A$37:$T$151,MATCH($B174,$B$37:$B$151,0),15)),"",INDEX($A$37:$T$151,MATCH($B174,$B$37:$B$151,0),15))</f>
        <v>6</v>
      </c>
      <c r="P174" s="15">
        <f>IF(ISNA(INDEX($A$37:$T$151,MATCH($B174,$B$37:$B$151,0),16)),"",INDEX($A$37:$T$151,MATCH($B174,$B$37:$B$151,0),16))</f>
        <v>11</v>
      </c>
      <c r="Q174" s="20" t="str">
        <f>IF(ISNA(INDEX($A$37:$T$151,MATCH($B174,$B$37:$B$151,0),17)),"",INDEX($A$37:$T$151,MATCH($B174,$B$37:$B$151,0),17))</f>
        <v>E</v>
      </c>
      <c r="R174" s="20">
        <f>IF(ISNA(INDEX($A$37:$T$151,MATCH($B174,$B$37:$B$151,0),18)),"",INDEX($A$37:$T$151,MATCH($B174,$B$37:$B$151,0),18))</f>
        <v>0</v>
      </c>
      <c r="S174" s="20">
        <f>IF(ISNA(INDEX($A$37:$T$151,MATCH($B174,$B$37:$B$151,0),19)),"",INDEX($A$37:$T$151,MATCH($B174,$B$37:$B$151,0),19))</f>
        <v>0</v>
      </c>
      <c r="T174" s="20" t="str">
        <f>IF(ISNA(INDEX($A$37:$T$151,MATCH($B174,$B$37:$B$151,0),20)),"",INDEX($A$37:$T$151,MATCH($B174,$B$37:$B$151,0),20))</f>
        <v>DF</v>
      </c>
      <c r="U174" s="76"/>
      <c r="V174" s="66"/>
      <c r="W174" s="66"/>
      <c r="X174" s="66"/>
      <c r="Y174" s="66"/>
      <c r="Z174" s="66"/>
    </row>
    <row r="175" spans="1:26" ht="19.5" customHeight="1" x14ac:dyDescent="0.25">
      <c r="A175" s="95" t="str">
        <f>IF(ISNA(INDEX($A$37:$T$146,MATCH($B175,$B$37:$B$146,0),1)),"",INDEX($A$37:$T$146,MATCH($B175,$B$37:$B$146,0),1))</f>
        <v>LLD3125</v>
      </c>
      <c r="B175" s="159" t="s">
        <v>207</v>
      </c>
      <c r="C175" s="159"/>
      <c r="D175" s="159"/>
      <c r="E175" s="159"/>
      <c r="F175" s="159"/>
      <c r="G175" s="159"/>
      <c r="H175" s="159"/>
      <c r="I175" s="159"/>
      <c r="J175" s="84">
        <f>IF(ISNA(INDEX($A$37:$T$146,MATCH($B175,$B$37:$B$146,0),10)),"",INDEX($A$37:$T$146,MATCH($B175,$B$37:$B$146,0),10))</f>
        <v>5</v>
      </c>
      <c r="K175" s="84">
        <f>IF(ISNA(INDEX($A$37:$T$146,MATCH($B175,$B$37:$B$146,0),11)),"",INDEX($A$37:$T$146,MATCH($B175,$B$37:$B$146,0),11))</f>
        <v>2</v>
      </c>
      <c r="L175" s="84">
        <f>IF(ISNA(INDEX($A$37:$T$146,MATCH($B175,$B$37:$B$146,0),12)),"",INDEX($A$37:$T$146,MATCH($B175,$B$37:$B$146,0),12))</f>
        <v>1</v>
      </c>
      <c r="M175" s="84">
        <f>IF(ISNA(INDEX($A$37:$T$146,MATCH($B175,$B$37:$B$146,0),13)),"",INDEX($A$37:$T$146,MATCH($B175,$B$37:$B$146,0),13))</f>
        <v>0</v>
      </c>
      <c r="N175" s="15">
        <f>IF(ISNA(INDEX($A$37:$T$151,MATCH($B175,$B$37:$B$151,0),14)),"",INDEX($A$37:$T$151,MATCH($B175,$B$37:$B$151,0),14))</f>
        <v>3</v>
      </c>
      <c r="O175" s="15">
        <f>IF(ISNA(INDEX($A$37:$T$151,MATCH($B175,$B$37:$B$151,0),15)),"",INDEX($A$37:$T$151,MATCH($B175,$B$37:$B$151,0),15))</f>
        <v>6</v>
      </c>
      <c r="P175" s="15">
        <f>IF(ISNA(INDEX($A$37:$T$151,MATCH($B175,$B$37:$B$151,0),16)),"",INDEX($A$37:$T$151,MATCH($B175,$B$37:$B$151,0),16))</f>
        <v>9</v>
      </c>
      <c r="Q175" s="20" t="str">
        <f>IF(ISNA(INDEX($A$37:$T$151,MATCH($B175,$B$37:$B$151,0),17)),"",INDEX($A$37:$T$151,MATCH($B175,$B$37:$B$151,0),17))</f>
        <v>E</v>
      </c>
      <c r="R175" s="20">
        <f>IF(ISNA(INDEX($A$37:$T$151,MATCH($B175,$B$37:$B$151,0),18)),"",INDEX($A$37:$T$151,MATCH($B175,$B$37:$B$151,0),18))</f>
        <v>0</v>
      </c>
      <c r="S175" s="20">
        <f>IF(ISNA(INDEX($A$37:$T$151,MATCH($B175,$B$37:$B$151,0),19)),"",INDEX($A$37:$T$151,MATCH($B175,$B$37:$B$151,0),19))</f>
        <v>0</v>
      </c>
      <c r="T175" s="20" t="str">
        <f>IF(ISNA(INDEX($A$37:$T$151,MATCH($B175,$B$37:$B$151,0),20)),"",INDEX($A$37:$T$151,MATCH($B175,$B$37:$B$151,0),20))</f>
        <v>DF</v>
      </c>
      <c r="U175" s="76"/>
      <c r="V175" s="66"/>
      <c r="W175" s="66"/>
      <c r="X175" s="66"/>
      <c r="Y175" s="66"/>
      <c r="Z175" s="66"/>
    </row>
    <row r="176" spans="1:26" s="33" customFormat="1" ht="42" customHeight="1" x14ac:dyDescent="0.25">
      <c r="A176" s="95" t="str">
        <f>IF(ISNA(INDEX($A$37:$T$146,MATCH($B176,$B$37:$B$146,0),1)),"",INDEX($A$37:$T$146,MATCH($B176,$B$37:$B$146,0),1))</f>
        <v>LLD3126</v>
      </c>
      <c r="B176" s="159" t="s">
        <v>208</v>
      </c>
      <c r="C176" s="159"/>
      <c r="D176" s="159"/>
      <c r="E176" s="159"/>
      <c r="F176" s="159"/>
      <c r="G176" s="159"/>
      <c r="H176" s="159"/>
      <c r="I176" s="159"/>
      <c r="J176" s="84">
        <f>IF(ISNA(INDEX($A$37:$T$146,MATCH($B176,$B$37:$B$146,0),10)),"",INDEX($A$37:$T$146,MATCH($B176,$B$37:$B$146,0),10))</f>
        <v>5</v>
      </c>
      <c r="K176" s="84">
        <f>IF(ISNA(INDEX($A$37:$T$146,MATCH($B176,$B$37:$B$146,0),11)),"",INDEX($A$37:$T$146,MATCH($B176,$B$37:$B$146,0),11))</f>
        <v>2</v>
      </c>
      <c r="L176" s="84">
        <f>IF(ISNA(INDEX($A$37:$T$146,MATCH($B176,$B$37:$B$146,0),12)),"",INDEX($A$37:$T$146,MATCH($B176,$B$37:$B$146,0),12))</f>
        <v>2</v>
      </c>
      <c r="M176" s="84">
        <f>IF(ISNA(INDEX($A$37:$T$146,MATCH($B176,$B$37:$B$146,0),13)),"",INDEX($A$37:$T$146,MATCH($B176,$B$37:$B$146,0),13))</f>
        <v>0</v>
      </c>
      <c r="N176" s="15">
        <f>IF(ISNA(INDEX($A$37:$T$151,MATCH($B176,$B$37:$B$151,0),14)),"",INDEX($A$37:$T$151,MATCH($B176,$B$37:$B$151,0),14))</f>
        <v>4</v>
      </c>
      <c r="O176" s="15">
        <f>IF(ISNA(INDEX($A$37:$T$151,MATCH($B176,$B$37:$B$151,0),15)),"",INDEX($A$37:$T$151,MATCH($B176,$B$37:$B$151,0),15))</f>
        <v>5</v>
      </c>
      <c r="P176" s="15">
        <f>IF(ISNA(INDEX($A$37:$T$151,MATCH($B176,$B$37:$B$151,0),16)),"",INDEX($A$37:$T$151,MATCH($B176,$B$37:$B$151,0),16))</f>
        <v>9</v>
      </c>
      <c r="Q176" s="20" t="str">
        <f>IF(ISNA(INDEX($A$37:$T$151,MATCH($B176,$B$37:$B$151,0),17)),"",INDEX($A$37:$T$151,MATCH($B176,$B$37:$B$151,0),17))</f>
        <v>E</v>
      </c>
      <c r="R176" s="20">
        <f>IF(ISNA(INDEX($A$37:$T$151,MATCH($B176,$B$37:$B$151,0),18)),"",INDEX($A$37:$T$151,MATCH($B176,$B$37:$B$151,0),18))</f>
        <v>0</v>
      </c>
      <c r="S176" s="20">
        <f>IF(ISNA(INDEX($A$37:$T$151,MATCH($B176,$B$37:$B$151,0),19)),"",INDEX($A$37:$T$151,MATCH($B176,$B$37:$B$151,0),19))</f>
        <v>0</v>
      </c>
      <c r="T176" s="20" t="str">
        <f>IF(ISNA(INDEX($A$37:$T$151,MATCH($B176,$B$37:$B$151,0),20)),"",INDEX($A$37:$T$151,MATCH($B176,$B$37:$B$151,0),20))</f>
        <v>DF</v>
      </c>
      <c r="U176" s="76"/>
      <c r="V176" s="66"/>
      <c r="W176" s="66"/>
      <c r="X176" s="66"/>
      <c r="Y176" s="66"/>
      <c r="Z176" s="66"/>
    </row>
    <row r="177" spans="1:26" ht="15" x14ac:dyDescent="0.25">
      <c r="A177" s="68" t="s">
        <v>28</v>
      </c>
      <c r="B177" s="199"/>
      <c r="C177" s="199"/>
      <c r="D177" s="199"/>
      <c r="E177" s="199"/>
      <c r="F177" s="199"/>
      <c r="G177" s="199"/>
      <c r="H177" s="199"/>
      <c r="I177" s="199"/>
      <c r="J177" s="17">
        <f>IF(ISNA(SUM(J158:J176)),"",SUM(J158:J176))</f>
        <v>94</v>
      </c>
      <c r="K177" s="17">
        <f t="shared" ref="K177:P177" si="26">SUM(K158:K176)</f>
        <v>27</v>
      </c>
      <c r="L177" s="17">
        <f t="shared" si="26"/>
        <v>25</v>
      </c>
      <c r="M177" s="17">
        <f t="shared" si="26"/>
        <v>17</v>
      </c>
      <c r="N177" s="17">
        <f t="shared" si="26"/>
        <v>69</v>
      </c>
      <c r="O177" s="17">
        <f t="shared" si="26"/>
        <v>100</v>
      </c>
      <c r="P177" s="17">
        <f t="shared" si="26"/>
        <v>169</v>
      </c>
      <c r="Q177" s="68">
        <f>COUNTIF(Q158:Q176,"E")</f>
        <v>13</v>
      </c>
      <c r="R177" s="68">
        <f>COUNTIF(R158:R176,"C")</f>
        <v>4</v>
      </c>
      <c r="S177" s="68">
        <f>COUNTIF(S158:S176,"VP")</f>
        <v>2</v>
      </c>
      <c r="T177" s="69">
        <f>COUNTA(T158:T176)</f>
        <v>19</v>
      </c>
      <c r="U177" s="76"/>
      <c r="V177" s="66"/>
      <c r="W177" s="66"/>
      <c r="X177" s="66"/>
      <c r="Y177" s="66"/>
      <c r="Z177" s="66"/>
    </row>
    <row r="178" spans="1:26" ht="15" x14ac:dyDescent="0.25">
      <c r="A178" s="158" t="s">
        <v>73</v>
      </c>
      <c r="B178" s="158"/>
      <c r="C178" s="158"/>
      <c r="D178" s="158"/>
      <c r="E178" s="158"/>
      <c r="F178" s="158"/>
      <c r="G178" s="158"/>
      <c r="H178" s="158"/>
      <c r="I178" s="158"/>
      <c r="J178" s="158"/>
      <c r="K178" s="158"/>
      <c r="L178" s="158"/>
      <c r="M178" s="158"/>
      <c r="N178" s="158"/>
      <c r="O178" s="158"/>
      <c r="P178" s="158"/>
      <c r="Q178" s="158"/>
      <c r="R178" s="158"/>
      <c r="S178" s="158"/>
      <c r="T178" s="158"/>
      <c r="U178" s="76"/>
      <c r="V178" s="66"/>
      <c r="W178" s="66"/>
      <c r="X178" s="66"/>
      <c r="Y178" s="66"/>
      <c r="Z178" s="66"/>
    </row>
    <row r="179" spans="1:26" ht="54" customHeight="1" x14ac:dyDescent="0.25">
      <c r="A179" s="96" t="str">
        <f>IF(ISNA(INDEX($A$37:$T$151,MATCH($B179,$B$37:$B$151,0),1)),"",INDEX($A$37:$T$151,MATCH($B179,$B$37:$B$151,0),1))</f>
        <v>LLD3222</v>
      </c>
      <c r="B179" s="122" t="s">
        <v>211</v>
      </c>
      <c r="C179" s="123"/>
      <c r="D179" s="123"/>
      <c r="E179" s="123"/>
      <c r="F179" s="123"/>
      <c r="G179" s="123"/>
      <c r="H179" s="123"/>
      <c r="I179" s="124"/>
      <c r="J179" s="84">
        <f>IF(ISNA(INDEX($A$37:$T$146,MATCH($B179,$B$37:$B$146,0),10)),"",INDEX($A$37:$T$146,MATCH($B179,$B$37:$B$146,0),10))</f>
        <v>5</v>
      </c>
      <c r="K179" s="84">
        <f>IF(ISNA(INDEX($A$37:$T$146,MATCH($B179,$B$37:$B$146,0),11)),"",INDEX($A$37:$T$146,MATCH($B179,$B$37:$B$146,0),11))</f>
        <v>2</v>
      </c>
      <c r="L179" s="84">
        <f>IF(ISNA(INDEX($A$37:$T$146,MATCH($B179,$B$37:$B$146,0),12)),"",INDEX($A$37:$T$146,MATCH($B179,$B$37:$B$146,0),12))</f>
        <v>2</v>
      </c>
      <c r="M179" s="84">
        <f>IF(ISNA(INDEX($A$37:$T$146,MATCH($B179,$B$37:$B$146,0),13)),"",INDEX($A$37:$T$146,MATCH($B179,$B$37:$B$146,0),13))</f>
        <v>0</v>
      </c>
      <c r="N179" s="15">
        <f>IF(ISNA(INDEX($A$37:$T$151,MATCH($B179,$B$37:$B$151,0),14)),"",INDEX($A$37:$T$151,MATCH($B179,$B$37:$B$151,0),14))</f>
        <v>4</v>
      </c>
      <c r="O179" s="15">
        <f>IF(ISNA(INDEX($A$37:$T$151,MATCH($B179,$B$37:$B$151,0),15)),"",INDEX($A$37:$T$151,MATCH($B179,$B$37:$B$151,0),15))</f>
        <v>6</v>
      </c>
      <c r="P179" s="15">
        <f>IF(ISNA(INDEX($A$37:$T$151,MATCH($B179,$B$37:$B$151,0),16)),"",INDEX($A$37:$T$151,MATCH($B179,$B$37:$B$151,0),16))</f>
        <v>10</v>
      </c>
      <c r="Q179" s="20" t="str">
        <f>IF(ISNA(INDEX($A$37:$T$151,MATCH($B179,$B$37:$B$151,0),17)),"",INDEX($A$37:$T$151,MATCH($B179,$B$37:$B$151,0),17))</f>
        <v>E</v>
      </c>
      <c r="R179" s="20">
        <f>IF(ISNA(INDEX($A$37:$T$151,MATCH($B179,$B$37:$B$151,0),18)),"",INDEX($A$37:$T$151,MATCH($B179,$B$37:$B$151,0),18))</f>
        <v>0</v>
      </c>
      <c r="S179" s="20">
        <f>IF(ISNA(INDEX($A$37:$T$151,MATCH($B179,$B$37:$B$151,0),19)),"",INDEX($A$37:$T$151,MATCH($B179,$B$37:$B$151,0),19))</f>
        <v>0</v>
      </c>
      <c r="T179" s="20" t="str">
        <f>IF(ISNA(INDEX($A$37:$T$151,MATCH($B179,$B$37:$B$151,0),20)),"",INDEX($A$37:$T$151,MATCH($B179,$B$37:$B$151,0),20))</f>
        <v>DF</v>
      </c>
      <c r="U179" s="76"/>
      <c r="V179" s="66"/>
      <c r="W179" s="66"/>
      <c r="X179" s="66"/>
      <c r="Y179" s="66"/>
      <c r="Z179" s="66"/>
    </row>
    <row r="180" spans="1:26" s="77" customFormat="1" ht="30" customHeight="1" x14ac:dyDescent="0.25">
      <c r="A180" s="96" t="str">
        <f>IF(ISNA(INDEX($A$37:$T$151,MATCH($B180,$B$37:$B$151,0),1)),"",INDEX($A$37:$T$151,MATCH($B180,$B$37:$B$151,0),1))</f>
        <v>LLD3223</v>
      </c>
      <c r="B180" s="122" t="s">
        <v>212</v>
      </c>
      <c r="C180" s="123"/>
      <c r="D180" s="123"/>
      <c r="E180" s="123"/>
      <c r="F180" s="123"/>
      <c r="G180" s="123"/>
      <c r="H180" s="123"/>
      <c r="I180" s="124"/>
      <c r="J180" s="84">
        <f>IF(ISNA(INDEX($A$37:$T$146,MATCH($B180,$B$37:$B$146,0),10)),"",INDEX($A$37:$T$146,MATCH($B180,$B$37:$B$146,0),10))</f>
        <v>4</v>
      </c>
      <c r="K180" s="84">
        <f>IF(ISNA(INDEX($A$37:$T$146,MATCH($B180,$B$37:$B$146,0),11)),"",INDEX($A$37:$T$146,MATCH($B180,$B$37:$B$146,0),11))</f>
        <v>1</v>
      </c>
      <c r="L180" s="84">
        <f>IF(ISNA(INDEX($A$37:$T$146,MATCH($B180,$B$37:$B$146,0),12)),"",INDEX($A$37:$T$146,MATCH($B180,$B$37:$B$146,0),12))</f>
        <v>2</v>
      </c>
      <c r="M180" s="84">
        <f>IF(ISNA(INDEX($A$37:$T$146,MATCH($B180,$B$37:$B$146,0),13)),"",INDEX($A$37:$T$146,MATCH($B180,$B$37:$B$146,0),13))</f>
        <v>0</v>
      </c>
      <c r="N180" s="15">
        <f>IF(ISNA(INDEX($A$37:$T$151,MATCH($B180,$B$37:$B$151,0),14)),"",INDEX($A$37:$T$151,MATCH($B180,$B$37:$B$151,0),14))</f>
        <v>3</v>
      </c>
      <c r="O180" s="15">
        <f>IF(ISNA(INDEX($A$37:$T$151,MATCH($B180,$B$37:$B$151,0),15)),"",INDEX($A$37:$T$151,MATCH($B180,$B$37:$B$151,0),15))</f>
        <v>5</v>
      </c>
      <c r="P180" s="15">
        <f>IF(ISNA(INDEX($A$37:$T$151,MATCH($B180,$B$37:$B$151,0),16)),"",INDEX($A$37:$T$151,MATCH($B180,$B$37:$B$151,0),16))</f>
        <v>8</v>
      </c>
      <c r="Q180" s="20">
        <f>IF(ISNA(INDEX($A$37:$T$151,MATCH($B180,$B$37:$B$151,0),17)),"",INDEX($A$37:$T$151,MATCH($B180,$B$37:$B$151,0),17))</f>
        <v>0</v>
      </c>
      <c r="R180" s="20" t="str">
        <f>IF(ISNA(INDEX($A$37:$T$151,MATCH($B180,$B$37:$B$151,0),18)),"",INDEX($A$37:$T$151,MATCH($B180,$B$37:$B$151,0),18))</f>
        <v>C</v>
      </c>
      <c r="S180" s="20">
        <f>IF(ISNA(INDEX($A$37:$T$151,MATCH($B180,$B$37:$B$151,0),19)),"",INDEX($A$37:$T$151,MATCH($B180,$B$37:$B$151,0),19))</f>
        <v>0</v>
      </c>
      <c r="T180" s="20" t="str">
        <f>IF(ISNA(INDEX($A$37:$T$151,MATCH($B180,$B$37:$B$151,0),20)),"",INDEX($A$37:$T$151,MATCH($B180,$B$37:$B$151,0),20))</f>
        <v>DF</v>
      </c>
      <c r="U180" s="76"/>
      <c r="V180" s="66"/>
      <c r="W180" s="66"/>
      <c r="X180" s="66"/>
      <c r="Y180" s="66"/>
      <c r="Z180" s="66"/>
    </row>
    <row r="181" spans="1:26" ht="33" customHeight="1" x14ac:dyDescent="0.25">
      <c r="A181" s="96" t="str">
        <f>IF(ISNA(INDEX($A$37:$T$151,MATCH($B181,$B$37:$B$151,0),1)),"",INDEX($A$37:$T$151,MATCH($B181,$B$37:$B$151,0),1))</f>
        <v>LLD3225</v>
      </c>
      <c r="B181" s="122" t="s">
        <v>214</v>
      </c>
      <c r="C181" s="123"/>
      <c r="D181" s="123"/>
      <c r="E181" s="123"/>
      <c r="F181" s="123"/>
      <c r="G181" s="123"/>
      <c r="H181" s="123"/>
      <c r="I181" s="124"/>
      <c r="J181" s="84">
        <f>IF(ISNA(INDEX($A$37:$T$146,MATCH($B181,$B$37:$B$146,0),10)),"",INDEX($A$37:$T$146,MATCH($B181,$B$37:$B$146,0),10))</f>
        <v>6</v>
      </c>
      <c r="K181" s="84">
        <f>IF(ISNA(INDEX($A$37:$T$146,MATCH($B181,$B$37:$B$146,0),11)),"",INDEX($A$37:$T$146,MATCH($B181,$B$37:$B$146,0),11))</f>
        <v>2</v>
      </c>
      <c r="L181" s="84">
        <f>IF(ISNA(INDEX($A$37:$T$146,MATCH($B181,$B$37:$B$146,0),12)),"",INDEX($A$37:$T$146,MATCH($B181,$B$37:$B$146,0),12))</f>
        <v>1</v>
      </c>
      <c r="M181" s="84">
        <f>IF(ISNA(INDEX($A$37:$T$146,MATCH($B181,$B$37:$B$146,0),13)),"",INDEX($A$37:$T$146,MATCH($B181,$B$37:$B$146,0),13))</f>
        <v>0</v>
      </c>
      <c r="N181" s="15">
        <f>IF(ISNA(INDEX($A$37:$T$151,MATCH($B181,$B$37:$B$151,0),14)),"",INDEX($A$37:$T$151,MATCH($B181,$B$37:$B$151,0),14))</f>
        <v>3</v>
      </c>
      <c r="O181" s="15">
        <f>IF(ISNA(INDEX($A$37:$T$151,MATCH($B181,$B$37:$B$151,0),15)),"",INDEX($A$37:$T$151,MATCH($B181,$B$37:$B$151,0),15))</f>
        <v>10</v>
      </c>
      <c r="P181" s="15">
        <f>IF(ISNA(INDEX($A$37:$T$151,MATCH($B181,$B$37:$B$151,0),16)),"",INDEX($A$37:$T$151,MATCH($B181,$B$37:$B$151,0),16))</f>
        <v>13</v>
      </c>
      <c r="Q181" s="20" t="str">
        <f>IF(ISNA(INDEX($A$37:$T$151,MATCH($B181,$B$37:$B$151,0),17)),"",INDEX($A$37:$T$151,MATCH($B181,$B$37:$B$151,0),17))</f>
        <v>E</v>
      </c>
      <c r="R181" s="20">
        <f>IF(ISNA(INDEX($A$37:$T$151,MATCH($B181,$B$37:$B$151,0),18)),"",INDEX($A$37:$T$151,MATCH($B181,$B$37:$B$151,0),18))</f>
        <v>0</v>
      </c>
      <c r="S181" s="20">
        <f>IF(ISNA(INDEX($A$37:$T$151,MATCH($B181,$B$37:$B$151,0),19)),"",INDEX($A$37:$T$151,MATCH($B181,$B$37:$B$151,0),19))</f>
        <v>0</v>
      </c>
      <c r="T181" s="20" t="str">
        <f>IF(ISNA(INDEX($A$37:$T$151,MATCH($B181,$B$37:$B$151,0),20)),"",INDEX($A$37:$T$151,MATCH($B181,$B$37:$B$151,0),20))</f>
        <v>DF</v>
      </c>
      <c r="U181" s="76"/>
      <c r="V181" s="66"/>
      <c r="W181" s="66"/>
      <c r="X181" s="66"/>
      <c r="Y181" s="66"/>
      <c r="Z181" s="66"/>
    </row>
    <row r="182" spans="1:26" ht="15" x14ac:dyDescent="0.25">
      <c r="A182" s="96" t="str">
        <f>IF(ISNA(INDEX($A$37:$T$151,MATCH($B182,$B$37:$B$151,0),1)),"",INDEX($A$37:$T$151,MATCH($B182,$B$37:$B$151,0),1))</f>
        <v>LLD3226</v>
      </c>
      <c r="B182" s="122" t="s">
        <v>215</v>
      </c>
      <c r="C182" s="123"/>
      <c r="D182" s="123"/>
      <c r="E182" s="123"/>
      <c r="F182" s="123"/>
      <c r="G182" s="123"/>
      <c r="H182" s="123"/>
      <c r="I182" s="124"/>
      <c r="J182" s="84">
        <f>IF(ISNA(INDEX($A$37:$T$146,MATCH($B182,$B$37:$B$146,0),10)),"",INDEX($A$37:$T$146,MATCH($B182,$B$37:$B$146,0),10))</f>
        <v>5</v>
      </c>
      <c r="K182" s="84">
        <f>IF(ISNA(INDEX($A$37:$T$146,MATCH($B182,$B$37:$B$146,0),11)),"",INDEX($A$37:$T$146,MATCH($B182,$B$37:$B$146,0),11))</f>
        <v>2</v>
      </c>
      <c r="L182" s="84">
        <f>IF(ISNA(INDEX($A$37:$T$146,MATCH($B182,$B$37:$B$146,0),12)),"",INDEX($A$37:$T$146,MATCH($B182,$B$37:$B$146,0),12))</f>
        <v>2</v>
      </c>
      <c r="M182" s="84">
        <f>IF(ISNA(INDEX($A$37:$T$146,MATCH($B182,$B$37:$B$146,0),13)),"",INDEX($A$37:$T$146,MATCH($B182,$B$37:$B$146,0),13))</f>
        <v>0</v>
      </c>
      <c r="N182" s="15">
        <f>IF(ISNA(INDEX($A$37:$T$151,MATCH($B182,$B$37:$B$151,0),14)),"",INDEX($A$37:$T$151,MATCH($B182,$B$37:$B$151,0),14))</f>
        <v>4</v>
      </c>
      <c r="O182" s="15">
        <f>IF(ISNA(INDEX($A$37:$T$151,MATCH($B182,$B$37:$B$151,0),15)),"",INDEX($A$37:$T$151,MATCH($B182,$B$37:$B$151,0),15))</f>
        <v>6</v>
      </c>
      <c r="P182" s="15">
        <f>IF(ISNA(INDEX($A$37:$T$151,MATCH($B182,$B$37:$B$151,0),16)),"",INDEX($A$37:$T$151,MATCH($B182,$B$37:$B$151,0),16))</f>
        <v>10</v>
      </c>
      <c r="Q182" s="20" t="str">
        <f>IF(ISNA(INDEX($A$37:$T$151,MATCH($B182,$B$37:$B$151,0),17)),"",INDEX($A$37:$T$151,MATCH($B182,$B$37:$B$151,0),17))</f>
        <v>E</v>
      </c>
      <c r="R182" s="20">
        <f>IF(ISNA(INDEX($A$37:$T$151,MATCH($B182,$B$37:$B$151,0),18)),"",INDEX($A$37:$T$151,MATCH($B182,$B$37:$B$151,0),18))</f>
        <v>0</v>
      </c>
      <c r="S182" s="20">
        <f>IF(ISNA(INDEX($A$37:$T$151,MATCH($B182,$B$37:$B$151,0),19)),"",INDEX($A$37:$T$151,MATCH($B182,$B$37:$B$151,0),19))</f>
        <v>0</v>
      </c>
      <c r="T182" s="20" t="str">
        <f>IF(ISNA(INDEX($A$37:$T$151,MATCH($B182,$B$37:$B$151,0),20)),"",INDEX($A$37:$T$151,MATCH($B182,$B$37:$B$151,0),20))</f>
        <v>DF</v>
      </c>
      <c r="U182" s="76"/>
      <c r="V182" s="66"/>
      <c r="W182" s="66"/>
      <c r="X182" s="66"/>
      <c r="Y182" s="66"/>
      <c r="Z182" s="66"/>
    </row>
    <row r="183" spans="1:26" ht="15" x14ac:dyDescent="0.25">
      <c r="A183" s="97" t="s">
        <v>28</v>
      </c>
      <c r="B183" s="178"/>
      <c r="C183" s="178"/>
      <c r="D183" s="178"/>
      <c r="E183" s="178"/>
      <c r="F183" s="178"/>
      <c r="G183" s="178"/>
      <c r="H183" s="178"/>
      <c r="I183" s="178"/>
      <c r="J183" s="17">
        <f t="shared" ref="J183:P183" si="27">SUM(J179:J182)</f>
        <v>20</v>
      </c>
      <c r="K183" s="17">
        <f t="shared" si="27"/>
        <v>7</v>
      </c>
      <c r="L183" s="17">
        <f t="shared" si="27"/>
        <v>7</v>
      </c>
      <c r="M183" s="17">
        <f t="shared" si="27"/>
        <v>0</v>
      </c>
      <c r="N183" s="17">
        <f t="shared" si="27"/>
        <v>14</v>
      </c>
      <c r="O183" s="17">
        <f t="shared" si="27"/>
        <v>27</v>
      </c>
      <c r="P183" s="17">
        <f t="shared" si="27"/>
        <v>41</v>
      </c>
      <c r="Q183" s="68">
        <f>COUNTIF(Q179:Q182,"E")</f>
        <v>3</v>
      </c>
      <c r="R183" s="68">
        <f>COUNTIF(R179:R182,"C")</f>
        <v>1</v>
      </c>
      <c r="S183" s="68">
        <f>COUNTIF(S179:S182,"VP")</f>
        <v>0</v>
      </c>
      <c r="T183" s="69">
        <f>COUNTA(T179:T182)</f>
        <v>4</v>
      </c>
      <c r="U183" s="76"/>
      <c r="V183" s="66"/>
      <c r="W183" s="66"/>
      <c r="X183" s="66"/>
      <c r="Y183" s="66"/>
      <c r="Z183" s="66"/>
    </row>
    <row r="184" spans="1:26" ht="31.5" customHeight="1" x14ac:dyDescent="0.25">
      <c r="A184" s="177" t="s">
        <v>98</v>
      </c>
      <c r="B184" s="177"/>
      <c r="C184" s="177"/>
      <c r="D184" s="177"/>
      <c r="E184" s="177"/>
      <c r="F184" s="177"/>
      <c r="G184" s="177"/>
      <c r="H184" s="177"/>
      <c r="I184" s="177"/>
      <c r="J184" s="17">
        <f t="shared" ref="J184:T184" si="28">SUM(J177,J183)</f>
        <v>114</v>
      </c>
      <c r="K184" s="17">
        <f t="shared" si="28"/>
        <v>34</v>
      </c>
      <c r="L184" s="17">
        <f t="shared" si="28"/>
        <v>32</v>
      </c>
      <c r="M184" s="17">
        <f t="shared" si="28"/>
        <v>17</v>
      </c>
      <c r="N184" s="17">
        <f t="shared" si="28"/>
        <v>83</v>
      </c>
      <c r="O184" s="17">
        <f t="shared" si="28"/>
        <v>127</v>
      </c>
      <c r="P184" s="17">
        <f t="shared" si="28"/>
        <v>210</v>
      </c>
      <c r="Q184" s="17">
        <f t="shared" si="28"/>
        <v>16</v>
      </c>
      <c r="R184" s="17">
        <f t="shared" si="28"/>
        <v>5</v>
      </c>
      <c r="S184" s="17">
        <f t="shared" si="28"/>
        <v>2</v>
      </c>
      <c r="T184" s="74">
        <f t="shared" si="28"/>
        <v>23</v>
      </c>
      <c r="U184" s="76"/>
      <c r="V184" s="66"/>
      <c r="W184" s="66"/>
      <c r="X184" s="66"/>
      <c r="Y184" s="66"/>
      <c r="Z184" s="66"/>
    </row>
    <row r="185" spans="1:26" ht="15" x14ac:dyDescent="0.25">
      <c r="A185" s="191" t="s">
        <v>53</v>
      </c>
      <c r="B185" s="191"/>
      <c r="C185" s="191"/>
      <c r="D185" s="191"/>
      <c r="E185" s="191"/>
      <c r="F185" s="191"/>
      <c r="G185" s="191"/>
      <c r="H185" s="191"/>
      <c r="I185" s="191"/>
      <c r="J185" s="191"/>
      <c r="K185" s="17">
        <f t="shared" ref="K185:P185" si="29">K177*14+K183*12</f>
        <v>462</v>
      </c>
      <c r="L185" s="17">
        <f t="shared" si="29"/>
        <v>434</v>
      </c>
      <c r="M185" s="17">
        <f t="shared" si="29"/>
        <v>238</v>
      </c>
      <c r="N185" s="17">
        <f t="shared" si="29"/>
        <v>1134</v>
      </c>
      <c r="O185" s="17">
        <f t="shared" si="29"/>
        <v>1724</v>
      </c>
      <c r="P185" s="17">
        <f t="shared" si="29"/>
        <v>2858</v>
      </c>
      <c r="Q185" s="189"/>
      <c r="R185" s="189"/>
      <c r="S185" s="189"/>
      <c r="T185" s="189"/>
      <c r="U185" s="76"/>
      <c r="V185" s="66"/>
      <c r="W185" s="66"/>
      <c r="X185" s="66"/>
      <c r="Y185" s="66"/>
      <c r="Z185" s="66"/>
    </row>
    <row r="186" spans="1:26" ht="15" x14ac:dyDescent="0.25">
      <c r="A186" s="191"/>
      <c r="B186" s="191"/>
      <c r="C186" s="191"/>
      <c r="D186" s="191"/>
      <c r="E186" s="191"/>
      <c r="F186" s="191"/>
      <c r="G186" s="191"/>
      <c r="H186" s="191"/>
      <c r="I186" s="191"/>
      <c r="J186" s="191"/>
      <c r="K186" s="188">
        <f>SUM(K185:M185)</f>
        <v>1134</v>
      </c>
      <c r="L186" s="188"/>
      <c r="M186" s="188"/>
      <c r="N186" s="188">
        <f>SUM(N185:O185)</f>
        <v>2858</v>
      </c>
      <c r="O186" s="188"/>
      <c r="P186" s="188"/>
      <c r="Q186" s="189"/>
      <c r="R186" s="189"/>
      <c r="S186" s="189"/>
      <c r="T186" s="189"/>
      <c r="U186" s="76"/>
      <c r="V186" s="66"/>
      <c r="W186" s="66"/>
      <c r="X186" s="66"/>
      <c r="Y186" s="66"/>
      <c r="Z186" s="66"/>
    </row>
    <row r="187" spans="1:26" ht="15" x14ac:dyDescent="0.25">
      <c r="A187" s="204" t="s">
        <v>96</v>
      </c>
      <c r="B187" s="204"/>
      <c r="C187" s="204"/>
      <c r="D187" s="204"/>
      <c r="E187" s="204"/>
      <c r="F187" s="204"/>
      <c r="G187" s="204"/>
      <c r="H187" s="204"/>
      <c r="I187" s="204"/>
      <c r="J187" s="204"/>
      <c r="K187" s="190">
        <f>T184/SUM(T47,T63,T81,T94,T106,T118)</f>
        <v>0.51111111111111107</v>
      </c>
      <c r="L187" s="190"/>
      <c r="M187" s="190"/>
      <c r="N187" s="190"/>
      <c r="O187" s="190"/>
      <c r="P187" s="190"/>
      <c r="Q187" s="190"/>
      <c r="R187" s="190"/>
      <c r="S187" s="190"/>
      <c r="T187" s="190"/>
      <c r="U187" s="76"/>
      <c r="V187" s="66"/>
      <c r="W187" s="66"/>
      <c r="X187" s="66"/>
      <c r="Y187" s="66"/>
      <c r="Z187" s="66"/>
    </row>
    <row r="188" spans="1:26" ht="15" x14ac:dyDescent="0.25">
      <c r="A188" s="265" t="s">
        <v>99</v>
      </c>
      <c r="B188" s="265"/>
      <c r="C188" s="265"/>
      <c r="D188" s="265"/>
      <c r="E188" s="265"/>
      <c r="F188" s="265"/>
      <c r="G188" s="265"/>
      <c r="H188" s="265"/>
      <c r="I188" s="265"/>
      <c r="J188" s="265"/>
      <c r="K188" s="190">
        <f>K186/(SUM(N47,N63,N81,N94,N106)*14+N118*12)</f>
        <v>0.56417910447761199</v>
      </c>
      <c r="L188" s="190"/>
      <c r="M188" s="190"/>
      <c r="N188" s="190"/>
      <c r="O188" s="190"/>
      <c r="P188" s="190"/>
      <c r="Q188" s="190"/>
      <c r="R188" s="190"/>
      <c r="S188" s="190"/>
      <c r="T188" s="190"/>
      <c r="U188" s="76"/>
      <c r="V188" s="66"/>
      <c r="W188" s="66"/>
      <c r="X188" s="66"/>
      <c r="Y188" s="66"/>
      <c r="Z188" s="66"/>
    </row>
    <row r="189" spans="1:26" x14ac:dyDescent="0.2">
      <c r="B189" s="2"/>
      <c r="C189" s="2"/>
      <c r="D189" s="2"/>
      <c r="E189" s="2"/>
      <c r="F189" s="2"/>
      <c r="G189" s="2"/>
      <c r="M189" s="6"/>
      <c r="N189" s="6"/>
      <c r="O189" s="6"/>
      <c r="P189" s="6"/>
      <c r="Q189" s="6"/>
      <c r="R189" s="6"/>
      <c r="S189" s="6"/>
    </row>
    <row r="190" spans="1:26" ht="23.25" customHeight="1" x14ac:dyDescent="0.2">
      <c r="A190" s="158" t="s">
        <v>62</v>
      </c>
      <c r="B190" s="202"/>
      <c r="C190" s="202"/>
      <c r="D190" s="202"/>
      <c r="E190" s="202"/>
      <c r="F190" s="202"/>
      <c r="G190" s="202"/>
      <c r="H190" s="202"/>
      <c r="I190" s="202"/>
      <c r="J190" s="202"/>
      <c r="K190" s="202"/>
      <c r="L190" s="202"/>
      <c r="M190" s="202"/>
      <c r="N190" s="202"/>
      <c r="O190" s="202"/>
      <c r="P190" s="202"/>
      <c r="Q190" s="202"/>
      <c r="R190" s="202"/>
      <c r="S190" s="202"/>
      <c r="T190" s="202"/>
    </row>
    <row r="191" spans="1:26" ht="26.25" customHeight="1" x14ac:dyDescent="0.2">
      <c r="A191" s="158" t="s">
        <v>30</v>
      </c>
      <c r="B191" s="158" t="s">
        <v>29</v>
      </c>
      <c r="C191" s="158"/>
      <c r="D191" s="158"/>
      <c r="E191" s="158"/>
      <c r="F191" s="158"/>
      <c r="G191" s="158"/>
      <c r="H191" s="158"/>
      <c r="I191" s="158"/>
      <c r="J191" s="176" t="s">
        <v>43</v>
      </c>
      <c r="K191" s="176" t="s">
        <v>27</v>
      </c>
      <c r="L191" s="176"/>
      <c r="M191" s="176"/>
      <c r="N191" s="176" t="s">
        <v>44</v>
      </c>
      <c r="O191" s="176"/>
      <c r="P191" s="176"/>
      <c r="Q191" s="176" t="s">
        <v>26</v>
      </c>
      <c r="R191" s="176"/>
      <c r="S191" s="176"/>
      <c r="T191" s="176" t="s">
        <v>25</v>
      </c>
    </row>
    <row r="192" spans="1:26" x14ac:dyDescent="0.2">
      <c r="A192" s="158"/>
      <c r="B192" s="158"/>
      <c r="C192" s="158"/>
      <c r="D192" s="158"/>
      <c r="E192" s="158"/>
      <c r="F192" s="158"/>
      <c r="G192" s="158"/>
      <c r="H192" s="158"/>
      <c r="I192" s="158"/>
      <c r="J192" s="176"/>
      <c r="K192" s="70" t="s">
        <v>31</v>
      </c>
      <c r="L192" s="70" t="s">
        <v>32</v>
      </c>
      <c r="M192" s="70" t="s">
        <v>33</v>
      </c>
      <c r="N192" s="70" t="s">
        <v>37</v>
      </c>
      <c r="O192" s="70" t="s">
        <v>8</v>
      </c>
      <c r="P192" s="70" t="s">
        <v>34</v>
      </c>
      <c r="Q192" s="70" t="s">
        <v>35</v>
      </c>
      <c r="R192" s="70" t="s">
        <v>31</v>
      </c>
      <c r="S192" s="70" t="s">
        <v>36</v>
      </c>
      <c r="T192" s="176"/>
    </row>
    <row r="193" spans="1:26" x14ac:dyDescent="0.2">
      <c r="A193" s="158" t="s">
        <v>60</v>
      </c>
      <c r="B193" s="158"/>
      <c r="C193" s="158"/>
      <c r="D193" s="158"/>
      <c r="E193" s="158"/>
      <c r="F193" s="158"/>
      <c r="G193" s="158"/>
      <c r="H193" s="158"/>
      <c r="I193" s="158"/>
      <c r="J193" s="158"/>
      <c r="K193" s="158"/>
      <c r="L193" s="158"/>
      <c r="M193" s="158"/>
      <c r="N193" s="158"/>
      <c r="O193" s="158"/>
      <c r="P193" s="158"/>
      <c r="Q193" s="158"/>
      <c r="R193" s="158"/>
      <c r="S193" s="158"/>
      <c r="T193" s="158"/>
      <c r="U193" s="44"/>
    </row>
    <row r="194" spans="1:26" ht="15" customHeight="1" x14ac:dyDescent="0.2">
      <c r="A194" s="95" t="str">
        <f>IF(ISNA(INDEX($A$37:$T$146,MATCH($B194,$B$37:$B$146,0),1)),"",INDEX($A$37:$T$146,MATCH($B194,$B$37:$B$146,0),1))</f>
        <v>LLD1225</v>
      </c>
      <c r="B194" s="159" t="s">
        <v>187</v>
      </c>
      <c r="C194" s="159"/>
      <c r="D194" s="159"/>
      <c r="E194" s="159"/>
      <c r="F194" s="159"/>
      <c r="G194" s="159"/>
      <c r="H194" s="159"/>
      <c r="I194" s="159"/>
      <c r="J194" s="84">
        <f>IF(ISNA(INDEX($A$37:$T$146,MATCH($B194,$B$37:$B$146,0),10)),"",INDEX($A$37:$T$146,MATCH($B194,$B$37:$B$146,0),10))</f>
        <v>4</v>
      </c>
      <c r="K194" s="84">
        <f>IF(ISNA(INDEX($A$37:$T$146,MATCH($B194,$B$37:$B$146,0),11)),"",INDEX($A$37:$T$146,MATCH($B194,$B$37:$B$146,0),11))</f>
        <v>0</v>
      </c>
      <c r="L194" s="84">
        <f>IF(ISNA(INDEX($A$37:$T$146,MATCH($B194,$B$37:$B$146,0),12)),"",INDEX($A$37:$T$146,MATCH($B194,$B$37:$B$146,0),12))</f>
        <v>0</v>
      </c>
      <c r="M194" s="84">
        <f>IF(ISNA(INDEX($A$37:$T$146,MATCH($B194,$B$37:$B$146,0),13)),"",INDEX($A$37:$T$146,MATCH($B194,$B$37:$B$146,0),13))</f>
        <v>2</v>
      </c>
      <c r="N194" s="15">
        <f>IF(ISNA(INDEX($A$37:$T$151,MATCH($B194,$B$37:$B$151,0),14)),"",INDEX($A$37:$T$151,MATCH($B194,$B$37:$B$151,0),14))</f>
        <v>2</v>
      </c>
      <c r="O194" s="15">
        <f>IF(ISNA(INDEX($A$37:$T$151,MATCH($B194,$B$37:$B$151,0),15)),"",INDEX($A$37:$T$151,MATCH($B194,$B$37:$B$151,0),15))</f>
        <v>5</v>
      </c>
      <c r="P194" s="15">
        <f>IF(ISNA(INDEX($A$37:$T$151,MATCH($B194,$B$37:$B$151,0),16)),"",INDEX($A$37:$T$151,MATCH($B194,$B$37:$B$151,0),16))</f>
        <v>7</v>
      </c>
      <c r="Q194" s="20">
        <f>IF(ISNA(INDEX($A$37:$T$151,MATCH($B194,$B$37:$B$151,0),17)),"",INDEX($A$37:$T$151,MATCH($B194,$B$37:$B$151,0),17))</f>
        <v>0</v>
      </c>
      <c r="R194" s="20">
        <f>IF(ISNA(INDEX($A$37:$T$151,MATCH($B194,$B$37:$B$151,0),18)),"",INDEX($A$37:$T$151,MATCH($B194,$B$37:$B$151,0),18))</f>
        <v>0</v>
      </c>
      <c r="S194" s="20" t="str">
        <f>IF(ISNA(INDEX($A$37:$T$151,MATCH($B194,$B$37:$B$151,0),19)),"",INDEX($A$37:$T$151,MATCH($B194,$B$37:$B$151,0),19))</f>
        <v>VP</v>
      </c>
      <c r="T194" s="20" t="str">
        <f>IF(ISNA(INDEX($A$37:$T$151,MATCH($B194,$B$37:$B$151,0),20)),"",INDEX($A$37:$T$151,MATCH($B194,$B$37:$B$151,0),20))</f>
        <v>DS</v>
      </c>
      <c r="U194" s="44"/>
    </row>
    <row r="195" spans="1:26" ht="15" customHeight="1" x14ac:dyDescent="0.2">
      <c r="A195" s="95" t="str">
        <f>IF(ISNA(INDEX($A$37:$T$146,MATCH($B195,$B$37:$B$146,0),1)),"",INDEX($A$37:$T$146,MATCH($B195,$B$37:$B$146,0),1))</f>
        <v>LLX1201</v>
      </c>
      <c r="B195" s="159" t="s">
        <v>188</v>
      </c>
      <c r="C195" s="159"/>
      <c r="D195" s="159"/>
      <c r="E195" s="159"/>
      <c r="F195" s="159"/>
      <c r="G195" s="159"/>
      <c r="H195" s="159"/>
      <c r="I195" s="159"/>
      <c r="J195" s="84">
        <f>IF(ISNA(INDEX($A$37:$T$146,MATCH($B195,$B$37:$B$146,0),10)),"",INDEX($A$37:$T$146,MATCH($B195,$B$37:$B$146,0),10))</f>
        <v>3</v>
      </c>
      <c r="K195" s="84">
        <f>IF(ISNA(INDEX($A$37:$T$146,MATCH($B195,$B$37:$B$146,0),11)),"",INDEX($A$37:$T$146,MATCH($B195,$B$37:$B$146,0),11))</f>
        <v>2</v>
      </c>
      <c r="L195" s="84">
        <f>IF(ISNA(INDEX($A$37:$T$146,MATCH($B195,$B$37:$B$146,0),12)),"",INDEX($A$37:$T$146,MATCH($B195,$B$37:$B$146,0),12))</f>
        <v>1</v>
      </c>
      <c r="M195" s="84">
        <f>IF(ISNA(INDEX($A$37:$T$146,MATCH($B195,$B$37:$B$146,0),13)),"",INDEX($A$37:$T$146,MATCH($B195,$B$37:$B$146,0),13))</f>
        <v>0</v>
      </c>
      <c r="N195" s="15">
        <f>IF(ISNA(INDEX($A$37:$T$151,MATCH($B195,$B$37:$B$151,0),14)),"",INDEX($A$37:$T$151,MATCH($B195,$B$37:$B$151,0),14))</f>
        <v>3</v>
      </c>
      <c r="O195" s="15">
        <f>IF(ISNA(INDEX($A$37:$T$151,MATCH($B195,$B$37:$B$151,0),15)),"",INDEX($A$37:$T$151,MATCH($B195,$B$37:$B$151,0),15))</f>
        <v>2</v>
      </c>
      <c r="P195" s="15">
        <f>IF(ISNA(INDEX($A$37:$T$151,MATCH($B195,$B$37:$B$151,0),16)),"",INDEX($A$37:$T$151,MATCH($B195,$B$37:$B$151,0),16))</f>
        <v>5</v>
      </c>
      <c r="Q195" s="20" t="str">
        <f>IF(ISNA(INDEX($A$37:$T$151,MATCH($B195,$B$37:$B$151,0),17)),"",INDEX($A$37:$T$151,MATCH($B195,$B$37:$B$151,0),17))</f>
        <v>E</v>
      </c>
      <c r="R195" s="20">
        <f>IF(ISNA(INDEX($A$37:$T$151,MATCH($B195,$B$37:$B$151,0),18)),"",INDEX($A$37:$T$151,MATCH($B195,$B$37:$B$151,0),18))</f>
        <v>0</v>
      </c>
      <c r="S195" s="20">
        <f>IF(ISNA(INDEX($A$37:$T$151,MATCH($B195,$B$37:$B$151,0),19)),"",INDEX($A$37:$T$151,MATCH($B195,$B$37:$B$151,0),19))</f>
        <v>0</v>
      </c>
      <c r="T195" s="20" t="str">
        <f>IF(ISNA(INDEX($A$37:$T$151,MATCH($B195,$B$37:$B$151,0),20)),"",INDEX($A$37:$T$151,MATCH($B195,$B$37:$B$151,0),20))</f>
        <v>DS</v>
      </c>
      <c r="U195" s="44"/>
    </row>
    <row r="196" spans="1:26" ht="16.5" customHeight="1" x14ac:dyDescent="0.25">
      <c r="A196" s="95" t="str">
        <f>IF(ISNA(INDEX($A$37:$T$146,MATCH($B196,$B$37:$B$146,0),1)),"",INDEX($A$37:$T$146,MATCH($B196,$B$37:$B$146,0),1))</f>
        <v>LLX1202</v>
      </c>
      <c r="B196" s="159" t="s">
        <v>222</v>
      </c>
      <c r="C196" s="159"/>
      <c r="D196" s="159"/>
      <c r="E196" s="159"/>
      <c r="F196" s="159"/>
      <c r="G196" s="159"/>
      <c r="H196" s="159"/>
      <c r="I196" s="159"/>
      <c r="J196" s="84">
        <f>IF(ISNA(INDEX($A$37:$T$146,MATCH($B196,$B$37:$B$146,0),10)),"",INDEX($A$37:$T$146,MATCH($B196,$B$37:$B$146,0),10))</f>
        <v>3</v>
      </c>
      <c r="K196" s="84">
        <f>IF(ISNA(INDEX($A$37:$T$146,MATCH($B196,$B$37:$B$146,0),11)),"",INDEX($A$37:$T$146,MATCH($B196,$B$37:$B$146,0),11))</f>
        <v>2</v>
      </c>
      <c r="L196" s="84">
        <f>IF(ISNA(INDEX($A$37:$T$146,MATCH($B196,$B$37:$B$146,0),12)),"",INDEX($A$37:$T$146,MATCH($B196,$B$37:$B$146,0),12))</f>
        <v>1</v>
      </c>
      <c r="M196" s="84">
        <f>IF(ISNA(INDEX($A$37:$T$146,MATCH($B196,$B$37:$B$146,0),13)),"",INDEX($A$37:$T$146,MATCH($B196,$B$37:$B$146,0),13))</f>
        <v>0</v>
      </c>
      <c r="N196" s="15">
        <f>IF(ISNA(INDEX($A$37:$T$151,MATCH($B196,$B$37:$B$151,0),14)),"",INDEX($A$37:$T$151,MATCH($B196,$B$37:$B$151,0),14))</f>
        <v>3</v>
      </c>
      <c r="O196" s="15">
        <f>IF(ISNA(INDEX($A$37:$T$151,MATCH($B196,$B$37:$B$151,0),15)),"",INDEX($A$37:$T$151,MATCH($B196,$B$37:$B$151,0),15))</f>
        <v>2</v>
      </c>
      <c r="P196" s="15">
        <f>IF(ISNA(INDEX($A$37:$T$151,MATCH($B196,$B$37:$B$151,0),16)),"",INDEX($A$37:$T$151,MATCH($B196,$B$37:$B$151,0),16))</f>
        <v>5</v>
      </c>
      <c r="Q196" s="20" t="str">
        <f>IF(ISNA(INDEX($A$37:$T$151,MATCH($B196,$B$37:$B$151,0),17)),"",INDEX($A$37:$T$151,MATCH($B196,$B$37:$B$151,0),17))</f>
        <v>E</v>
      </c>
      <c r="R196" s="20">
        <f>IF(ISNA(INDEX($A$37:$T$151,MATCH($B196,$B$37:$B$151,0),18)),"",INDEX($A$37:$T$151,MATCH($B196,$B$37:$B$151,0),18))</f>
        <v>0</v>
      </c>
      <c r="S196" s="20">
        <f>IF(ISNA(INDEX($A$37:$T$151,MATCH($B196,$B$37:$B$151,0),19)),"",INDEX($A$37:$T$151,MATCH($B196,$B$37:$B$151,0),19))</f>
        <v>0</v>
      </c>
      <c r="T196" s="20" t="str">
        <f>IF(ISNA(INDEX($A$37:$T$151,MATCH($B196,$B$37:$B$151,0),20)),"",INDEX($A$37:$T$151,MATCH($B196,$B$37:$B$151,0),20))</f>
        <v>DS</v>
      </c>
      <c r="U196" s="58"/>
      <c r="V196" s="59"/>
    </row>
    <row r="197" spans="1:26" ht="30" customHeight="1" x14ac:dyDescent="0.25">
      <c r="A197" s="95" t="str">
        <f>IF(ISNA(INDEX($A$37:$T$146,MATCH($B197,$B$37:$B$146,0),1)),"",INDEX($A$37:$T$146,MATCH($B197,$B$37:$B$146,0),1))</f>
        <v>LLD2122</v>
      </c>
      <c r="B197" s="159" t="s">
        <v>196</v>
      </c>
      <c r="C197" s="159"/>
      <c r="D197" s="159"/>
      <c r="E197" s="159"/>
      <c r="F197" s="159"/>
      <c r="G197" s="159"/>
      <c r="H197" s="159"/>
      <c r="I197" s="159"/>
      <c r="J197" s="84">
        <f>IF(ISNA(INDEX($A$37:$T$146,MATCH($B197,$B$37:$B$146,0),10)),"",INDEX($A$37:$T$146,MATCH($B197,$B$37:$B$146,0),10))</f>
        <v>4</v>
      </c>
      <c r="K197" s="84">
        <f>IF(ISNA(INDEX($A$37:$T$146,MATCH($B197,$B$37:$B$146,0),11)),"",INDEX($A$37:$T$146,MATCH($B197,$B$37:$B$146,0),11))</f>
        <v>2</v>
      </c>
      <c r="L197" s="84">
        <f>IF(ISNA(INDEX($A$37:$T$146,MATCH($B197,$B$37:$B$146,0),12)),"",INDEX($A$37:$T$146,MATCH($B197,$B$37:$B$146,0),12))</f>
        <v>1</v>
      </c>
      <c r="M197" s="84">
        <f>IF(ISNA(INDEX($A$37:$T$146,MATCH($B197,$B$37:$B$146,0),13)),"",INDEX($A$37:$T$146,MATCH($B197,$B$37:$B$146,0),13))</f>
        <v>0</v>
      </c>
      <c r="N197" s="15">
        <f>IF(ISNA(INDEX($A$37:$T$151,MATCH($B197,$B$37:$B$151,0),14)),"",INDEX($A$37:$T$151,MATCH($B197,$B$37:$B$151,0),14))</f>
        <v>3</v>
      </c>
      <c r="O197" s="15">
        <f>IF(ISNA(INDEX($A$37:$T$151,MATCH($B197,$B$37:$B$151,0),15)),"",INDEX($A$37:$T$151,MATCH($B197,$B$37:$B$151,0),15))</f>
        <v>4</v>
      </c>
      <c r="P197" s="15">
        <f>IF(ISNA(INDEX($A$37:$T$151,MATCH($B197,$B$37:$B$151,0),16)),"",INDEX($A$37:$T$151,MATCH($B197,$B$37:$B$151,0),16))</f>
        <v>7</v>
      </c>
      <c r="Q197" s="20" t="str">
        <f>IF(ISNA(INDEX($A$37:$T$151,MATCH($B197,$B$37:$B$151,0),17)),"",INDEX($A$37:$T$151,MATCH($B197,$B$37:$B$151,0),17))</f>
        <v>E</v>
      </c>
      <c r="R197" s="20">
        <f>IF(ISNA(INDEX($A$37:$T$151,MATCH($B197,$B$37:$B$151,0),18)),"",INDEX($A$37:$T$151,MATCH($B197,$B$37:$B$151,0),18))</f>
        <v>0</v>
      </c>
      <c r="S197" s="20">
        <f>IF(ISNA(INDEX($A$37:$T$151,MATCH($B197,$B$37:$B$151,0),19)),"",INDEX($A$37:$T$151,MATCH($B197,$B$37:$B$151,0),19))</f>
        <v>0</v>
      </c>
      <c r="T197" s="20" t="str">
        <f>IF(ISNA(INDEX($A$37:$T$151,MATCH($B197,$B$37:$B$151,0),20)),"",INDEX($A$37:$T$151,MATCH($B197,$B$37:$B$151,0),20))</f>
        <v>DS</v>
      </c>
      <c r="U197" s="73"/>
      <c r="V197" s="59"/>
      <c r="W197" s="59"/>
      <c r="X197" s="59"/>
      <c r="Y197" s="59"/>
      <c r="Z197" s="59"/>
    </row>
    <row r="198" spans="1:26" ht="33" customHeight="1" x14ac:dyDescent="0.25">
      <c r="A198" s="95" t="str">
        <f>IF(ISNA(INDEX($A$37:$T$146,MATCH($B198,$B$37:$B$146,0),1)),"",INDEX($A$37:$T$146,MATCH($B198,$B$37:$B$146,0),1))</f>
        <v>LLD2124</v>
      </c>
      <c r="B198" s="159" t="s">
        <v>198</v>
      </c>
      <c r="C198" s="159"/>
      <c r="D198" s="159"/>
      <c r="E198" s="159"/>
      <c r="F198" s="159"/>
      <c r="G198" s="159"/>
      <c r="H198" s="159"/>
      <c r="I198" s="159"/>
      <c r="J198" s="84">
        <f>IF(ISNA(INDEX($A$37:$T$146,MATCH($B198,$B$37:$B$146,0),10)),"",INDEX($A$37:$T$146,MATCH($B198,$B$37:$B$146,0),10))</f>
        <v>4</v>
      </c>
      <c r="K198" s="84">
        <f>IF(ISNA(INDEX($A$37:$T$146,MATCH($B198,$B$37:$B$146,0),11)),"",INDEX($A$37:$T$146,MATCH($B198,$B$37:$B$146,0),11))</f>
        <v>2</v>
      </c>
      <c r="L198" s="84">
        <f>IF(ISNA(INDEX($A$37:$T$146,MATCH($B198,$B$37:$B$146,0),12)),"",INDEX($A$37:$T$146,MATCH($B198,$B$37:$B$146,0),12))</f>
        <v>1</v>
      </c>
      <c r="M198" s="84">
        <f>IF(ISNA(INDEX($A$37:$T$146,MATCH($B198,$B$37:$B$146,0),13)),"",INDEX($A$37:$T$146,MATCH($B198,$B$37:$B$146,0),13))</f>
        <v>0</v>
      </c>
      <c r="N198" s="15">
        <f>IF(ISNA(INDEX($A$37:$T$151,MATCH($B198,$B$37:$B$151,0),14)),"",INDEX($A$37:$T$151,MATCH($B198,$B$37:$B$151,0),14))</f>
        <v>3</v>
      </c>
      <c r="O198" s="15">
        <f>IF(ISNA(INDEX($A$37:$T$151,MATCH($B198,$B$37:$B$151,0),15)),"",INDEX($A$37:$T$151,MATCH($B198,$B$37:$B$151,0),15))</f>
        <v>4</v>
      </c>
      <c r="P198" s="15">
        <f>IF(ISNA(INDEX($A$37:$T$151,MATCH($B198,$B$37:$B$151,0),16)),"",INDEX($A$37:$T$151,MATCH($B198,$B$37:$B$151,0),16))</f>
        <v>7</v>
      </c>
      <c r="Q198" s="20" t="str">
        <f>IF(ISNA(INDEX($A$37:$T$151,MATCH($B198,$B$37:$B$151,0),17)),"",INDEX($A$37:$T$151,MATCH($B198,$B$37:$B$151,0),17))</f>
        <v>E</v>
      </c>
      <c r="R198" s="20">
        <f>IF(ISNA(INDEX($A$37:$T$151,MATCH($B198,$B$37:$B$151,0),18)),"",INDEX($A$37:$T$151,MATCH($B198,$B$37:$B$151,0),18))</f>
        <v>0</v>
      </c>
      <c r="S198" s="20">
        <f>IF(ISNA(INDEX($A$37:$T$151,MATCH($B198,$B$37:$B$151,0),19)),"",INDEX($A$37:$T$151,MATCH($B198,$B$37:$B$151,0),19))</f>
        <v>0</v>
      </c>
      <c r="T198" s="20" t="str">
        <f>IF(ISNA(INDEX($A$37:$T$151,MATCH($B198,$B$37:$B$151,0),20)),"",INDEX($A$37:$T$151,MATCH($B198,$B$37:$B$151,0),20))</f>
        <v>DS</v>
      </c>
      <c r="U198" s="73"/>
      <c r="V198" s="59"/>
      <c r="W198" s="59"/>
      <c r="X198" s="59"/>
      <c r="Y198" s="59"/>
      <c r="Z198" s="59"/>
    </row>
    <row r="199" spans="1:26" ht="45" customHeight="1" x14ac:dyDescent="0.25">
      <c r="A199" s="95" t="str">
        <f>IF(ISNA(INDEX($A$37:$T$146,MATCH($B199,$B$37:$B$146,0),1)),"",INDEX($A$37:$T$146,MATCH($B199,$B$37:$B$146,0),1))</f>
        <v>LLD2125</v>
      </c>
      <c r="B199" s="159" t="s">
        <v>221</v>
      </c>
      <c r="C199" s="159"/>
      <c r="D199" s="159"/>
      <c r="E199" s="159"/>
      <c r="F199" s="159"/>
      <c r="G199" s="159"/>
      <c r="H199" s="159"/>
      <c r="I199" s="159"/>
      <c r="J199" s="84">
        <f>IF(ISNA(INDEX($A$37:$T$146,MATCH($B199,$B$37:$B$146,0),10)),"",INDEX($A$37:$T$146,MATCH($B199,$B$37:$B$146,0),10))</f>
        <v>7</v>
      </c>
      <c r="K199" s="84">
        <f>IF(ISNA(INDEX($A$37:$T$146,MATCH($B199,$B$37:$B$146,0),11)),"",INDEX($A$37:$T$146,MATCH($B199,$B$37:$B$146,0),11))</f>
        <v>2</v>
      </c>
      <c r="L199" s="84">
        <f>IF(ISNA(INDEX($A$37:$T$146,MATCH($B199,$B$37:$B$146,0),12)),"",INDEX($A$37:$T$146,MATCH($B199,$B$37:$B$146,0),12))</f>
        <v>2</v>
      </c>
      <c r="M199" s="84">
        <f>IF(ISNA(INDEX($A$37:$T$146,MATCH($B199,$B$37:$B$146,0),13)),"",INDEX($A$37:$T$146,MATCH($B199,$B$37:$B$146,0),13))</f>
        <v>1</v>
      </c>
      <c r="N199" s="15">
        <f>IF(ISNA(INDEX($A$37:$T$151,MATCH($B199,$B$37:$B$151,0),14)),"",INDEX($A$37:$T$151,MATCH($B199,$B$37:$B$151,0),14))</f>
        <v>5</v>
      </c>
      <c r="O199" s="15">
        <f>IF(ISNA(INDEX($A$37:$T$151,MATCH($B199,$B$37:$B$151,0),15)),"",INDEX($A$37:$T$151,MATCH($B199,$B$37:$B$151,0),15))</f>
        <v>8</v>
      </c>
      <c r="P199" s="15">
        <f>IF(ISNA(INDEX($A$37:$T$151,MATCH($B199,$B$37:$B$151,0),16)),"",INDEX($A$37:$T$151,MATCH($B199,$B$37:$B$151,0),16))</f>
        <v>13</v>
      </c>
      <c r="Q199" s="20" t="str">
        <f>IF(ISNA(INDEX($A$37:$T$151,MATCH($B199,$B$37:$B$151,0),17)),"",INDEX($A$37:$T$151,MATCH($B199,$B$37:$B$151,0),17))</f>
        <v>E</v>
      </c>
      <c r="R199" s="20">
        <f>IF(ISNA(INDEX($A$37:$T$151,MATCH($B199,$B$37:$B$151,0),18)),"",INDEX($A$37:$T$151,MATCH($B199,$B$37:$B$151,0),18))</f>
        <v>0</v>
      </c>
      <c r="S199" s="20">
        <f>IF(ISNA(INDEX($A$37:$T$151,MATCH($B199,$B$37:$B$151,0),19)),"",INDEX($A$37:$T$151,MATCH($B199,$B$37:$B$151,0),19))</f>
        <v>0</v>
      </c>
      <c r="T199" s="20" t="str">
        <f>IF(ISNA(INDEX($A$37:$T$151,MATCH($B199,$B$37:$B$151,0),20)),"",INDEX($A$37:$T$151,MATCH($B199,$B$37:$B$151,0),20))</f>
        <v>DS</v>
      </c>
      <c r="U199" s="73"/>
      <c r="V199" s="59"/>
      <c r="W199" s="59"/>
      <c r="X199" s="59"/>
      <c r="Y199" s="59"/>
      <c r="Z199" s="59"/>
    </row>
    <row r="200" spans="1:26" ht="17.25" customHeight="1" x14ac:dyDescent="0.25">
      <c r="A200" s="95" t="str">
        <f>IF(ISNA(INDEX($A$37:$T$146,MATCH($B200,$B$37:$B$146,0),1)),"",INDEX($A$37:$T$146,MATCH($B200,$B$37:$B$146,0),1))</f>
        <v>LLX2103</v>
      </c>
      <c r="B200" s="159" t="s">
        <v>223</v>
      </c>
      <c r="C200" s="159"/>
      <c r="D200" s="159"/>
      <c r="E200" s="159"/>
      <c r="F200" s="159"/>
      <c r="G200" s="159"/>
      <c r="H200" s="159"/>
      <c r="I200" s="159"/>
      <c r="J200" s="84">
        <f>IF(ISNA(INDEX($A$37:$T$146,MATCH($B200,$B$37:$B$146,0),10)),"",INDEX($A$37:$T$146,MATCH($B200,$B$37:$B$146,0),10))</f>
        <v>3</v>
      </c>
      <c r="K200" s="84">
        <f>IF(ISNA(INDEX($A$37:$T$146,MATCH($B200,$B$37:$B$146,0),11)),"",INDEX($A$37:$T$146,MATCH($B200,$B$37:$B$146,0),11))</f>
        <v>2</v>
      </c>
      <c r="L200" s="84">
        <f>IF(ISNA(INDEX($A$37:$T$146,MATCH($B200,$B$37:$B$146,0),12)),"",INDEX($A$37:$T$146,MATCH($B200,$B$37:$B$146,0),12))</f>
        <v>1</v>
      </c>
      <c r="M200" s="84">
        <f>IF(ISNA(INDEX($A$37:$T$146,MATCH($B200,$B$37:$B$146,0),13)),"",INDEX($A$37:$T$146,MATCH($B200,$B$37:$B$146,0),13))</f>
        <v>0</v>
      </c>
      <c r="N200" s="15">
        <f>IF(ISNA(INDEX($A$37:$T$151,MATCH($B200,$B$37:$B$151,0),14)),"",INDEX($A$37:$T$151,MATCH($B200,$B$37:$B$151,0),14))</f>
        <v>3</v>
      </c>
      <c r="O200" s="15">
        <f>IF(ISNA(INDEX($A$37:$T$151,MATCH($B200,$B$37:$B$151,0),15)),"",INDEX($A$37:$T$151,MATCH($B200,$B$37:$B$151,0),15))</f>
        <v>2</v>
      </c>
      <c r="P200" s="15">
        <f>IF(ISNA(INDEX($A$37:$T$151,MATCH($B200,$B$37:$B$151,0),16)),"",INDEX($A$37:$T$151,MATCH($B200,$B$37:$B$151,0),16))</f>
        <v>5</v>
      </c>
      <c r="Q200" s="20" t="str">
        <f>IF(ISNA(INDEX($A$37:$T$151,MATCH($B200,$B$37:$B$151,0),17)),"",INDEX($A$37:$T$151,MATCH($B200,$B$37:$B$151,0),17))</f>
        <v>E</v>
      </c>
      <c r="R200" s="20">
        <f>IF(ISNA(INDEX($A$37:$T$151,MATCH($B200,$B$37:$B$151,0),18)),"",INDEX($A$37:$T$151,MATCH($B200,$B$37:$B$151,0),18))</f>
        <v>0</v>
      </c>
      <c r="S200" s="20">
        <f>IF(ISNA(INDEX($A$37:$T$151,MATCH($B200,$B$37:$B$151,0),19)),"",INDEX($A$37:$T$151,MATCH($B200,$B$37:$B$151,0),19))</f>
        <v>0</v>
      </c>
      <c r="T200" s="20" t="str">
        <f>IF(ISNA(INDEX($A$37:$T$151,MATCH($B200,$B$37:$B$151,0),20)),"",INDEX($A$37:$T$151,MATCH($B200,$B$37:$B$151,0),20))</f>
        <v>DS</v>
      </c>
      <c r="U200" s="73"/>
      <c r="V200" s="59"/>
      <c r="W200" s="59"/>
      <c r="X200" s="59"/>
      <c r="Y200" s="59"/>
      <c r="Z200" s="59"/>
    </row>
    <row r="201" spans="1:26" s="57" customFormat="1" ht="15" x14ac:dyDescent="0.25">
      <c r="A201" s="95" t="str">
        <f>IF(ISNA(INDEX($A$37:$T$146,MATCH($B201,$B$37:$B$146,0),1)),"",INDEX($A$37:$T$146,MATCH($B201,$B$37:$B$146,0),1))</f>
        <v>LLX2104</v>
      </c>
      <c r="B201" s="159" t="s">
        <v>224</v>
      </c>
      <c r="C201" s="159"/>
      <c r="D201" s="159"/>
      <c r="E201" s="159"/>
      <c r="F201" s="159"/>
      <c r="G201" s="159"/>
      <c r="H201" s="159"/>
      <c r="I201" s="159"/>
      <c r="J201" s="84">
        <f>IF(ISNA(INDEX($A$37:$T$146,MATCH($B201,$B$37:$B$146,0),10)),"",INDEX($A$37:$T$146,MATCH($B201,$B$37:$B$146,0),10))</f>
        <v>3</v>
      </c>
      <c r="K201" s="84">
        <f>IF(ISNA(INDEX($A$37:$T$146,MATCH($B201,$B$37:$B$146,0),11)),"",INDEX($A$37:$T$146,MATCH($B201,$B$37:$B$146,0),11))</f>
        <v>2</v>
      </c>
      <c r="L201" s="84">
        <f>IF(ISNA(INDEX($A$37:$T$146,MATCH($B201,$B$37:$B$146,0),12)),"",INDEX($A$37:$T$146,MATCH($B201,$B$37:$B$146,0),12))</f>
        <v>1</v>
      </c>
      <c r="M201" s="84">
        <f>IF(ISNA(INDEX($A$37:$T$146,MATCH($B201,$B$37:$B$146,0),13)),"",INDEX($A$37:$T$146,MATCH($B201,$B$37:$B$146,0),13))</f>
        <v>0</v>
      </c>
      <c r="N201" s="15">
        <f>IF(ISNA(INDEX($A$37:$T$151,MATCH($B201,$B$37:$B$151,0),14)),"",INDEX($A$37:$T$151,MATCH($B201,$B$37:$B$151,0),14))</f>
        <v>3</v>
      </c>
      <c r="O201" s="15">
        <f>IF(ISNA(INDEX($A$37:$T$151,MATCH($B201,$B$37:$B$151,0),15)),"",INDEX($A$37:$T$151,MATCH($B201,$B$37:$B$151,0),15))</f>
        <v>2</v>
      </c>
      <c r="P201" s="15">
        <f>IF(ISNA(INDEX($A$37:$T$151,MATCH($B201,$B$37:$B$151,0),16)),"",INDEX($A$37:$T$151,MATCH($B201,$B$37:$B$151,0),16))</f>
        <v>5</v>
      </c>
      <c r="Q201" s="20" t="str">
        <f>IF(ISNA(INDEX($A$37:$T$151,MATCH($B201,$B$37:$B$151,0),17)),"",INDEX($A$37:$T$151,MATCH($B201,$B$37:$B$151,0),17))</f>
        <v>E</v>
      </c>
      <c r="R201" s="20">
        <f>IF(ISNA(INDEX($A$37:$T$151,MATCH($B201,$B$37:$B$151,0),18)),"",INDEX($A$37:$T$151,MATCH($B201,$B$37:$B$151,0),18))</f>
        <v>0</v>
      </c>
      <c r="S201" s="20">
        <f>IF(ISNA(INDEX($A$37:$T$151,MATCH($B201,$B$37:$B$151,0),19)),"",INDEX($A$37:$T$151,MATCH($B201,$B$37:$B$151,0),19))</f>
        <v>0</v>
      </c>
      <c r="T201" s="20" t="str">
        <f>IF(ISNA(INDEX($A$37:$T$151,MATCH($B201,$B$37:$B$151,0),20)),"",INDEX($A$37:$T$151,MATCH($B201,$B$37:$B$151,0),20))</f>
        <v>DS</v>
      </c>
      <c r="U201" s="73"/>
      <c r="V201" s="59"/>
      <c r="W201" s="59"/>
      <c r="X201" s="59"/>
      <c r="Y201" s="59"/>
      <c r="Z201" s="59"/>
    </row>
    <row r="202" spans="1:26" s="57" customFormat="1" ht="47.1" customHeight="1" x14ac:dyDescent="0.25">
      <c r="A202" s="95" t="str">
        <f>IF(ISNA(INDEX($A$37:$T$146,MATCH($B202,$B$37:$B$146,0),1)),"",INDEX($A$37:$T$146,MATCH($B202,$B$37:$B$146,0),1))</f>
        <v>LLD2221</v>
      </c>
      <c r="B202" s="159" t="s">
        <v>199</v>
      </c>
      <c r="C202" s="159"/>
      <c r="D202" s="159"/>
      <c r="E202" s="159"/>
      <c r="F202" s="159"/>
      <c r="G202" s="159"/>
      <c r="H202" s="159"/>
      <c r="I202" s="159"/>
      <c r="J202" s="84">
        <f>IF(ISNA(INDEX($A$37:$T$146,MATCH($B202,$B$37:$B$146,0),10)),"",INDEX($A$37:$T$146,MATCH($B202,$B$37:$B$146,0),10))</f>
        <v>4</v>
      </c>
      <c r="K202" s="84">
        <f>IF(ISNA(INDEX($A$37:$T$146,MATCH($B202,$B$37:$B$146,0),11)),"",INDEX($A$37:$T$146,MATCH($B202,$B$37:$B$146,0),11))</f>
        <v>2</v>
      </c>
      <c r="L202" s="84">
        <f>IF(ISNA(INDEX($A$37:$T$146,MATCH($B202,$B$37:$B$146,0),12)),"",INDEX($A$37:$T$146,MATCH($B202,$B$37:$B$146,0),12))</f>
        <v>1</v>
      </c>
      <c r="M202" s="84">
        <f>IF(ISNA(INDEX($A$37:$T$146,MATCH($B202,$B$37:$B$146,0),13)),"",INDEX($A$37:$T$146,MATCH($B202,$B$37:$B$146,0),13))</f>
        <v>0</v>
      </c>
      <c r="N202" s="15">
        <f>IF(ISNA(INDEX($A$37:$T$151,MATCH($B202,$B$37:$B$151,0),14)),"",INDEX($A$37:$T$151,MATCH($B202,$B$37:$B$151,0),14))</f>
        <v>3</v>
      </c>
      <c r="O202" s="15">
        <f>IF(ISNA(INDEX($A$37:$T$151,MATCH($B202,$B$37:$B$151,0),15)),"",INDEX($A$37:$T$151,MATCH($B202,$B$37:$B$151,0),15))</f>
        <v>4</v>
      </c>
      <c r="P202" s="15">
        <f>IF(ISNA(INDEX($A$37:$T$151,MATCH($B202,$B$37:$B$151,0),16)),"",INDEX($A$37:$T$151,MATCH($B202,$B$37:$B$151,0),16))</f>
        <v>7</v>
      </c>
      <c r="Q202" s="20" t="str">
        <f>IF(ISNA(INDEX($A$37:$T$151,MATCH($B202,$B$37:$B$151,0),17)),"",INDEX($A$37:$T$151,MATCH($B202,$B$37:$B$151,0),17))</f>
        <v>E</v>
      </c>
      <c r="R202" s="20">
        <f>IF(ISNA(INDEX($A$37:$T$151,MATCH($B202,$B$37:$B$151,0),18)),"",INDEX($A$37:$T$151,MATCH($B202,$B$37:$B$151,0),18))</f>
        <v>0</v>
      </c>
      <c r="S202" s="20">
        <f>IF(ISNA(INDEX($A$37:$T$151,MATCH($B202,$B$37:$B$151,0),19)),"",INDEX($A$37:$T$151,MATCH($B202,$B$37:$B$151,0),19))</f>
        <v>0</v>
      </c>
      <c r="T202" s="20" t="str">
        <f>IF(ISNA(INDEX($A$37:$T$151,MATCH($B202,$B$37:$B$151,0),20)),"",INDEX($A$37:$T$151,MATCH($B202,$B$37:$B$151,0),20))</f>
        <v>DS</v>
      </c>
      <c r="U202" s="73"/>
      <c r="V202" s="59"/>
      <c r="W202" s="59"/>
      <c r="X202" s="59"/>
      <c r="Y202" s="59"/>
      <c r="Z202" s="59"/>
    </row>
    <row r="203" spans="1:26" s="57" customFormat="1" ht="15" x14ac:dyDescent="0.25">
      <c r="A203" s="95" t="str">
        <f>IF(ISNA(INDEX($A$37:$T$146,MATCH($B203,$B$37:$B$146,0),1)),"",INDEX($A$37:$T$146,MATCH($B203,$B$37:$B$146,0),1))</f>
        <v>LLD2223</v>
      </c>
      <c r="B203" s="159" t="s">
        <v>201</v>
      </c>
      <c r="C203" s="159"/>
      <c r="D203" s="159"/>
      <c r="E203" s="159"/>
      <c r="F203" s="159"/>
      <c r="G203" s="159"/>
      <c r="H203" s="159"/>
      <c r="I203" s="159"/>
      <c r="J203" s="84">
        <f>IF(ISNA(INDEX($A$37:$T$146,MATCH($B203,$B$37:$B$146,0),10)),"",INDEX($A$37:$T$146,MATCH($B203,$B$37:$B$146,0),10))</f>
        <v>4</v>
      </c>
      <c r="K203" s="84">
        <f>IF(ISNA(INDEX($A$37:$T$146,MATCH($B203,$B$37:$B$146,0),11)),"",INDEX($A$37:$T$146,MATCH($B203,$B$37:$B$146,0),11))</f>
        <v>2</v>
      </c>
      <c r="L203" s="84">
        <f>IF(ISNA(INDEX($A$37:$T$146,MATCH($B203,$B$37:$B$146,0),12)),"",INDEX($A$37:$T$146,MATCH($B203,$B$37:$B$146,0),12))</f>
        <v>1</v>
      </c>
      <c r="M203" s="84">
        <f>IF(ISNA(INDEX($A$37:$T$146,MATCH($B203,$B$37:$B$146,0),13)),"",INDEX($A$37:$T$146,MATCH($B203,$B$37:$B$146,0),13))</f>
        <v>0</v>
      </c>
      <c r="N203" s="15">
        <f>IF(ISNA(INDEX($A$37:$T$151,MATCH($B203,$B$37:$B$151,0),14)),"",INDEX($A$37:$T$151,MATCH($B203,$B$37:$B$151,0),14))</f>
        <v>3</v>
      </c>
      <c r="O203" s="15">
        <f>IF(ISNA(INDEX($A$37:$T$151,MATCH($B203,$B$37:$B$151,0),15)),"",INDEX($A$37:$T$151,MATCH($B203,$B$37:$B$151,0),15))</f>
        <v>4</v>
      </c>
      <c r="P203" s="15">
        <f>IF(ISNA(INDEX($A$37:$T$151,MATCH($B203,$B$37:$B$151,0),16)),"",INDEX($A$37:$T$151,MATCH($B203,$B$37:$B$151,0),16))</f>
        <v>7</v>
      </c>
      <c r="Q203" s="20">
        <f>IF(ISNA(INDEX($A$37:$T$151,MATCH($B203,$B$37:$B$151,0),17)),"",INDEX($A$37:$T$151,MATCH($B203,$B$37:$B$151,0),17))</f>
        <v>0</v>
      </c>
      <c r="R203" s="20" t="str">
        <f>IF(ISNA(INDEX($A$37:$T$151,MATCH($B203,$B$37:$B$151,0),18)),"",INDEX($A$37:$T$151,MATCH($B203,$B$37:$B$151,0),18))</f>
        <v>C</v>
      </c>
      <c r="S203" s="20">
        <f>IF(ISNA(INDEX($A$37:$T$151,MATCH($B203,$B$37:$B$151,0),19)),"",INDEX($A$37:$T$151,MATCH($B203,$B$37:$B$151,0),19))</f>
        <v>0</v>
      </c>
      <c r="T203" s="20" t="str">
        <f>IF(ISNA(INDEX($A$37:$T$151,MATCH($B203,$B$37:$B$151,0),20)),"",INDEX($A$37:$T$151,MATCH($B203,$B$37:$B$151,0),20))</f>
        <v>DS</v>
      </c>
      <c r="U203" s="73"/>
      <c r="V203" s="59"/>
      <c r="W203" s="59"/>
      <c r="X203" s="59"/>
      <c r="Y203" s="59"/>
      <c r="Z203" s="59"/>
    </row>
    <row r="204" spans="1:26" s="57" customFormat="1" ht="15" x14ac:dyDescent="0.25">
      <c r="A204" s="95" t="str">
        <f>IF(ISNA(INDEX($A$37:$T$146,MATCH($B204,$B$37:$B$146,0),1)),"",INDEX($A$37:$T$146,MATCH($B204,$B$37:$B$146,0),1))</f>
        <v>LLX2205</v>
      </c>
      <c r="B204" s="159" t="s">
        <v>191</v>
      </c>
      <c r="C204" s="159"/>
      <c r="D204" s="159"/>
      <c r="E204" s="159"/>
      <c r="F204" s="159"/>
      <c r="G204" s="159"/>
      <c r="H204" s="159"/>
      <c r="I204" s="159"/>
      <c r="J204" s="84">
        <f>IF(ISNA(INDEX($A$37:$T$146,MATCH($B204,$B$37:$B$146,0),10)),"",INDEX($A$37:$T$146,MATCH($B204,$B$37:$B$146,0),10))</f>
        <v>3</v>
      </c>
      <c r="K204" s="84">
        <f>IF(ISNA(INDEX($A$37:$T$146,MATCH($B204,$B$37:$B$146,0),11)),"",INDEX($A$37:$T$146,MATCH($B204,$B$37:$B$146,0),11))</f>
        <v>2</v>
      </c>
      <c r="L204" s="84">
        <f>IF(ISNA(INDEX($A$37:$T$146,MATCH($B204,$B$37:$B$146,0),12)),"",INDEX($A$37:$T$146,MATCH($B204,$B$37:$B$146,0),12))</f>
        <v>1</v>
      </c>
      <c r="M204" s="84">
        <f>IF(ISNA(INDEX($A$37:$T$146,MATCH($B204,$B$37:$B$146,0),13)),"",INDEX($A$37:$T$146,MATCH($B204,$B$37:$B$146,0),13))</f>
        <v>0</v>
      </c>
      <c r="N204" s="15">
        <f>IF(ISNA(INDEX($A$37:$T$151,MATCH($B204,$B$37:$B$151,0),14)),"",INDEX($A$37:$T$151,MATCH($B204,$B$37:$B$151,0),14))</f>
        <v>3</v>
      </c>
      <c r="O204" s="15">
        <f>IF(ISNA(INDEX($A$37:$T$151,MATCH($B204,$B$37:$B$151,0),15)),"",INDEX($A$37:$T$151,MATCH($B204,$B$37:$B$151,0),15))</f>
        <v>2</v>
      </c>
      <c r="P204" s="15">
        <f>IF(ISNA(INDEX($A$37:$T$151,MATCH($B204,$B$37:$B$151,0),16)),"",INDEX($A$37:$T$151,MATCH($B204,$B$37:$B$151,0),16))</f>
        <v>5</v>
      </c>
      <c r="Q204" s="20" t="str">
        <f>IF(ISNA(INDEX($A$37:$T$151,MATCH($B204,$B$37:$B$151,0),17)),"",INDEX($A$37:$T$151,MATCH($B204,$B$37:$B$151,0),17))</f>
        <v>E</v>
      </c>
      <c r="R204" s="20">
        <f>IF(ISNA(INDEX($A$37:$T$151,MATCH($B204,$B$37:$B$151,0),18)),"",INDEX($A$37:$T$151,MATCH($B204,$B$37:$B$151,0),18))</f>
        <v>0</v>
      </c>
      <c r="S204" s="20">
        <f>IF(ISNA(INDEX($A$37:$T$151,MATCH($B204,$B$37:$B$151,0),19)),"",INDEX($A$37:$T$151,MATCH($B204,$B$37:$B$151,0),19))</f>
        <v>0</v>
      </c>
      <c r="T204" s="20" t="str">
        <f>IF(ISNA(INDEX($A$37:$T$151,MATCH($B204,$B$37:$B$151,0),20)),"",INDEX($A$37:$T$151,MATCH($B204,$B$37:$B$151,0),20))</f>
        <v>DS</v>
      </c>
      <c r="U204" s="73"/>
      <c r="V204" s="59"/>
      <c r="W204" s="59"/>
      <c r="X204" s="59"/>
      <c r="Y204" s="59"/>
      <c r="Z204" s="59"/>
    </row>
    <row r="205" spans="1:26" s="57" customFormat="1" ht="25.5" customHeight="1" x14ac:dyDescent="0.25">
      <c r="A205" s="95" t="str">
        <f>IF(ISNA(INDEX($A$37:$T$146,MATCH($B205,$B$37:$B$146,0),1)),"",INDEX($A$37:$T$146,MATCH($B205,$B$37:$B$146,0),1))</f>
        <v>LLD3122</v>
      </c>
      <c r="B205" s="159" t="s">
        <v>209</v>
      </c>
      <c r="C205" s="159"/>
      <c r="D205" s="159"/>
      <c r="E205" s="159"/>
      <c r="F205" s="159"/>
      <c r="G205" s="159"/>
      <c r="H205" s="159"/>
      <c r="I205" s="159"/>
      <c r="J205" s="84">
        <f>IF(ISNA(INDEX($A$37:$T$146,MATCH($B205,$B$37:$B$146,0),10)),"",INDEX($A$37:$T$146,MATCH($B205,$B$37:$B$146,0),10))</f>
        <v>4</v>
      </c>
      <c r="K205" s="84">
        <f>IF(ISNA(INDEX($A$37:$T$146,MATCH($B205,$B$37:$B$146,0),11)),"",INDEX($A$37:$T$146,MATCH($B205,$B$37:$B$146,0),11))</f>
        <v>2</v>
      </c>
      <c r="L205" s="84">
        <f>IF(ISNA(INDEX($A$37:$T$146,MATCH($B205,$B$37:$B$146,0),12)),"",INDEX($A$37:$T$146,MATCH($B205,$B$37:$B$146,0),12))</f>
        <v>1</v>
      </c>
      <c r="M205" s="84">
        <f>IF(ISNA(INDEX($A$37:$T$146,MATCH($B205,$B$37:$B$146,0),13)),"",INDEX($A$37:$T$146,MATCH($B205,$B$37:$B$146,0),13))</f>
        <v>0</v>
      </c>
      <c r="N205" s="15">
        <f>IF(ISNA(INDEX($A$37:$T$151,MATCH($B205,$B$37:$B$151,0),14)),"",INDEX($A$37:$T$151,MATCH($B205,$B$37:$B$151,0),14))</f>
        <v>3</v>
      </c>
      <c r="O205" s="15">
        <f>IF(ISNA(INDEX($A$37:$T$151,MATCH($B205,$B$37:$B$151,0),15)),"",INDEX($A$37:$T$151,MATCH($B205,$B$37:$B$151,0),15))</f>
        <v>4</v>
      </c>
      <c r="P205" s="15">
        <f>IF(ISNA(INDEX($A$37:$T$151,MATCH($B205,$B$37:$B$151,0),16)),"",INDEX($A$37:$T$151,MATCH($B205,$B$37:$B$151,0),16))</f>
        <v>7</v>
      </c>
      <c r="Q205" s="20" t="str">
        <f>IF(ISNA(INDEX($A$37:$T$151,MATCH($B205,$B$37:$B$151,0),17)),"",INDEX($A$37:$T$151,MATCH($B205,$B$37:$B$151,0),17))</f>
        <v>E</v>
      </c>
      <c r="R205" s="20">
        <f>IF(ISNA(INDEX($A$37:$T$151,MATCH($B205,$B$37:$B$151,0),18)),"",INDEX($A$37:$T$151,MATCH($B205,$B$37:$B$151,0),18))</f>
        <v>0</v>
      </c>
      <c r="S205" s="20">
        <f>IF(ISNA(INDEX($A$37:$T$151,MATCH($B205,$B$37:$B$151,0),19)),"",INDEX($A$37:$T$151,MATCH($B205,$B$37:$B$151,0),19))</f>
        <v>0</v>
      </c>
      <c r="T205" s="20" t="str">
        <f>IF(ISNA(INDEX($A$37:$T$151,MATCH($B205,$B$37:$B$151,0),20)),"",INDEX($A$37:$T$151,MATCH($B205,$B$37:$B$151,0),20))</f>
        <v>DS</v>
      </c>
      <c r="U205" s="73"/>
      <c r="V205" s="59"/>
      <c r="W205" s="59"/>
      <c r="X205" s="59"/>
      <c r="Y205" s="59"/>
      <c r="Z205" s="59"/>
    </row>
    <row r="206" spans="1:26" s="57" customFormat="1" ht="36" customHeight="1" x14ac:dyDescent="0.25">
      <c r="A206" s="95" t="str">
        <f>IF(ISNA(INDEX($A$37:$T$146,MATCH($B206,$B$37:$B$146,0),1)),"",INDEX($A$37:$T$146,MATCH($B206,$B$37:$B$146,0),1))</f>
        <v>LLD3127</v>
      </c>
      <c r="B206" s="159" t="s">
        <v>210</v>
      </c>
      <c r="C206" s="159"/>
      <c r="D206" s="159"/>
      <c r="E206" s="159"/>
      <c r="F206" s="159"/>
      <c r="G206" s="159"/>
      <c r="H206" s="159"/>
      <c r="I206" s="159"/>
      <c r="J206" s="84">
        <f>IF(ISNA(INDEX($A$37:$T$146,MATCH($B206,$B$37:$B$146,0),10)),"",INDEX($A$37:$T$146,MATCH($B206,$B$37:$B$146,0),10))</f>
        <v>4</v>
      </c>
      <c r="K206" s="84">
        <f>IF(ISNA(INDEX($A$37:$T$146,MATCH($B206,$B$37:$B$146,0),11)),"",INDEX($A$37:$T$146,MATCH($B206,$B$37:$B$146,0),11))</f>
        <v>2</v>
      </c>
      <c r="L206" s="84">
        <f>IF(ISNA(INDEX($A$37:$T$146,MATCH($B206,$B$37:$B$146,0),12)),"",INDEX($A$37:$T$146,MATCH($B206,$B$37:$B$146,0),12))</f>
        <v>1</v>
      </c>
      <c r="M206" s="84">
        <f>IF(ISNA(INDEX($A$37:$T$146,MATCH($B206,$B$37:$B$146,0),13)),"",INDEX($A$37:$T$146,MATCH($B206,$B$37:$B$146,0),13))</f>
        <v>0</v>
      </c>
      <c r="N206" s="15">
        <f>IF(ISNA(INDEX($A$37:$T$151,MATCH($B206,$B$37:$B$151,0),14)),"",INDEX($A$37:$T$151,MATCH($B206,$B$37:$B$151,0),14))</f>
        <v>3</v>
      </c>
      <c r="O206" s="15">
        <f>IF(ISNA(INDEX($A$37:$T$151,MATCH($B206,$B$37:$B$151,0),15)),"",INDEX($A$37:$T$151,MATCH($B206,$B$37:$B$151,0),15))</f>
        <v>4</v>
      </c>
      <c r="P206" s="15">
        <f>IF(ISNA(INDEX($A$37:$T$151,MATCH($B206,$B$37:$B$151,0),16)),"",INDEX($A$37:$T$151,MATCH($B206,$B$37:$B$151,0),16))</f>
        <v>7</v>
      </c>
      <c r="Q206" s="20">
        <f>IF(ISNA(INDEX($A$37:$T$151,MATCH($B206,$B$37:$B$151,0),17)),"",INDEX($A$37:$T$151,MATCH($B206,$B$37:$B$151,0),17))</f>
        <v>0</v>
      </c>
      <c r="R206" s="20" t="str">
        <f>IF(ISNA(INDEX($A$37:$T$151,MATCH($B206,$B$37:$B$151,0),18)),"",INDEX($A$37:$T$151,MATCH($B206,$B$37:$B$151,0),18))</f>
        <v>C</v>
      </c>
      <c r="S206" s="20">
        <f>IF(ISNA(INDEX($A$37:$T$151,MATCH($B206,$B$37:$B$151,0),19)),"",INDEX($A$37:$T$151,MATCH($B206,$B$37:$B$151,0),19))</f>
        <v>0</v>
      </c>
      <c r="T206" s="20" t="str">
        <f>IF(ISNA(INDEX($A$37:$T$151,MATCH($B206,$B$37:$B$151,0),20)),"",INDEX($A$37:$T$151,MATCH($B206,$B$37:$B$151,0),20))</f>
        <v>DS</v>
      </c>
      <c r="U206" s="73"/>
      <c r="V206" s="59"/>
      <c r="W206" s="59"/>
      <c r="X206" s="59"/>
      <c r="Y206" s="59"/>
      <c r="Z206" s="59"/>
    </row>
    <row r="207" spans="1:26" s="57" customFormat="1" ht="15" x14ac:dyDescent="0.25">
      <c r="A207" s="95" t="str">
        <f>IF(ISNA(INDEX($A$37:$T$146,MATCH($B207,$B$37:$B$146,0),1)),"",INDEX($A$37:$T$146,MATCH($B207,$B$37:$B$146,0),1))</f>
        <v>LLX3106</v>
      </c>
      <c r="B207" s="159" t="s">
        <v>192</v>
      </c>
      <c r="C207" s="159"/>
      <c r="D207" s="159"/>
      <c r="E207" s="159"/>
      <c r="F207" s="159"/>
      <c r="G207" s="159"/>
      <c r="H207" s="159"/>
      <c r="I207" s="159"/>
      <c r="J207" s="84">
        <f>IF(ISNA(INDEX($A$37:$T$146,MATCH($B207,$B$37:$B$146,0),10)),"",INDEX($A$37:$T$146,MATCH($B207,$B$37:$B$146,0),10))</f>
        <v>3</v>
      </c>
      <c r="K207" s="84">
        <f>IF(ISNA(INDEX($A$37:$T$146,MATCH($B207,$B$37:$B$146,0),11)),"",INDEX($A$37:$T$146,MATCH($B207,$B$37:$B$146,0),11))</f>
        <v>2</v>
      </c>
      <c r="L207" s="84">
        <f>IF(ISNA(INDEX($A$37:$T$146,MATCH($B207,$B$37:$B$146,0),12)),"",INDEX($A$37:$T$146,MATCH($B207,$B$37:$B$146,0),12))</f>
        <v>1</v>
      </c>
      <c r="M207" s="84">
        <f>IF(ISNA(INDEX($A$37:$T$146,MATCH($B207,$B$37:$B$146,0),13)),"",INDEX($A$37:$T$146,MATCH($B207,$B$37:$B$146,0),13))</f>
        <v>0</v>
      </c>
      <c r="N207" s="15">
        <f>IF(ISNA(INDEX($A$37:$T$151,MATCH($B207,$B$37:$B$151,0),14)),"",INDEX($A$37:$T$151,MATCH($B207,$B$37:$B$151,0),14))</f>
        <v>3</v>
      </c>
      <c r="O207" s="15">
        <f>IF(ISNA(INDEX($A$37:$T$151,MATCH($B207,$B$37:$B$151,0),15)),"",INDEX($A$37:$T$151,MATCH($B207,$B$37:$B$151,0),15))</f>
        <v>2</v>
      </c>
      <c r="P207" s="15">
        <f>IF(ISNA(INDEX($A$37:$T$151,MATCH($B207,$B$37:$B$151,0),16)),"",INDEX($A$37:$T$151,MATCH($B207,$B$37:$B$151,0),16))</f>
        <v>5</v>
      </c>
      <c r="Q207" s="20">
        <f>IF(ISNA(INDEX($A$37:$T$151,MATCH($B207,$B$37:$B$151,0),17)),"",INDEX($A$37:$T$151,MATCH($B207,$B$37:$B$151,0),17))</f>
        <v>0</v>
      </c>
      <c r="R207" s="20" t="str">
        <f>IF(ISNA(INDEX($A$37:$T$151,MATCH($B207,$B$37:$B$151,0),18)),"",INDEX($A$37:$T$151,MATCH($B207,$B$37:$B$151,0),18))</f>
        <v>C</v>
      </c>
      <c r="S207" s="20">
        <f>IF(ISNA(INDEX($A$37:$T$151,MATCH($B207,$B$37:$B$151,0),19)),"",INDEX($A$37:$T$151,MATCH($B207,$B$37:$B$151,0),19))</f>
        <v>0</v>
      </c>
      <c r="T207" s="20" t="str">
        <f>IF(ISNA(INDEX($A$37:$T$151,MATCH($B207,$B$37:$B$151,0),20)),"",INDEX($A$37:$T$151,MATCH($B207,$B$37:$B$151,0),20))</f>
        <v>DS</v>
      </c>
      <c r="U207" s="73"/>
      <c r="V207" s="59"/>
      <c r="W207" s="59"/>
      <c r="X207" s="59"/>
      <c r="Y207" s="59"/>
      <c r="Z207" s="59"/>
    </row>
    <row r="208" spans="1:26" s="57" customFormat="1" ht="15" x14ac:dyDescent="0.25">
      <c r="A208" s="95" t="str">
        <f>IF(ISNA(INDEX($A$37:$T$146,MATCH($B208,$B$37:$B$146,0),1)),"",INDEX($A$37:$T$146,MATCH($B208,$B$37:$B$146,0),1))</f>
        <v>LLX3107</v>
      </c>
      <c r="B208" s="159" t="s">
        <v>193</v>
      </c>
      <c r="C208" s="159"/>
      <c r="D208" s="159"/>
      <c r="E208" s="159"/>
      <c r="F208" s="159"/>
      <c r="G208" s="159"/>
      <c r="H208" s="159"/>
      <c r="I208" s="159"/>
      <c r="J208" s="84">
        <f>IF(ISNA(INDEX($A$37:$T$146,MATCH($B208,$B$37:$B$146,0),10)),"",INDEX($A$37:$T$146,MATCH($B208,$B$37:$B$146,0),10))</f>
        <v>3</v>
      </c>
      <c r="K208" s="84">
        <f>IF(ISNA(INDEX($A$37:$T$146,MATCH($B208,$B$37:$B$146,0),11)),"",INDEX($A$37:$T$146,MATCH($B208,$B$37:$B$146,0),11))</f>
        <v>2</v>
      </c>
      <c r="L208" s="84">
        <f>IF(ISNA(INDEX($A$37:$T$146,MATCH($B208,$B$37:$B$146,0),12)),"",INDEX($A$37:$T$146,MATCH($B208,$B$37:$B$146,0),12))</f>
        <v>1</v>
      </c>
      <c r="M208" s="84">
        <f>IF(ISNA(INDEX($A$37:$T$146,MATCH($B208,$B$37:$B$146,0),13)),"",INDEX($A$37:$T$146,MATCH($B208,$B$37:$B$146,0),13))</f>
        <v>0</v>
      </c>
      <c r="N208" s="15">
        <f>IF(ISNA(INDEX($A$37:$T$151,MATCH($B208,$B$37:$B$151,0),14)),"",INDEX($A$37:$T$151,MATCH($B208,$B$37:$B$151,0),14))</f>
        <v>3</v>
      </c>
      <c r="O208" s="15">
        <f>IF(ISNA(INDEX($A$37:$T$151,MATCH($B208,$B$37:$B$151,0),15)),"",INDEX($A$37:$T$151,MATCH($B208,$B$37:$B$151,0),15))</f>
        <v>2</v>
      </c>
      <c r="P208" s="15">
        <f>IF(ISNA(INDEX($A$37:$T$151,MATCH($B208,$B$37:$B$151,0),16)),"",INDEX($A$37:$T$151,MATCH($B208,$B$37:$B$151,0),16))</f>
        <v>5</v>
      </c>
      <c r="Q208" s="20">
        <f>IF(ISNA(INDEX($A$37:$T$151,MATCH($B208,$B$37:$B$151,0),17)),"",INDEX($A$37:$T$151,MATCH($B208,$B$37:$B$151,0),17))</f>
        <v>0</v>
      </c>
      <c r="R208" s="20" t="str">
        <f>IF(ISNA(INDEX($A$37:$T$151,MATCH($B208,$B$37:$B$151,0),18)),"",INDEX($A$37:$T$151,MATCH($B208,$B$37:$B$151,0),18))</f>
        <v>C</v>
      </c>
      <c r="S208" s="20">
        <f>IF(ISNA(INDEX($A$37:$T$151,MATCH($B208,$B$37:$B$151,0),19)),"",INDEX($A$37:$T$151,MATCH($B208,$B$37:$B$151,0),19))</f>
        <v>0</v>
      </c>
      <c r="T208" s="20" t="str">
        <f>IF(ISNA(INDEX($A$37:$T$151,MATCH($B208,$B$37:$B$151,0),20)),"",INDEX($A$37:$T$151,MATCH($B208,$B$37:$B$151,0),20))</f>
        <v>DS</v>
      </c>
      <c r="U208" s="73"/>
      <c r="V208" s="59"/>
      <c r="W208" s="59"/>
      <c r="X208" s="59"/>
      <c r="Y208" s="59"/>
      <c r="Z208" s="59"/>
    </row>
    <row r="209" spans="1:27" ht="15" x14ac:dyDescent="0.25">
      <c r="A209" s="68" t="s">
        <v>28</v>
      </c>
      <c r="B209" s="199"/>
      <c r="C209" s="199"/>
      <c r="D209" s="199"/>
      <c r="E209" s="199"/>
      <c r="F209" s="199"/>
      <c r="G209" s="199"/>
      <c r="H209" s="199"/>
      <c r="I209" s="199"/>
      <c r="J209" s="17">
        <f t="shared" ref="J209:P209" si="30">SUM(J194:J208)</f>
        <v>56</v>
      </c>
      <c r="K209" s="17">
        <f t="shared" si="30"/>
        <v>28</v>
      </c>
      <c r="L209" s="17">
        <f t="shared" si="30"/>
        <v>15</v>
      </c>
      <c r="M209" s="17">
        <f t="shared" si="30"/>
        <v>3</v>
      </c>
      <c r="N209" s="17">
        <f t="shared" si="30"/>
        <v>46</v>
      </c>
      <c r="O209" s="17">
        <f t="shared" si="30"/>
        <v>51</v>
      </c>
      <c r="P209" s="17">
        <f t="shared" si="30"/>
        <v>97</v>
      </c>
      <c r="Q209" s="68">
        <f>COUNTIF(Q194:Q208,"E")</f>
        <v>10</v>
      </c>
      <c r="R209" s="68">
        <f>COUNTIF(R194:R208,"C")</f>
        <v>4</v>
      </c>
      <c r="S209" s="68">
        <f>COUNTIF(S194:S208,"VP")</f>
        <v>1</v>
      </c>
      <c r="T209" s="69">
        <f>COUNTA(T194:T208)</f>
        <v>15</v>
      </c>
      <c r="U209" s="73"/>
      <c r="V209" s="59"/>
      <c r="W209" s="59"/>
      <c r="X209" s="59"/>
      <c r="Y209" s="59"/>
      <c r="Z209" s="59"/>
    </row>
    <row r="210" spans="1:27" ht="15" x14ac:dyDescent="0.25">
      <c r="A210" s="158" t="s">
        <v>74</v>
      </c>
      <c r="B210" s="158"/>
      <c r="C210" s="158"/>
      <c r="D210" s="158"/>
      <c r="E210" s="158"/>
      <c r="F210" s="158"/>
      <c r="G210" s="158"/>
      <c r="H210" s="158"/>
      <c r="I210" s="158"/>
      <c r="J210" s="158"/>
      <c r="K210" s="158"/>
      <c r="L210" s="158"/>
      <c r="M210" s="158"/>
      <c r="N210" s="158"/>
      <c r="O210" s="158"/>
      <c r="P210" s="158"/>
      <c r="Q210" s="158"/>
      <c r="R210" s="158"/>
      <c r="S210" s="158"/>
      <c r="T210" s="158"/>
      <c r="U210" s="73"/>
      <c r="V210" s="59"/>
      <c r="W210" s="59"/>
      <c r="X210" s="59"/>
      <c r="Y210" s="59"/>
      <c r="Z210" s="59"/>
    </row>
    <row r="211" spans="1:27" ht="27" customHeight="1" x14ac:dyDescent="0.25">
      <c r="A211" s="95" t="str">
        <f>IF(ISNA(INDEX($A$37:$T$146,MATCH($B172,$B$37:$B$146,0),1)),"",INDEX($A$37:$T$146,MATCH($B172,$B$37:$B$146,0),1))</f>
        <v>LLD2226</v>
      </c>
      <c r="B211" s="159" t="s">
        <v>213</v>
      </c>
      <c r="C211" s="159"/>
      <c r="D211" s="159"/>
      <c r="E211" s="159"/>
      <c r="F211" s="159"/>
      <c r="G211" s="159"/>
      <c r="H211" s="159"/>
      <c r="I211" s="159"/>
      <c r="J211" s="84">
        <f>IF(ISNA(INDEX($A$37:$T$146,MATCH($B211,$B$37:$B$146,0),10)),"",INDEX($A$37:$T$146,MATCH($B211,$B$37:$B$146,0),10))</f>
        <v>4</v>
      </c>
      <c r="K211" s="84">
        <f>IF(ISNA(INDEX($A$37:$T$146,MATCH($B211,$B$37:$B$146,0),11)),"",INDEX($A$37:$T$146,MATCH($B211,$B$37:$B$146,0),11))</f>
        <v>2</v>
      </c>
      <c r="L211" s="84">
        <f>IF(ISNA(INDEX($A$37:$T$146,MATCH($B211,$B$37:$B$146,0),12)),"",INDEX($A$37:$T$146,MATCH($B211,$B$37:$B$146,0),12))</f>
        <v>1</v>
      </c>
      <c r="M211" s="84">
        <f>IF(ISNA(INDEX($A$37:$T$146,MATCH($B211,$B$37:$B$146,0),13)),"",INDEX($A$37:$T$146,MATCH($B211,$B$37:$B$146,0),13))</f>
        <v>0</v>
      </c>
      <c r="N211" s="110">
        <f>IF(ISNA(INDEX($A$37:$T$151,MATCH($B211,$B$37:$B$151,0),14)),"",INDEX($A$37:$T$151,MATCH($B211,$B$37:$B$151,0),14))</f>
        <v>3</v>
      </c>
      <c r="O211" s="110">
        <f>IF(ISNA(INDEX($A$37:$T$151,MATCH($B211,$B$37:$B$151,0),15)),"",INDEX($A$37:$T$151,MATCH($B211,$B$37:$B$151,0),15))</f>
        <v>5</v>
      </c>
      <c r="P211" s="110">
        <f>IF(ISNA(INDEX($A$37:$T$151,MATCH($B211,$B$37:$B$151,0),16)),"",INDEX($A$37:$T$151,MATCH($B211,$B$37:$B$151,0),16))</f>
        <v>8</v>
      </c>
      <c r="Q211" s="111" t="str">
        <f>IF(ISNA(INDEX($A$37:$T$151,MATCH($B211,$B$37:$B$151,0),17)),"",INDEX($A$37:$T$151,MATCH($B211,$B$37:$B$151,0),17))</f>
        <v>E</v>
      </c>
      <c r="R211" s="111">
        <f>IF(ISNA(INDEX($A$37:$T$151,MATCH($B211,$B$37:$B$151,0),18)),"",INDEX($A$37:$T$151,MATCH($B211,$B$37:$B$151,0),18))</f>
        <v>0</v>
      </c>
      <c r="S211" s="111">
        <f>IF(ISNA(INDEX($A$37:$T$151,MATCH($B211,$B$37:$B$151,0),19)),"",INDEX($A$37:$T$151,MATCH($B211,$B$37:$B$151,0),19))</f>
        <v>0</v>
      </c>
      <c r="T211" s="111" t="str">
        <f>IF(ISNA(INDEX($A$37:$T$151,MATCH($B211,$B$37:$B$151,0),20)),"",INDEX($A$37:$T$151,MATCH($B211,$B$37:$B$151,0),20))</f>
        <v>DS</v>
      </c>
      <c r="U211" s="73"/>
      <c r="V211" s="59"/>
      <c r="W211" s="59"/>
      <c r="X211" s="59"/>
      <c r="Y211" s="59"/>
      <c r="Z211" s="59"/>
    </row>
    <row r="212" spans="1:27" ht="24.75" customHeight="1" x14ac:dyDescent="0.2">
      <c r="A212" s="95" t="str">
        <f>IF(ISNA(INDEX($A$37:$T$146,MATCH($B173,$B$37:$B$146,0),1)),"",INDEX($A$37:$T$146,MATCH($B173,$B$37:$B$146,0),1))</f>
        <v>LLD2227</v>
      </c>
      <c r="B212" s="159" t="s">
        <v>216</v>
      </c>
      <c r="C212" s="159"/>
      <c r="D212" s="159"/>
      <c r="E212" s="159"/>
      <c r="F212" s="159"/>
      <c r="G212" s="159"/>
      <c r="H212" s="159"/>
      <c r="I212" s="159"/>
      <c r="J212" s="84">
        <f>IF(ISNA(INDEX($A$37:$T$146,MATCH($B212,$B$37:$B$146,0),10)),"",INDEX($A$37:$T$146,MATCH($B212,$B$37:$B$146,0),10))</f>
        <v>3</v>
      </c>
      <c r="K212" s="84">
        <f>IF(ISNA(INDEX($A$37:$T$146,MATCH($B212,$B$37:$B$146,0),11)),"",INDEX($A$37:$T$146,MATCH($B212,$B$37:$B$146,0),11))</f>
        <v>0</v>
      </c>
      <c r="L212" s="84">
        <f>IF(ISNA(INDEX($A$37:$T$146,MATCH($B212,$B$37:$B$146,0),12)),"",INDEX($A$37:$T$146,MATCH($B212,$B$37:$B$146,0),12))</f>
        <v>0</v>
      </c>
      <c r="M212" s="84">
        <f>IF(ISNA(INDEX($A$37:$T$146,MATCH($B212,$B$37:$B$146,0),13)),"",INDEX($A$37:$T$146,MATCH($B212,$B$37:$B$146,0),13))</f>
        <v>2</v>
      </c>
      <c r="N212" s="15">
        <f>IF(ISNA(INDEX($A$37:$T$151,MATCH($B212,$B$37:$B$151,0),14)),"",INDEX($A$37:$T$151,MATCH($B212,$B$37:$B$151,0),14))</f>
        <v>2</v>
      </c>
      <c r="O212" s="15">
        <f>IF(ISNA(INDEX($A$37:$T$151,MATCH($B212,$B$37:$B$151,0),15)),"",INDEX($A$37:$T$151,MATCH($B212,$B$37:$B$151,0),15))</f>
        <v>4</v>
      </c>
      <c r="P212" s="15">
        <f>IF(ISNA(INDEX($A$37:$T$151,MATCH($B212,$B$37:$B$151,0),16)),"",INDEX($A$37:$T$151,MATCH($B212,$B$37:$B$151,0),16))</f>
        <v>6</v>
      </c>
      <c r="Q212" s="20">
        <f>IF(ISNA(INDEX($A$37:$T$151,MATCH($B212,$B$37:$B$151,0),17)),"",INDEX($A$37:$T$151,MATCH($B212,$B$37:$B$151,0),17))</f>
        <v>0</v>
      </c>
      <c r="R212" s="20">
        <f>IF(ISNA(INDEX($A$37:$T$151,MATCH($B212,$B$37:$B$151,0),18)),"",INDEX($A$37:$T$151,MATCH($B212,$B$37:$B$151,0),18))</f>
        <v>0</v>
      </c>
      <c r="S212" s="20" t="str">
        <f>IF(ISNA(INDEX($A$37:$T$151,MATCH($B212,$B$37:$B$151,0),19)),"",INDEX($A$37:$T$151,MATCH($B212,$B$37:$B$151,0),19))</f>
        <v>VP</v>
      </c>
      <c r="T212" s="20" t="str">
        <f>IF(ISNA(INDEX($A$37:$T$151,MATCH($B212,$B$37:$B$151,0),20)),"",INDEX($A$37:$T$151,MATCH($B212,$B$37:$B$151,0),20))</f>
        <v>DS</v>
      </c>
      <c r="U212" s="114"/>
      <c r="V212" s="114"/>
      <c r="W212" s="114"/>
      <c r="X212" s="114"/>
      <c r="Y212" s="114"/>
    </row>
    <row r="213" spans="1:27" s="57" customFormat="1" x14ac:dyDescent="0.2">
      <c r="A213" s="95" t="str">
        <f>IF(ISNA(INDEX($A$37:$T$146,MATCH($B174,$B$37:$B$146,0),1)),"",INDEX($A$37:$T$146,MATCH($B174,$B$37:$B$146,0),1))</f>
        <v>LLD3123</v>
      </c>
      <c r="B213" s="159" t="s">
        <v>194</v>
      </c>
      <c r="C213" s="159"/>
      <c r="D213" s="159"/>
      <c r="E213" s="159"/>
      <c r="F213" s="159"/>
      <c r="G213" s="159"/>
      <c r="H213" s="159"/>
      <c r="I213" s="159"/>
      <c r="J213" s="84">
        <f>IF(ISNA(INDEX($A$37:$T$146,MATCH($B213,$B$37:$B$146,0),10)),"",INDEX($A$37:$T$146,MATCH($B213,$B$37:$B$146,0),10))</f>
        <v>3</v>
      </c>
      <c r="K213" s="84">
        <f>IF(ISNA(INDEX($A$37:$T$146,MATCH($B213,$B$37:$B$146,0),11)),"",INDEX($A$37:$T$146,MATCH($B213,$B$37:$B$146,0),11))</f>
        <v>2</v>
      </c>
      <c r="L213" s="84">
        <f>IF(ISNA(INDEX($A$37:$T$146,MATCH($B213,$B$37:$B$146,0),12)),"",INDEX($A$37:$T$146,MATCH($B213,$B$37:$B$146,0),12))</f>
        <v>1</v>
      </c>
      <c r="M213" s="84">
        <f>IF(ISNA(INDEX($A$37:$T$146,MATCH($B213,$B$37:$B$146,0),13)),"",INDEX($A$37:$T$146,MATCH($B213,$B$37:$B$146,0),13))</f>
        <v>2</v>
      </c>
      <c r="N213" s="110">
        <f>IF(ISNA(INDEX($A$37:$T$151,MATCH($B213,$B$37:$B$151,0),14)),"",INDEX($A$37:$T$151,MATCH($B213,$B$37:$B$151,0),14))</f>
        <v>5</v>
      </c>
      <c r="O213" s="110">
        <f>IF(ISNA(INDEX($A$37:$T$151,MATCH($B213,$B$37:$B$151,0),15)),"",INDEX($A$37:$T$151,MATCH($B213,$B$37:$B$151,0),15))</f>
        <v>1</v>
      </c>
      <c r="P213" s="110">
        <f>IF(ISNA(INDEX($A$37:$T$151,MATCH($B213,$B$37:$B$151,0),16)),"",INDEX($A$37:$T$151,MATCH($B213,$B$37:$B$151,0),16))</f>
        <v>6</v>
      </c>
      <c r="Q213" s="111" t="str">
        <f>IF(ISNA(INDEX($A$37:$T$151,MATCH($B213,$B$37:$B$151,0),17)),"",INDEX($A$37:$T$151,MATCH($B213,$B$37:$B$151,0),17))</f>
        <v>E</v>
      </c>
      <c r="R213" s="111">
        <f>IF(ISNA(INDEX($A$37:$T$151,MATCH($B213,$B$37:$B$151,0),18)),"",INDEX($A$37:$T$151,MATCH($B213,$B$37:$B$151,0),18))</f>
        <v>0</v>
      </c>
      <c r="S213" s="111">
        <f>IF(ISNA(INDEX($A$37:$T$151,MATCH($B213,$B$37:$B$151,0),19)),"",INDEX($A$37:$T$151,MATCH($B213,$B$37:$B$151,0),19))</f>
        <v>0</v>
      </c>
      <c r="T213" s="111" t="str">
        <f>IF(ISNA(INDEX($A$37:$T$151,MATCH($B213,$B$37:$B$151,0),20)),"",INDEX($A$37:$T$151,MATCH($B213,$B$37:$B$151,0),20))</f>
        <v>DS</v>
      </c>
      <c r="U213" s="114"/>
      <c r="V213" s="114"/>
      <c r="W213" s="114"/>
      <c r="X213" s="114"/>
      <c r="Y213" s="114"/>
    </row>
    <row r="214" spans="1:27" x14ac:dyDescent="0.2">
      <c r="A214" s="68" t="s">
        <v>28</v>
      </c>
      <c r="B214" s="158"/>
      <c r="C214" s="158"/>
      <c r="D214" s="158"/>
      <c r="E214" s="158"/>
      <c r="F214" s="158"/>
      <c r="G214" s="158"/>
      <c r="H214" s="158"/>
      <c r="I214" s="158"/>
      <c r="J214" s="17">
        <f t="shared" ref="J214:P214" si="31">SUM(J211:J213)</f>
        <v>10</v>
      </c>
      <c r="K214" s="17">
        <f t="shared" si="31"/>
        <v>4</v>
      </c>
      <c r="L214" s="17">
        <f t="shared" si="31"/>
        <v>2</v>
      </c>
      <c r="M214" s="17">
        <f t="shared" si="31"/>
        <v>4</v>
      </c>
      <c r="N214" s="17">
        <f t="shared" si="31"/>
        <v>10</v>
      </c>
      <c r="O214" s="17">
        <f t="shared" si="31"/>
        <v>10</v>
      </c>
      <c r="P214" s="17">
        <f t="shared" si="31"/>
        <v>20</v>
      </c>
      <c r="Q214" s="68">
        <f>COUNTIF(Q211:Q213,"E")</f>
        <v>2</v>
      </c>
      <c r="R214" s="68">
        <f>COUNTIF(R211:R213,"C")</f>
        <v>0</v>
      </c>
      <c r="S214" s="68">
        <f>COUNTIF(S211:S213,"VP")</f>
        <v>1</v>
      </c>
      <c r="T214" s="69">
        <f>COUNTA(T211:T213)</f>
        <v>3</v>
      </c>
      <c r="U214" s="44"/>
    </row>
    <row r="215" spans="1:27" ht="29.25" customHeight="1" x14ac:dyDescent="0.2">
      <c r="A215" s="191" t="s">
        <v>98</v>
      </c>
      <c r="B215" s="191"/>
      <c r="C215" s="191"/>
      <c r="D215" s="191"/>
      <c r="E215" s="191"/>
      <c r="F215" s="191"/>
      <c r="G215" s="191"/>
      <c r="H215" s="191"/>
      <c r="I215" s="191"/>
      <c r="J215" s="17">
        <f t="shared" ref="J215:T215" si="32">SUM(J209,J214)</f>
        <v>66</v>
      </c>
      <c r="K215" s="17">
        <f t="shared" si="32"/>
        <v>32</v>
      </c>
      <c r="L215" s="17">
        <f t="shared" si="32"/>
        <v>17</v>
      </c>
      <c r="M215" s="17">
        <f t="shared" si="32"/>
        <v>7</v>
      </c>
      <c r="N215" s="17">
        <f t="shared" si="32"/>
        <v>56</v>
      </c>
      <c r="O215" s="17">
        <f t="shared" si="32"/>
        <v>61</v>
      </c>
      <c r="P215" s="17">
        <f t="shared" si="32"/>
        <v>117</v>
      </c>
      <c r="Q215" s="17">
        <f t="shared" si="32"/>
        <v>12</v>
      </c>
      <c r="R215" s="17">
        <f t="shared" si="32"/>
        <v>4</v>
      </c>
      <c r="S215" s="17">
        <f t="shared" si="32"/>
        <v>2</v>
      </c>
      <c r="T215" s="74">
        <f t="shared" si="32"/>
        <v>18</v>
      </c>
    </row>
    <row r="216" spans="1:27" ht="13.5" customHeight="1" x14ac:dyDescent="0.2">
      <c r="A216" s="193" t="s">
        <v>53</v>
      </c>
      <c r="B216" s="194"/>
      <c r="C216" s="194"/>
      <c r="D216" s="194"/>
      <c r="E216" s="194"/>
      <c r="F216" s="194"/>
      <c r="G216" s="194"/>
      <c r="H216" s="194"/>
      <c r="I216" s="194"/>
      <c r="J216" s="195"/>
      <c r="K216" s="17">
        <f t="shared" ref="K216:P216" si="33">K209*14+K214*12</f>
        <v>440</v>
      </c>
      <c r="L216" s="17">
        <f t="shared" si="33"/>
        <v>234</v>
      </c>
      <c r="M216" s="17">
        <f t="shared" si="33"/>
        <v>90</v>
      </c>
      <c r="N216" s="17">
        <f t="shared" si="33"/>
        <v>764</v>
      </c>
      <c r="O216" s="17">
        <f t="shared" si="33"/>
        <v>834</v>
      </c>
      <c r="P216" s="17">
        <f t="shared" si="33"/>
        <v>1598</v>
      </c>
      <c r="Q216" s="182"/>
      <c r="R216" s="183"/>
      <c r="S216" s="183"/>
      <c r="T216" s="184"/>
    </row>
    <row r="217" spans="1:27" ht="16.5" customHeight="1" x14ac:dyDescent="0.2">
      <c r="A217" s="196"/>
      <c r="B217" s="197"/>
      <c r="C217" s="197"/>
      <c r="D217" s="197"/>
      <c r="E217" s="197"/>
      <c r="F217" s="197"/>
      <c r="G217" s="197"/>
      <c r="H217" s="197"/>
      <c r="I217" s="197"/>
      <c r="J217" s="198"/>
      <c r="K217" s="179">
        <f>SUM(K216:M216)</f>
        <v>764</v>
      </c>
      <c r="L217" s="180"/>
      <c r="M217" s="181"/>
      <c r="N217" s="179">
        <f>SUM(N216:O216)</f>
        <v>1598</v>
      </c>
      <c r="O217" s="180"/>
      <c r="P217" s="181"/>
      <c r="Q217" s="185"/>
      <c r="R217" s="186"/>
      <c r="S217" s="186"/>
      <c r="T217" s="187"/>
    </row>
    <row r="218" spans="1:27" ht="18" customHeight="1" x14ac:dyDescent="0.2">
      <c r="A218" s="228" t="s">
        <v>96</v>
      </c>
      <c r="B218" s="229"/>
      <c r="C218" s="229"/>
      <c r="D218" s="229"/>
      <c r="E218" s="229"/>
      <c r="F218" s="229"/>
      <c r="G218" s="229"/>
      <c r="H218" s="229"/>
      <c r="I218" s="229"/>
      <c r="J218" s="230"/>
      <c r="K218" s="251">
        <f>T215/SUM(T47,T63,T81,T94,T106,T118)</f>
        <v>0.4</v>
      </c>
      <c r="L218" s="252"/>
      <c r="M218" s="252"/>
      <c r="N218" s="252"/>
      <c r="O218" s="252"/>
      <c r="P218" s="252"/>
      <c r="Q218" s="252"/>
      <c r="R218" s="252"/>
      <c r="S218" s="252"/>
      <c r="T218" s="253"/>
    </row>
    <row r="219" spans="1:27" s="39" customFormat="1" ht="18" customHeight="1" x14ac:dyDescent="0.2">
      <c r="A219" s="254" t="s">
        <v>99</v>
      </c>
      <c r="B219" s="255"/>
      <c r="C219" s="255"/>
      <c r="D219" s="255"/>
      <c r="E219" s="255"/>
      <c r="F219" s="255"/>
      <c r="G219" s="255"/>
      <c r="H219" s="255"/>
      <c r="I219" s="255"/>
      <c r="J219" s="256"/>
      <c r="K219" s="251">
        <f>K217/(SUM(N47,N63,N81,N94,N106)*14+N118*12)</f>
        <v>0.38009950248756219</v>
      </c>
      <c r="L219" s="252"/>
      <c r="M219" s="252"/>
      <c r="N219" s="252"/>
      <c r="O219" s="252"/>
      <c r="P219" s="252"/>
      <c r="Q219" s="252"/>
      <c r="R219" s="252"/>
      <c r="S219" s="252"/>
      <c r="T219" s="253"/>
    </row>
    <row r="221" spans="1:27" ht="22.5" customHeight="1" x14ac:dyDescent="0.2">
      <c r="A221" s="158" t="s">
        <v>72</v>
      </c>
      <c r="B221" s="202"/>
      <c r="C221" s="202"/>
      <c r="D221" s="202"/>
      <c r="E221" s="202"/>
      <c r="F221" s="202"/>
      <c r="G221" s="202"/>
      <c r="H221" s="202"/>
      <c r="I221" s="202"/>
      <c r="J221" s="202"/>
      <c r="K221" s="202"/>
      <c r="L221" s="202"/>
      <c r="M221" s="202"/>
      <c r="N221" s="202"/>
      <c r="O221" s="202"/>
      <c r="P221" s="202"/>
      <c r="Q221" s="202"/>
      <c r="R221" s="202"/>
      <c r="S221" s="202"/>
      <c r="T221" s="202"/>
    </row>
    <row r="222" spans="1:27" ht="25.5" customHeight="1" x14ac:dyDescent="0.2">
      <c r="A222" s="158" t="s">
        <v>30</v>
      </c>
      <c r="B222" s="158" t="s">
        <v>29</v>
      </c>
      <c r="C222" s="158"/>
      <c r="D222" s="158"/>
      <c r="E222" s="158"/>
      <c r="F222" s="158"/>
      <c r="G222" s="158"/>
      <c r="H222" s="158"/>
      <c r="I222" s="158"/>
      <c r="J222" s="176" t="s">
        <v>43</v>
      </c>
      <c r="K222" s="176" t="s">
        <v>27</v>
      </c>
      <c r="L222" s="176"/>
      <c r="M222" s="176"/>
      <c r="N222" s="176" t="s">
        <v>44</v>
      </c>
      <c r="O222" s="176"/>
      <c r="P222" s="176"/>
      <c r="Q222" s="176" t="s">
        <v>26</v>
      </c>
      <c r="R222" s="176"/>
      <c r="S222" s="176"/>
      <c r="T222" s="176" t="s">
        <v>25</v>
      </c>
      <c r="U222" s="310" t="s">
        <v>238</v>
      </c>
      <c r="V222" s="310"/>
      <c r="W222" s="310"/>
      <c r="X222" s="310"/>
      <c r="Y222" s="310"/>
      <c r="Z222" s="310"/>
      <c r="AA222" s="309"/>
    </row>
    <row r="223" spans="1:27" x14ac:dyDescent="0.2">
      <c r="A223" s="158"/>
      <c r="B223" s="158"/>
      <c r="C223" s="158"/>
      <c r="D223" s="158"/>
      <c r="E223" s="158"/>
      <c r="F223" s="158"/>
      <c r="G223" s="158"/>
      <c r="H223" s="158"/>
      <c r="I223" s="158"/>
      <c r="J223" s="176"/>
      <c r="K223" s="70" t="s">
        <v>31</v>
      </c>
      <c r="L223" s="70" t="s">
        <v>32</v>
      </c>
      <c r="M223" s="70" t="s">
        <v>33</v>
      </c>
      <c r="N223" s="70" t="s">
        <v>37</v>
      </c>
      <c r="O223" s="70" t="s">
        <v>8</v>
      </c>
      <c r="P223" s="70" t="s">
        <v>34</v>
      </c>
      <c r="Q223" s="70" t="s">
        <v>35</v>
      </c>
      <c r="R223" s="70" t="s">
        <v>31</v>
      </c>
      <c r="S223" s="70" t="s">
        <v>36</v>
      </c>
      <c r="T223" s="176"/>
    </row>
    <row r="224" spans="1:27" ht="15" x14ac:dyDescent="0.25">
      <c r="A224" s="158" t="s">
        <v>60</v>
      </c>
      <c r="B224" s="158"/>
      <c r="C224" s="158"/>
      <c r="D224" s="158"/>
      <c r="E224" s="158"/>
      <c r="F224" s="158"/>
      <c r="G224" s="158"/>
      <c r="H224" s="158"/>
      <c r="I224" s="158"/>
      <c r="J224" s="158"/>
      <c r="K224" s="158"/>
      <c r="L224" s="158"/>
      <c r="M224" s="158"/>
      <c r="N224" s="158"/>
      <c r="O224" s="158"/>
      <c r="P224" s="158"/>
      <c r="Q224" s="158"/>
      <c r="R224" s="158"/>
      <c r="S224" s="158"/>
      <c r="T224" s="158"/>
      <c r="U224" s="58"/>
      <c r="V224" s="59"/>
    </row>
    <row r="225" spans="1:26" ht="15" x14ac:dyDescent="0.25">
      <c r="A225" s="22" t="str">
        <f>IF(ISNA(INDEX($A$37:$T$151,MATCH($B225,$B$37:$B$151,0),1)),"",INDEX($A$37:$T$151,MATCH($B225,$B$37:$B$151,0),1))</f>
        <v>*</v>
      </c>
      <c r="B225" s="192" t="s">
        <v>181</v>
      </c>
      <c r="C225" s="192"/>
      <c r="D225" s="192"/>
      <c r="E225" s="192"/>
      <c r="F225" s="192"/>
      <c r="G225" s="192"/>
      <c r="H225" s="192"/>
      <c r="I225" s="192"/>
      <c r="J225" s="15">
        <f>IF(ISNA(INDEX($A$37:$T$151,MATCH($B225,$B$37:$B$151,0),10)),"",INDEX($A$37:$T$151,MATCH($B225,$B$37:$B$151,0),10))</f>
        <v>3</v>
      </c>
      <c r="K225" s="15">
        <f>IF(ISNA(INDEX($A$37:$T$151,MATCH($B225,$B$37:$B$151,0),11)),"",INDEX($A$37:$T$151,MATCH($B225,$B$37:$B$151,0),11))</f>
        <v>0</v>
      </c>
      <c r="L225" s="15">
        <f>IF(ISNA(INDEX($A$37:$T$151,MATCH($B225,$B$37:$B$151,0),12)),"",INDEX($A$37:$T$151,MATCH($B225,$B$37:$B$151,0),12))</f>
        <v>2</v>
      </c>
      <c r="M225" s="15">
        <f>IF(ISNA(INDEX($A$37:$T$151,MATCH($B225,$B$37:$B$151,0),13)),"",INDEX($A$37:$T$151,MATCH($B225,$B$37:$B$151,0),13))</f>
        <v>0</v>
      </c>
      <c r="N225" s="15">
        <f>IF(ISNA(INDEX($A$37:$T$151,MATCH($B225,$B$37:$B$151,0),14)),"",INDEX($A$37:$T$151,MATCH($B225,$B$37:$B$151,0),14))</f>
        <v>2</v>
      </c>
      <c r="O225" s="15">
        <f>IF(ISNA(INDEX($A$37:$T$151,MATCH($B225,$B$37:$B$151,0),15)),"",INDEX($A$37:$T$151,MATCH($B225,$B$37:$B$151,0),15))</f>
        <v>3</v>
      </c>
      <c r="P225" s="15">
        <f>IF(ISNA(INDEX($A$37:$T$151,MATCH($B225,$B$37:$B$151,0),16)),"",INDEX($A$37:$T$151,MATCH($B225,$B$37:$B$151,0),16))</f>
        <v>5</v>
      </c>
      <c r="Q225" s="20">
        <f>IF(ISNA(INDEX($A$37:$T$151,MATCH($B225,$B$37:$B$151,0),17)),"",INDEX($A$37:$T$151,MATCH($B225,$B$37:$B$151,0),17))</f>
        <v>0</v>
      </c>
      <c r="R225" s="20" t="str">
        <f>IF(ISNA(INDEX($A$37:$T$151,MATCH($B225,$B$37:$B$151,0),18)),"",INDEX($A$37:$T$151,MATCH($B225,$B$37:$B$151,0),18))</f>
        <v>C</v>
      </c>
      <c r="S225" s="20">
        <f>IF(ISNA(INDEX($A$37:$T$151,MATCH($B225,$B$37:$B$151,0),19)),"",INDEX($A$37:$T$151,MATCH($B225,$B$37:$B$151,0),19))</f>
        <v>0</v>
      </c>
      <c r="T225" s="20" t="str">
        <f>IF(ISNA(INDEX($A$37:$T$151,MATCH($B225,$B$37:$B$151,0),20)),"",INDEX($A$37:$T$151,MATCH($B225,$B$37:$B$151,0),20))</f>
        <v>DC</v>
      </c>
      <c r="U225" s="73"/>
      <c r="V225" s="59"/>
      <c r="W225" s="59"/>
      <c r="X225" s="59"/>
      <c r="Y225" s="59"/>
      <c r="Z225" s="59"/>
    </row>
    <row r="226" spans="1:26" ht="15" x14ac:dyDescent="0.25">
      <c r="A226" s="22" t="str">
        <f>IF(ISNA(INDEX($A$37:$T$151,MATCH($B226,$B$37:$B$151,0),1)),"",INDEX($A$37:$T$151,MATCH($B226,$B$37:$B$151,0),1))</f>
        <v>YLU0011</v>
      </c>
      <c r="B226" s="192" t="s">
        <v>182</v>
      </c>
      <c r="C226" s="192"/>
      <c r="D226" s="192"/>
      <c r="E226" s="192"/>
      <c r="F226" s="192"/>
      <c r="G226" s="192"/>
      <c r="H226" s="192"/>
      <c r="I226" s="192"/>
      <c r="J226" s="15">
        <f>IF(ISNA(INDEX($A$37:$T$151,MATCH($B226,$B$37:$B$151,0),10)),"",INDEX($A$37:$T$151,MATCH($B226,$B$37:$B$151,0),10))</f>
        <v>2</v>
      </c>
      <c r="K226" s="15">
        <f>IF(ISNA(INDEX($A$37:$T$151,MATCH($B226,$B$37:$B$151,0),11)),"",INDEX($A$37:$T$151,MATCH($B226,$B$37:$B$151,0),11))</f>
        <v>0</v>
      </c>
      <c r="L226" s="15">
        <f>IF(ISNA(INDEX($A$37:$T$151,MATCH($B226,$B$37:$B$151,0),12)),"",INDEX($A$37:$T$151,MATCH($B226,$B$37:$B$151,0),12))</f>
        <v>2</v>
      </c>
      <c r="M226" s="15">
        <f>IF(ISNA(INDEX($A$37:$T$151,MATCH($B226,$B$37:$B$151,0),13)),"",INDEX($A$37:$T$151,MATCH($B226,$B$37:$B$151,0),13))</f>
        <v>0</v>
      </c>
      <c r="N226" s="15">
        <f>IF(ISNA(INDEX($A$37:$T$151,MATCH($B226,$B$37:$B$151,0),14)),"",INDEX($A$37:$T$151,MATCH($B226,$B$37:$B$151,0),14))</f>
        <v>2</v>
      </c>
      <c r="O226" s="15">
        <f>IF(ISNA(INDEX($A$37:$T$151,MATCH($B226,$B$37:$B$151,0),15)),"",INDEX($A$37:$T$151,MATCH($B226,$B$37:$B$151,0),15))</f>
        <v>2</v>
      </c>
      <c r="P226" s="15">
        <f>IF(ISNA(INDEX($A$37:$T$151,MATCH($B226,$B$37:$B$151,0),16)),"",INDEX($A$37:$T$151,MATCH($B226,$B$37:$B$151,0),16))</f>
        <v>4</v>
      </c>
      <c r="Q226" s="20">
        <f>IF(ISNA(INDEX($A$37:$T$151,MATCH($B226,$B$37:$B$151,0),17)),"",INDEX($A$37:$T$151,MATCH($B226,$B$37:$B$151,0),17))</f>
        <v>0</v>
      </c>
      <c r="R226" s="20">
        <f>IF(ISNA(INDEX($A$37:$T$151,MATCH($B226,$B$37:$B$151,0),18)),"",INDEX($A$37:$T$151,MATCH($B226,$B$37:$B$151,0),18))</f>
        <v>0</v>
      </c>
      <c r="S226" s="20" t="str">
        <f>IF(ISNA(INDEX($A$37:$T$151,MATCH($B226,$B$37:$B$151,0),19)),"",INDEX($A$37:$T$151,MATCH($B226,$B$37:$B$151,0),19))</f>
        <v>VP</v>
      </c>
      <c r="T226" s="20" t="str">
        <f>IF(ISNA(INDEX($A$37:$T$151,MATCH($B226,$B$37:$B$151,0),20)),"",INDEX($A$37:$T$151,MATCH($B226,$B$37:$B$151,0),20))</f>
        <v>DC</v>
      </c>
      <c r="U226" s="73"/>
      <c r="V226" s="59"/>
      <c r="W226" s="59"/>
      <c r="X226" s="59"/>
      <c r="Y226" s="59"/>
      <c r="Z226" s="59"/>
    </row>
    <row r="227" spans="1:26" ht="15" x14ac:dyDescent="0.25">
      <c r="A227" s="22" t="str">
        <f>IF(ISNA(INDEX($A$37:$T$151,MATCH($B227,$B$37:$B$151,0),1)),"",INDEX($A$37:$T$151,MATCH($B227,$B$37:$B$151,0),1))</f>
        <v>**</v>
      </c>
      <c r="B227" s="192" t="s">
        <v>189</v>
      </c>
      <c r="C227" s="192"/>
      <c r="D227" s="192"/>
      <c r="E227" s="192"/>
      <c r="F227" s="192"/>
      <c r="G227" s="192"/>
      <c r="H227" s="192"/>
      <c r="I227" s="192"/>
      <c r="J227" s="15">
        <f>IF(ISNA(INDEX($A$37:$T$151,MATCH($B227,$B$37:$B$151,0),10)),"",INDEX($A$37:$T$151,MATCH($B227,$B$37:$B$151,0),10))</f>
        <v>3</v>
      </c>
      <c r="K227" s="15">
        <f>IF(ISNA(INDEX($A$37:$T$151,MATCH($B227,$B$37:$B$151,0),11)),"",INDEX($A$37:$T$151,MATCH($B227,$B$37:$B$151,0),11))</f>
        <v>0</v>
      </c>
      <c r="L227" s="15">
        <f>IF(ISNA(INDEX($A$37:$T$151,MATCH($B227,$B$37:$B$151,0),12)),"",INDEX($A$37:$T$151,MATCH($B227,$B$37:$B$151,0),12))</f>
        <v>2</v>
      </c>
      <c r="M227" s="15">
        <f>IF(ISNA(INDEX($A$37:$T$151,MATCH($B227,$B$37:$B$151,0),13)),"",INDEX($A$37:$T$151,MATCH($B227,$B$37:$B$151,0),13))</f>
        <v>0</v>
      </c>
      <c r="N227" s="15">
        <f>IF(ISNA(INDEX($A$37:$T$151,MATCH($B227,$B$37:$B$151,0),14)),"",INDEX($A$37:$T$151,MATCH($B227,$B$37:$B$151,0),14))</f>
        <v>2</v>
      </c>
      <c r="O227" s="15">
        <f>IF(ISNA(INDEX($A$37:$T$151,MATCH($B227,$B$37:$B$151,0),15)),"",INDEX($A$37:$T$151,MATCH($B227,$B$37:$B$151,0),15))</f>
        <v>3</v>
      </c>
      <c r="P227" s="15">
        <f>IF(ISNA(INDEX($A$37:$T$151,MATCH($B227,$B$37:$B$151,0),16)),"",INDEX($A$37:$T$151,MATCH($B227,$B$37:$B$151,0),16))</f>
        <v>5</v>
      </c>
      <c r="Q227" s="20">
        <f>IF(ISNA(INDEX($A$37:$T$151,MATCH($B227,$B$37:$B$151,0),17)),"",INDEX($A$37:$T$151,MATCH($B227,$B$37:$B$151,0),17))</f>
        <v>0</v>
      </c>
      <c r="R227" s="20" t="str">
        <f>IF(ISNA(INDEX($A$37:$T$151,MATCH($B227,$B$37:$B$151,0),18)),"",INDEX($A$37:$T$151,MATCH($B227,$B$37:$B$151,0),18))</f>
        <v>C</v>
      </c>
      <c r="S227" s="20">
        <f>IF(ISNA(INDEX($A$37:$T$151,MATCH($B227,$B$37:$B$151,0),19)),"",INDEX($A$37:$T$151,MATCH($B227,$B$37:$B$151,0),19))</f>
        <v>0</v>
      </c>
      <c r="T227" s="20" t="str">
        <f>IF(ISNA(INDEX($A$37:$T$151,MATCH($B227,$B$37:$B$151,0),20)),"",INDEX($A$37:$T$151,MATCH($B227,$B$37:$B$151,0),20))</f>
        <v>DC</v>
      </c>
      <c r="U227" s="73"/>
      <c r="V227" s="59"/>
      <c r="W227" s="59"/>
      <c r="X227" s="59"/>
      <c r="Y227" s="59"/>
      <c r="Z227" s="59"/>
    </row>
    <row r="228" spans="1:26" ht="12.95" customHeight="1" x14ac:dyDescent="0.25">
      <c r="A228" s="22" t="str">
        <f>IF(ISNA(INDEX($A$37:$T$151,MATCH($B228,$B$37:$B$151,0),1)),"",INDEX($A$37:$T$151,MATCH($B228,$B$37:$B$151,0),1))</f>
        <v>YLU0012</v>
      </c>
      <c r="B228" s="192" t="s">
        <v>190</v>
      </c>
      <c r="C228" s="192"/>
      <c r="D228" s="192"/>
      <c r="E228" s="192"/>
      <c r="F228" s="192"/>
      <c r="G228" s="192"/>
      <c r="H228" s="192"/>
      <c r="I228" s="192"/>
      <c r="J228" s="15">
        <f>IF(ISNA(INDEX($A$37:$T$151,MATCH($B228,$B$37:$B$151,0),10)),"",INDEX($A$37:$T$151,MATCH($B228,$B$37:$B$151,0),10))</f>
        <v>2</v>
      </c>
      <c r="K228" s="15">
        <f>IF(ISNA(INDEX($A$37:$T$151,MATCH($B228,$B$37:$B$151,0),11)),"",INDEX($A$37:$T$151,MATCH($B228,$B$37:$B$151,0),11))</f>
        <v>0</v>
      </c>
      <c r="L228" s="15">
        <f>IF(ISNA(INDEX($A$37:$T$151,MATCH($B228,$B$37:$B$151,0),12)),"",INDEX($A$37:$T$151,MATCH($B228,$B$37:$B$151,0),12))</f>
        <v>2</v>
      </c>
      <c r="M228" s="15">
        <f>IF(ISNA(INDEX($A$37:$T$151,MATCH($B228,$B$37:$B$151,0),13)),"",INDEX($A$37:$T$151,MATCH($B228,$B$37:$B$151,0),13))</f>
        <v>0</v>
      </c>
      <c r="N228" s="15">
        <f>IF(ISNA(INDEX($A$37:$T$151,MATCH($B228,$B$37:$B$151,0),14)),"",INDEX($A$37:$T$151,MATCH($B228,$B$37:$B$151,0),14))</f>
        <v>2</v>
      </c>
      <c r="O228" s="15">
        <f>IF(ISNA(INDEX($A$37:$T$151,MATCH($B228,$B$37:$B$151,0),15)),"",INDEX($A$37:$T$151,MATCH($B228,$B$37:$B$151,0),15))</f>
        <v>2</v>
      </c>
      <c r="P228" s="15">
        <f>IF(ISNA(INDEX($A$37:$T$151,MATCH($B228,$B$37:$B$151,0),16)),"",INDEX($A$37:$T$151,MATCH($B228,$B$37:$B$151,0),16))</f>
        <v>4</v>
      </c>
      <c r="Q228" s="20">
        <f>IF(ISNA(INDEX($A$37:$T$151,MATCH($B228,$B$37:$B$151,0),17)),"",INDEX($A$37:$T$151,MATCH($B228,$B$37:$B$151,0),17))</f>
        <v>0</v>
      </c>
      <c r="R228" s="20">
        <f>IF(ISNA(INDEX($A$37:$T$151,MATCH($B228,$B$37:$B$151,0),18)),"",INDEX($A$37:$T$151,MATCH($B228,$B$37:$B$151,0),18))</f>
        <v>0</v>
      </c>
      <c r="S228" s="20" t="str">
        <f>IF(ISNA(INDEX($A$37:$T$151,MATCH($B228,$B$37:$B$151,0),19)),"",INDEX($A$37:$T$151,MATCH($B228,$B$37:$B$151,0),19))</f>
        <v>VP</v>
      </c>
      <c r="T228" s="20" t="str">
        <f>IF(ISNA(INDEX($A$37:$T$151,MATCH($B228,$B$37:$B$151,0),20)),"",INDEX($A$37:$T$151,MATCH($B228,$B$37:$B$151,0),20))</f>
        <v>DC</v>
      </c>
      <c r="U228" s="73"/>
      <c r="V228" s="59"/>
      <c r="W228" s="59"/>
      <c r="X228" s="59"/>
      <c r="Y228" s="59"/>
      <c r="Z228" s="59"/>
    </row>
    <row r="229" spans="1:26" ht="32.25" hidden="1" customHeight="1" x14ac:dyDescent="0.25">
      <c r="A229" s="68" t="s">
        <v>28</v>
      </c>
      <c r="B229" s="259"/>
      <c r="C229" s="260"/>
      <c r="D229" s="260"/>
      <c r="E229" s="260"/>
      <c r="F229" s="260"/>
      <c r="G229" s="260"/>
      <c r="H229" s="260"/>
      <c r="I229" s="261"/>
      <c r="J229" s="17">
        <f t="shared" ref="J229:P229" si="34">SUM(J225:J228)</f>
        <v>10</v>
      </c>
      <c r="K229" s="17">
        <f t="shared" si="34"/>
        <v>0</v>
      </c>
      <c r="L229" s="17">
        <f t="shared" si="34"/>
        <v>8</v>
      </c>
      <c r="M229" s="17">
        <f t="shared" si="34"/>
        <v>0</v>
      </c>
      <c r="N229" s="17">
        <f t="shared" si="34"/>
        <v>8</v>
      </c>
      <c r="O229" s="17">
        <f t="shared" si="34"/>
        <v>10</v>
      </c>
      <c r="P229" s="17">
        <f t="shared" si="34"/>
        <v>18</v>
      </c>
      <c r="Q229" s="68">
        <f>COUNTIF(Q225:Q228,"E")</f>
        <v>0</v>
      </c>
      <c r="R229" s="68">
        <f>COUNTIF(R225:R228,"C")</f>
        <v>2</v>
      </c>
      <c r="S229" s="68">
        <f>COUNTIF(S225:S228,"VP")</f>
        <v>2</v>
      </c>
      <c r="T229" s="69">
        <f>COUNTA(T225:T228)</f>
        <v>4</v>
      </c>
      <c r="U229" s="73"/>
      <c r="V229" s="59"/>
      <c r="W229" s="59"/>
      <c r="X229" s="59"/>
      <c r="Y229" s="59"/>
      <c r="Z229" s="59"/>
    </row>
    <row r="230" spans="1:26" ht="0.95" hidden="1" customHeight="1" x14ac:dyDescent="0.25">
      <c r="A230" s="133" t="s">
        <v>74</v>
      </c>
      <c r="B230" s="134"/>
      <c r="C230" s="134"/>
      <c r="D230" s="134"/>
      <c r="E230" s="134"/>
      <c r="F230" s="134"/>
      <c r="G230" s="134"/>
      <c r="H230" s="134"/>
      <c r="I230" s="134"/>
      <c r="J230" s="134"/>
      <c r="K230" s="134"/>
      <c r="L230" s="134"/>
      <c r="M230" s="134"/>
      <c r="N230" s="134"/>
      <c r="O230" s="134"/>
      <c r="P230" s="134"/>
      <c r="Q230" s="134"/>
      <c r="R230" s="134"/>
      <c r="S230" s="134"/>
      <c r="T230" s="135"/>
      <c r="U230" s="73"/>
      <c r="V230" s="59"/>
      <c r="W230" s="59"/>
      <c r="X230" s="59"/>
      <c r="Y230" s="59"/>
      <c r="Z230" s="59"/>
    </row>
    <row r="231" spans="1:26" s="57" customFormat="1" ht="21" hidden="1" customHeight="1" x14ac:dyDescent="0.25">
      <c r="A231" s="22" t="str">
        <f>IF(ISNA(INDEX($A$37:$T$151,MATCH($B231,$B$37:$B$151,0),1)),"",INDEX($A$37:$T$151,MATCH($B231,$B$37:$B$151,0),1))</f>
        <v/>
      </c>
      <c r="B231" s="262"/>
      <c r="C231" s="263"/>
      <c r="D231" s="263"/>
      <c r="E231" s="263"/>
      <c r="F231" s="263"/>
      <c r="G231" s="263"/>
      <c r="H231" s="263"/>
      <c r="I231" s="264"/>
      <c r="J231" s="15" t="str">
        <f>IF(ISNA(INDEX($A$37:$T$151,MATCH($B231,$B$37:$B$151,0),10)),"",INDEX($A$37:$T$151,MATCH($B231,$B$37:$B$151,0),10))</f>
        <v/>
      </c>
      <c r="K231" s="15" t="str">
        <f>IF(ISNA(INDEX($A$37:$T$151,MATCH($B231,$B$37:$B$151,0),11)),"",INDEX($A$37:$T$151,MATCH($B231,$B$37:$B$151,0),11))</f>
        <v/>
      </c>
      <c r="L231" s="15" t="str">
        <f>IF(ISNA(INDEX($A$37:$T$151,MATCH($B231,$B$37:$B$151,0),12)),"",INDEX($A$37:$T$151,MATCH($B231,$B$37:$B$151,0),12))</f>
        <v/>
      </c>
      <c r="M231" s="15" t="str">
        <f>IF(ISNA(INDEX($A$37:$T$151,MATCH($B231,$B$37:$B$151,0),13)),"",INDEX($A$37:$T$151,MATCH($B231,$B$37:$B$151,0),13))</f>
        <v/>
      </c>
      <c r="N231" s="15" t="str">
        <f>IF(ISNA(INDEX($A$37:$T$151,MATCH($B231,$B$37:$B$151,0),14)),"",INDEX($A$37:$T$151,MATCH($B231,$B$37:$B$151,0),14))</f>
        <v/>
      </c>
      <c r="O231" s="15" t="str">
        <f>IF(ISNA(INDEX($A$37:$T$151,MATCH($B231,$B$37:$B$151,0),15)),"",INDEX($A$37:$T$151,MATCH($B231,$B$37:$B$151,0),15))</f>
        <v/>
      </c>
      <c r="P231" s="15" t="str">
        <f>IF(ISNA(INDEX($A$37:$T$151,MATCH($B231,$B$37:$B$151,0),16)),"",INDEX($A$37:$T$151,MATCH($B231,$B$37:$B$151,0),16))</f>
        <v/>
      </c>
      <c r="Q231" s="20" t="str">
        <f>IF(ISNA(INDEX($A$37:$T$151,MATCH($B231,$B$37:$B$151,0),17)),"",INDEX($A$37:$T$151,MATCH($B231,$B$37:$B$151,0),17))</f>
        <v/>
      </c>
      <c r="R231" s="20" t="str">
        <f>IF(ISNA(INDEX($A$37:$T$151,MATCH($B231,$B$37:$B$151,0),18)),"",INDEX($A$37:$T$151,MATCH($B231,$B$37:$B$151,0),18))</f>
        <v/>
      </c>
      <c r="S231" s="20" t="str">
        <f>IF(ISNA(INDEX($A$37:$T$151,MATCH($B231,$B$37:$B$151,0),19)),"",INDEX($A$37:$T$151,MATCH($B231,$B$37:$B$151,0),19))</f>
        <v/>
      </c>
      <c r="T231" s="20">
        <v>0</v>
      </c>
      <c r="U231" s="73"/>
      <c r="V231" s="59"/>
      <c r="W231" s="59"/>
      <c r="X231" s="59"/>
      <c r="Y231" s="59"/>
      <c r="Z231" s="59"/>
    </row>
    <row r="232" spans="1:26" ht="20.25" hidden="1" customHeight="1" x14ac:dyDescent="0.25">
      <c r="A232" s="68" t="s">
        <v>28</v>
      </c>
      <c r="B232" s="158"/>
      <c r="C232" s="158"/>
      <c r="D232" s="158"/>
      <c r="E232" s="158"/>
      <c r="F232" s="158"/>
      <c r="G232" s="158"/>
      <c r="H232" s="158"/>
      <c r="I232" s="158"/>
      <c r="J232" s="17">
        <f t="shared" ref="J232:P232" si="35">SUM(J231:J231)</f>
        <v>0</v>
      </c>
      <c r="K232" s="17">
        <f t="shared" si="35"/>
        <v>0</v>
      </c>
      <c r="L232" s="17">
        <f t="shared" si="35"/>
        <v>0</v>
      </c>
      <c r="M232" s="17">
        <f t="shared" si="35"/>
        <v>0</v>
      </c>
      <c r="N232" s="17">
        <f t="shared" si="35"/>
        <v>0</v>
      </c>
      <c r="O232" s="17">
        <f t="shared" si="35"/>
        <v>0</v>
      </c>
      <c r="P232" s="17">
        <f t="shared" si="35"/>
        <v>0</v>
      </c>
      <c r="Q232" s="68">
        <f>COUNTIF(Q231:Q231,"E")</f>
        <v>0</v>
      </c>
      <c r="R232" s="68">
        <f>COUNTIF(R231:R231,"C")</f>
        <v>0</v>
      </c>
      <c r="S232" s="68">
        <f>COUNTIF(S231:S231,"VP")</f>
        <v>0</v>
      </c>
      <c r="T232" s="69">
        <v>0</v>
      </c>
      <c r="U232" s="73"/>
      <c r="V232" s="59"/>
      <c r="W232" s="59"/>
      <c r="X232" s="59"/>
      <c r="Y232" s="59"/>
      <c r="Z232" s="59"/>
    </row>
    <row r="233" spans="1:26" ht="29.25" customHeight="1" x14ac:dyDescent="0.2">
      <c r="A233" s="191" t="s">
        <v>98</v>
      </c>
      <c r="B233" s="191"/>
      <c r="C233" s="191"/>
      <c r="D233" s="191"/>
      <c r="E233" s="191"/>
      <c r="F233" s="191"/>
      <c r="G233" s="191"/>
      <c r="H233" s="191"/>
      <c r="I233" s="191"/>
      <c r="J233" s="17">
        <f t="shared" ref="J233:T233" si="36">SUM(J229,J232)</f>
        <v>10</v>
      </c>
      <c r="K233" s="17">
        <f t="shared" si="36"/>
        <v>0</v>
      </c>
      <c r="L233" s="17">
        <f t="shared" si="36"/>
        <v>8</v>
      </c>
      <c r="M233" s="17">
        <f t="shared" si="36"/>
        <v>0</v>
      </c>
      <c r="N233" s="17">
        <f t="shared" si="36"/>
        <v>8</v>
      </c>
      <c r="O233" s="17">
        <f t="shared" si="36"/>
        <v>10</v>
      </c>
      <c r="P233" s="17">
        <f t="shared" si="36"/>
        <v>18</v>
      </c>
      <c r="Q233" s="17">
        <f t="shared" si="36"/>
        <v>0</v>
      </c>
      <c r="R233" s="17">
        <f t="shared" si="36"/>
        <v>2</v>
      </c>
      <c r="S233" s="17">
        <f t="shared" si="36"/>
        <v>2</v>
      </c>
      <c r="T233" s="74">
        <f t="shared" si="36"/>
        <v>4</v>
      </c>
    </row>
    <row r="234" spans="1:26" ht="16.5" customHeight="1" x14ac:dyDescent="0.2">
      <c r="A234" s="193" t="s">
        <v>53</v>
      </c>
      <c r="B234" s="194"/>
      <c r="C234" s="194"/>
      <c r="D234" s="194"/>
      <c r="E234" s="194"/>
      <c r="F234" s="194"/>
      <c r="G234" s="194"/>
      <c r="H234" s="194"/>
      <c r="I234" s="194"/>
      <c r="J234" s="195"/>
      <c r="K234" s="17">
        <f t="shared" ref="K234:P234" si="37">K229*14+K232*12</f>
        <v>0</v>
      </c>
      <c r="L234" s="17">
        <f t="shared" si="37"/>
        <v>112</v>
      </c>
      <c r="M234" s="17">
        <f t="shared" si="37"/>
        <v>0</v>
      </c>
      <c r="N234" s="17">
        <f t="shared" si="37"/>
        <v>112</v>
      </c>
      <c r="O234" s="17">
        <f t="shared" si="37"/>
        <v>140</v>
      </c>
      <c r="P234" s="17">
        <f t="shared" si="37"/>
        <v>252</v>
      </c>
      <c r="Q234" s="182"/>
      <c r="R234" s="183"/>
      <c r="S234" s="183"/>
      <c r="T234" s="184"/>
    </row>
    <row r="235" spans="1:26" ht="16.5" customHeight="1" x14ac:dyDescent="0.2">
      <c r="A235" s="196"/>
      <c r="B235" s="197"/>
      <c r="C235" s="197"/>
      <c r="D235" s="197"/>
      <c r="E235" s="197"/>
      <c r="F235" s="197"/>
      <c r="G235" s="197"/>
      <c r="H235" s="197"/>
      <c r="I235" s="197"/>
      <c r="J235" s="198"/>
      <c r="K235" s="179">
        <f>SUM(K234:M234)</f>
        <v>112</v>
      </c>
      <c r="L235" s="180"/>
      <c r="M235" s="181"/>
      <c r="N235" s="179">
        <f>SUM(N234:O234)</f>
        <v>252</v>
      </c>
      <c r="O235" s="180"/>
      <c r="P235" s="181"/>
      <c r="Q235" s="185"/>
      <c r="R235" s="186"/>
      <c r="S235" s="186"/>
      <c r="T235" s="187"/>
    </row>
    <row r="236" spans="1:26" ht="17.25" customHeight="1" x14ac:dyDescent="0.2">
      <c r="A236" s="228" t="s">
        <v>96</v>
      </c>
      <c r="B236" s="229"/>
      <c r="C236" s="229"/>
      <c r="D236" s="229"/>
      <c r="E236" s="229"/>
      <c r="F236" s="229"/>
      <c r="G236" s="229"/>
      <c r="H236" s="229"/>
      <c r="I236" s="229"/>
      <c r="J236" s="230"/>
      <c r="K236" s="251">
        <f>T233/SUM(T47,T63,T81,T94,T106,T118)</f>
        <v>8.8888888888888892E-2</v>
      </c>
      <c r="L236" s="252"/>
      <c r="M236" s="252"/>
      <c r="N236" s="252"/>
      <c r="O236" s="252"/>
      <c r="P236" s="252"/>
      <c r="Q236" s="252"/>
      <c r="R236" s="252"/>
      <c r="S236" s="252"/>
      <c r="T236" s="253"/>
      <c r="U236" s="109">
        <f>K236+K218+K187</f>
        <v>1</v>
      </c>
    </row>
    <row r="237" spans="1:26" ht="17.25" customHeight="1" x14ac:dyDescent="0.2">
      <c r="A237" s="254" t="s">
        <v>99</v>
      </c>
      <c r="B237" s="255"/>
      <c r="C237" s="255"/>
      <c r="D237" s="255"/>
      <c r="E237" s="255"/>
      <c r="F237" s="255"/>
      <c r="G237" s="255"/>
      <c r="H237" s="255"/>
      <c r="I237" s="255"/>
      <c r="J237" s="256"/>
      <c r="K237" s="251">
        <f>K235/(SUM(N47,N63,N81,N94,N106)*14+N118*12)</f>
        <v>5.5721393034825872E-2</v>
      </c>
      <c r="L237" s="252"/>
      <c r="M237" s="252"/>
      <c r="N237" s="252"/>
      <c r="O237" s="252"/>
      <c r="P237" s="252"/>
      <c r="Q237" s="252"/>
      <c r="R237" s="252"/>
      <c r="S237" s="252"/>
      <c r="T237" s="253"/>
      <c r="U237" s="109">
        <f>K237+K219+K188</f>
        <v>1</v>
      </c>
    </row>
    <row r="238" spans="1:26" ht="15" customHeight="1" x14ac:dyDescent="0.2"/>
    <row r="239" spans="1:26" x14ac:dyDescent="0.2">
      <c r="A239" s="250" t="s">
        <v>75</v>
      </c>
      <c r="B239" s="250"/>
      <c r="U239" s="33"/>
    </row>
    <row r="240" spans="1:26" x14ac:dyDescent="0.2">
      <c r="A240" s="176" t="s">
        <v>30</v>
      </c>
      <c r="B240" s="219" t="s">
        <v>63</v>
      </c>
      <c r="C240" s="234"/>
      <c r="D240" s="234"/>
      <c r="E240" s="234"/>
      <c r="F240" s="234"/>
      <c r="G240" s="220"/>
      <c r="H240" s="219" t="s">
        <v>66</v>
      </c>
      <c r="I240" s="220"/>
      <c r="J240" s="223" t="s">
        <v>67</v>
      </c>
      <c r="K240" s="225"/>
      <c r="L240" s="225"/>
      <c r="M240" s="225"/>
      <c r="N240" s="225"/>
      <c r="O240" s="224"/>
      <c r="P240" s="219" t="s">
        <v>52</v>
      </c>
      <c r="Q240" s="220"/>
      <c r="R240" s="223" t="s">
        <v>68</v>
      </c>
      <c r="S240" s="225"/>
      <c r="T240" s="224"/>
      <c r="U240" s="33"/>
      <c r="V240" s="33"/>
    </row>
    <row r="241" spans="1:24" x14ac:dyDescent="0.2">
      <c r="A241" s="176"/>
      <c r="B241" s="221"/>
      <c r="C241" s="235"/>
      <c r="D241" s="235"/>
      <c r="E241" s="235"/>
      <c r="F241" s="235"/>
      <c r="G241" s="222"/>
      <c r="H241" s="221"/>
      <c r="I241" s="222"/>
      <c r="J241" s="223" t="s">
        <v>37</v>
      </c>
      <c r="K241" s="224"/>
      <c r="L241" s="223" t="s">
        <v>8</v>
      </c>
      <c r="M241" s="224"/>
      <c r="N241" s="223" t="s">
        <v>34</v>
      </c>
      <c r="O241" s="224"/>
      <c r="P241" s="221"/>
      <c r="Q241" s="222"/>
      <c r="R241" s="21" t="s">
        <v>69</v>
      </c>
      <c r="S241" s="21" t="s">
        <v>70</v>
      </c>
      <c r="T241" s="21" t="s">
        <v>71</v>
      </c>
    </row>
    <row r="242" spans="1:24" x14ac:dyDescent="0.2">
      <c r="A242" s="21">
        <v>1</v>
      </c>
      <c r="B242" s="223" t="s">
        <v>64</v>
      </c>
      <c r="C242" s="225"/>
      <c r="D242" s="225"/>
      <c r="E242" s="225"/>
      <c r="F242" s="225"/>
      <c r="G242" s="224"/>
      <c r="H242" s="233">
        <f>J242</f>
        <v>1680</v>
      </c>
      <c r="I242" s="233"/>
      <c r="J242" s="226">
        <f>(SUM(N47+N63+N81+N94+N106)*14+N118*12)-J243</f>
        <v>1680</v>
      </c>
      <c r="K242" s="227"/>
      <c r="L242" s="226">
        <f>(SUM(O47+O63+O81+O94+O106)*14+O118*12)-L243</f>
        <v>2466</v>
      </c>
      <c r="M242" s="227"/>
      <c r="N242" s="226">
        <f>(SUM(P47+P63+P81+P94+P106)*14+P118*12)-N243</f>
        <v>4146</v>
      </c>
      <c r="O242" s="227"/>
      <c r="P242" s="217">
        <f>H242/H244</f>
        <v>0.83582089552238803</v>
      </c>
      <c r="Q242" s="218"/>
      <c r="R242" s="14">
        <f>J47+J63-R243</f>
        <v>64</v>
      </c>
      <c r="S242" s="14">
        <f>J81+J94-S243</f>
        <v>51</v>
      </c>
      <c r="T242" s="14">
        <f>J106+J118-T243</f>
        <v>51</v>
      </c>
    </row>
    <row r="243" spans="1:24" ht="12.75" customHeight="1" x14ac:dyDescent="0.2">
      <c r="A243" s="21">
        <v>2</v>
      </c>
      <c r="B243" s="223" t="s">
        <v>65</v>
      </c>
      <c r="C243" s="225"/>
      <c r="D243" s="225"/>
      <c r="E243" s="225"/>
      <c r="F243" s="225"/>
      <c r="G243" s="224"/>
      <c r="H243" s="233">
        <f>J243</f>
        <v>330</v>
      </c>
      <c r="I243" s="233"/>
      <c r="J243" s="231">
        <f>N148</f>
        <v>330</v>
      </c>
      <c r="K243" s="232"/>
      <c r="L243" s="231">
        <f>O148</f>
        <v>232</v>
      </c>
      <c r="M243" s="232"/>
      <c r="N243" s="215">
        <f>SUM(J243:M243)</f>
        <v>562</v>
      </c>
      <c r="O243" s="216"/>
      <c r="P243" s="217">
        <f>H243/H244</f>
        <v>0.16417910447761194</v>
      </c>
      <c r="Q243" s="218"/>
      <c r="R243" s="13">
        <v>6</v>
      </c>
      <c r="S243" s="13">
        <v>9</v>
      </c>
      <c r="T243" s="13">
        <v>9</v>
      </c>
      <c r="U243" s="160" t="str">
        <f>IF(N243=P148,"Corect","Nu corespunde cu tabelul de opționale")</f>
        <v>Corect</v>
      </c>
      <c r="V243" s="161"/>
      <c r="W243" s="161"/>
      <c r="X243" s="161"/>
    </row>
    <row r="244" spans="1:24" x14ac:dyDescent="0.2">
      <c r="A244" s="223" t="s">
        <v>28</v>
      </c>
      <c r="B244" s="225"/>
      <c r="C244" s="225"/>
      <c r="D244" s="225"/>
      <c r="E244" s="225"/>
      <c r="F244" s="225"/>
      <c r="G244" s="224"/>
      <c r="H244" s="176">
        <f>SUM(H242:I243)</f>
        <v>2010</v>
      </c>
      <c r="I244" s="176"/>
      <c r="J244" s="176">
        <f>SUM(J242:K243)</f>
        <v>2010</v>
      </c>
      <c r="K244" s="176"/>
      <c r="L244" s="133">
        <f>SUM(L242:M243)</f>
        <v>2698</v>
      </c>
      <c r="M244" s="135"/>
      <c r="N244" s="133">
        <f>SUM(N242:O243)</f>
        <v>4708</v>
      </c>
      <c r="O244" s="135"/>
      <c r="P244" s="257">
        <f>SUM(P242:Q243)</f>
        <v>1</v>
      </c>
      <c r="Q244" s="258"/>
      <c r="R244" s="16">
        <f>SUM(R242:R243)</f>
        <v>70</v>
      </c>
      <c r="S244" s="16">
        <f>SUM(S242:S243)</f>
        <v>60</v>
      </c>
      <c r="T244" s="16">
        <f>SUM(T242:T243)</f>
        <v>60</v>
      </c>
    </row>
    <row r="245" spans="1:24" s="67" customForma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row>
  </sheetData>
  <sheetProtection deleteColumns="0" deleteRows="0" selectLockedCells="1" selectUnlockedCells="1"/>
  <mergeCells count="346">
    <mergeCell ref="B198:I198"/>
    <mergeCell ref="B212:I212"/>
    <mergeCell ref="B199:I199"/>
    <mergeCell ref="B200:I200"/>
    <mergeCell ref="B213:I213"/>
    <mergeCell ref="B196:I196"/>
    <mergeCell ref="A191:A192"/>
    <mergeCell ref="A190:T190"/>
    <mergeCell ref="J191:J192"/>
    <mergeCell ref="B191:I192"/>
    <mergeCell ref="B201:I201"/>
    <mergeCell ref="B202:I202"/>
    <mergeCell ref="B203:I203"/>
    <mergeCell ref="B204:I204"/>
    <mergeCell ref="B205:I205"/>
    <mergeCell ref="B206:I206"/>
    <mergeCell ref="B207:I207"/>
    <mergeCell ref="B211:I211"/>
    <mergeCell ref="B160:I160"/>
    <mergeCell ref="B161:I161"/>
    <mergeCell ref="B158:I158"/>
    <mergeCell ref="A157:T157"/>
    <mergeCell ref="T155:T156"/>
    <mergeCell ref="A153:T153"/>
    <mergeCell ref="A155:A156"/>
    <mergeCell ref="B155:I156"/>
    <mergeCell ref="J155:J156"/>
    <mergeCell ref="Q155:S155"/>
    <mergeCell ref="B125:I125"/>
    <mergeCell ref="B123:T123"/>
    <mergeCell ref="B177:I177"/>
    <mergeCell ref="K188:T188"/>
    <mergeCell ref="U3:X3"/>
    <mergeCell ref="U4:X4"/>
    <mergeCell ref="U5:X5"/>
    <mergeCell ref="U6:X6"/>
    <mergeCell ref="U7:X7"/>
    <mergeCell ref="U8:X8"/>
    <mergeCell ref="U10:X15"/>
    <mergeCell ref="A15:K15"/>
    <mergeCell ref="R3:T3"/>
    <mergeCell ref="R4:T4"/>
    <mergeCell ref="B142:I142"/>
    <mergeCell ref="B139:I139"/>
    <mergeCell ref="B131:I131"/>
    <mergeCell ref="B133:I133"/>
    <mergeCell ref="B130:I130"/>
    <mergeCell ref="B136:I136"/>
    <mergeCell ref="B137:I137"/>
    <mergeCell ref="B40:I40"/>
    <mergeCell ref="B41:I41"/>
    <mergeCell ref="B46:I46"/>
    <mergeCell ref="A236:J236"/>
    <mergeCell ref="A237:J237"/>
    <mergeCell ref="K236:T236"/>
    <mergeCell ref="A187:J187"/>
    <mergeCell ref="A188:J188"/>
    <mergeCell ref="U32:V32"/>
    <mergeCell ref="U30:V30"/>
    <mergeCell ref="U31:V31"/>
    <mergeCell ref="A222:A223"/>
    <mergeCell ref="B222:I223"/>
    <mergeCell ref="J222:J223"/>
    <mergeCell ref="K222:M222"/>
    <mergeCell ref="Q234:T235"/>
    <mergeCell ref="K235:M235"/>
    <mergeCell ref="B228:I228"/>
    <mergeCell ref="T222:T223"/>
    <mergeCell ref="N235:P235"/>
    <mergeCell ref="B43:I43"/>
    <mergeCell ref="B44:I44"/>
    <mergeCell ref="B52:I53"/>
    <mergeCell ref="B146:I146"/>
    <mergeCell ref="B134:I134"/>
    <mergeCell ref="B159:I159"/>
    <mergeCell ref="B143:I143"/>
    <mergeCell ref="B242:G242"/>
    <mergeCell ref="R240:T240"/>
    <mergeCell ref="L242:M242"/>
    <mergeCell ref="N242:O242"/>
    <mergeCell ref="K218:T218"/>
    <mergeCell ref="A219:J219"/>
    <mergeCell ref="K219:T219"/>
    <mergeCell ref="J244:K244"/>
    <mergeCell ref="L244:M244"/>
    <mergeCell ref="N244:O244"/>
    <mergeCell ref="P244:Q244"/>
    <mergeCell ref="H244:I244"/>
    <mergeCell ref="A244:G244"/>
    <mergeCell ref="A239:B239"/>
    <mergeCell ref="B229:I229"/>
    <mergeCell ref="A230:T230"/>
    <mergeCell ref="B232:I232"/>
    <mergeCell ref="A233:I233"/>
    <mergeCell ref="A234:J235"/>
    <mergeCell ref="K237:T237"/>
    <mergeCell ref="P242:Q242"/>
    <mergeCell ref="A221:T221"/>
    <mergeCell ref="N222:P222"/>
    <mergeCell ref="B231:I231"/>
    <mergeCell ref="Q109:S109"/>
    <mergeCell ref="B103:I103"/>
    <mergeCell ref="J38:J39"/>
    <mergeCell ref="B104:I104"/>
    <mergeCell ref="A1:K1"/>
    <mergeCell ref="A3:K3"/>
    <mergeCell ref="K52:M52"/>
    <mergeCell ref="M1:T1"/>
    <mergeCell ref="A4:K5"/>
    <mergeCell ref="A35:T35"/>
    <mergeCell ref="A19:K19"/>
    <mergeCell ref="A17:K17"/>
    <mergeCell ref="M3:N3"/>
    <mergeCell ref="M5:N5"/>
    <mergeCell ref="D28:F28"/>
    <mergeCell ref="A18:K18"/>
    <mergeCell ref="N52:P52"/>
    <mergeCell ref="Q52:S52"/>
    <mergeCell ref="T38:T39"/>
    <mergeCell ref="A12:K12"/>
    <mergeCell ref="N38:P38"/>
    <mergeCell ref="H28:H29"/>
    <mergeCell ref="A27:G27"/>
    <mergeCell ref="G28:G29"/>
    <mergeCell ref="M12:T13"/>
    <mergeCell ref="M14:T15"/>
    <mergeCell ref="M16:T17"/>
    <mergeCell ref="M20:T20"/>
    <mergeCell ref="M18:T19"/>
    <mergeCell ref="A48:T49"/>
    <mergeCell ref="A64:T65"/>
    <mergeCell ref="A13:K13"/>
    <mergeCell ref="M21:T25"/>
    <mergeCell ref="I28:K28"/>
    <mergeCell ref="B28:C28"/>
    <mergeCell ref="K38:M38"/>
    <mergeCell ref="M28:T32"/>
    <mergeCell ref="A2:K2"/>
    <mergeCell ref="A6:K6"/>
    <mergeCell ref="O5:Q5"/>
    <mergeCell ref="O6:Q6"/>
    <mergeCell ref="O3:Q3"/>
    <mergeCell ref="O4:Q4"/>
    <mergeCell ref="M4:N4"/>
    <mergeCell ref="A10:K10"/>
    <mergeCell ref="M6:N6"/>
    <mergeCell ref="A7:K7"/>
    <mergeCell ref="A8:K8"/>
    <mergeCell ref="A9:K9"/>
    <mergeCell ref="R5:T5"/>
    <mergeCell ref="M7:T10"/>
    <mergeCell ref="M11:T11"/>
    <mergeCell ref="R6:T6"/>
    <mergeCell ref="A11:K11"/>
    <mergeCell ref="A38:A39"/>
    <mergeCell ref="B76:I76"/>
    <mergeCell ref="N243:O243"/>
    <mergeCell ref="P243:Q243"/>
    <mergeCell ref="P240:Q241"/>
    <mergeCell ref="J241:K241"/>
    <mergeCell ref="L241:M241"/>
    <mergeCell ref="N241:O241"/>
    <mergeCell ref="J240:O240"/>
    <mergeCell ref="J242:K242"/>
    <mergeCell ref="A218:J218"/>
    <mergeCell ref="J243:K243"/>
    <mergeCell ref="H243:I243"/>
    <mergeCell ref="H240:I241"/>
    <mergeCell ref="A240:A241"/>
    <mergeCell ref="H242:I242"/>
    <mergeCell ref="B240:G241"/>
    <mergeCell ref="L243:M243"/>
    <mergeCell ref="B243:G243"/>
    <mergeCell ref="U47:W47"/>
    <mergeCell ref="U118:W118"/>
    <mergeCell ref="T121:T122"/>
    <mergeCell ref="A109:A110"/>
    <mergeCell ref="T109:T110"/>
    <mergeCell ref="N109:P109"/>
    <mergeCell ref="B106:I106"/>
    <mergeCell ref="A121:A122"/>
    <mergeCell ref="A108:T108"/>
    <mergeCell ref="B113:I113"/>
    <mergeCell ref="J109:J110"/>
    <mergeCell ref="K97:M97"/>
    <mergeCell ref="N97:P97"/>
    <mergeCell ref="Q97:S97"/>
    <mergeCell ref="B99:I99"/>
    <mergeCell ref="A120:T120"/>
    <mergeCell ref="B97:I98"/>
    <mergeCell ref="B47:I47"/>
    <mergeCell ref="A72:A73"/>
    <mergeCell ref="B111:I111"/>
    <mergeCell ref="A97:A98"/>
    <mergeCell ref="B61:I61"/>
    <mergeCell ref="B58:I58"/>
    <mergeCell ref="B75:I75"/>
    <mergeCell ref="U63:W63"/>
    <mergeCell ref="U81:W81"/>
    <mergeCell ref="U94:W94"/>
    <mergeCell ref="U106:W106"/>
    <mergeCell ref="B162:I162"/>
    <mergeCell ref="A154:T154"/>
    <mergeCell ref="B172:I172"/>
    <mergeCell ref="B173:I173"/>
    <mergeCell ref="B164:I164"/>
    <mergeCell ref="N149:P149"/>
    <mergeCell ref="Q148:T149"/>
    <mergeCell ref="A147:I147"/>
    <mergeCell ref="A148:J149"/>
    <mergeCell ref="A150:J150"/>
    <mergeCell ref="K150:T150"/>
    <mergeCell ref="K149:M149"/>
    <mergeCell ref="K151:T151"/>
    <mergeCell ref="A151:J151"/>
    <mergeCell ref="B128:I128"/>
    <mergeCell ref="B124:I124"/>
    <mergeCell ref="N121:P121"/>
    <mergeCell ref="B116:I116"/>
    <mergeCell ref="B127:I127"/>
    <mergeCell ref="B91:I91"/>
    <mergeCell ref="B227:I227"/>
    <mergeCell ref="A215:I215"/>
    <mergeCell ref="A216:J217"/>
    <mergeCell ref="B209:I209"/>
    <mergeCell ref="A210:T210"/>
    <mergeCell ref="A224:T224"/>
    <mergeCell ref="B225:I225"/>
    <mergeCell ref="B226:I226"/>
    <mergeCell ref="Q222:S222"/>
    <mergeCell ref="B179:I179"/>
    <mergeCell ref="A184:I184"/>
    <mergeCell ref="B183:I183"/>
    <mergeCell ref="B197:I197"/>
    <mergeCell ref="K217:M217"/>
    <mergeCell ref="N217:P217"/>
    <mergeCell ref="Q216:T217"/>
    <mergeCell ref="B208:I208"/>
    <mergeCell ref="B214:I214"/>
    <mergeCell ref="B181:I181"/>
    <mergeCell ref="B180:I180"/>
    <mergeCell ref="K186:M186"/>
    <mergeCell ref="B182:I182"/>
    <mergeCell ref="A193:T193"/>
    <mergeCell ref="B194:I194"/>
    <mergeCell ref="B195:I195"/>
    <mergeCell ref="Q185:T186"/>
    <mergeCell ref="N186:P186"/>
    <mergeCell ref="K187:T187"/>
    <mergeCell ref="K191:M191"/>
    <mergeCell ref="N191:P191"/>
    <mergeCell ref="Q191:S191"/>
    <mergeCell ref="T191:T192"/>
    <mergeCell ref="A185:J186"/>
    <mergeCell ref="B176:I176"/>
    <mergeCell ref="A37:T37"/>
    <mergeCell ref="B38:I39"/>
    <mergeCell ref="Q38:S38"/>
    <mergeCell ref="K109:M109"/>
    <mergeCell ref="B92:I92"/>
    <mergeCell ref="B93:I93"/>
    <mergeCell ref="A71:T71"/>
    <mergeCell ref="J72:J73"/>
    <mergeCell ref="B140:I140"/>
    <mergeCell ref="B145:I145"/>
    <mergeCell ref="B170:I170"/>
    <mergeCell ref="B169:I169"/>
    <mergeCell ref="K155:M155"/>
    <mergeCell ref="N155:P155"/>
    <mergeCell ref="B165:I165"/>
    <mergeCell ref="B166:I166"/>
    <mergeCell ref="B126:T126"/>
    <mergeCell ref="B174:I174"/>
    <mergeCell ref="B167:I167"/>
    <mergeCell ref="B129:T129"/>
    <mergeCell ref="B132:T132"/>
    <mergeCell ref="B135:T135"/>
    <mergeCell ref="B138:T138"/>
    <mergeCell ref="A178:T178"/>
    <mergeCell ref="B163:I163"/>
    <mergeCell ref="B168:I168"/>
    <mergeCell ref="B175:I175"/>
    <mergeCell ref="B171:I171"/>
    <mergeCell ref="U243:X243"/>
    <mergeCell ref="B42:I42"/>
    <mergeCell ref="A96:T96"/>
    <mergeCell ref="B121:I122"/>
    <mergeCell ref="B109:I110"/>
    <mergeCell ref="B112:I112"/>
    <mergeCell ref="B118:I118"/>
    <mergeCell ref="B114:I114"/>
    <mergeCell ref="T97:T98"/>
    <mergeCell ref="B115:I115"/>
    <mergeCell ref="Q121:S121"/>
    <mergeCell ref="J121:J122"/>
    <mergeCell ref="K121:M121"/>
    <mergeCell ref="B117:I117"/>
    <mergeCell ref="B102:I102"/>
    <mergeCell ref="B100:I100"/>
    <mergeCell ref="B101:I101"/>
    <mergeCell ref="J97:J98"/>
    <mergeCell ref="B105:I105"/>
    <mergeCell ref="T84:T85"/>
    <mergeCell ref="A14:K14"/>
    <mergeCell ref="A16:K16"/>
    <mergeCell ref="B86:I86"/>
    <mergeCell ref="B87:I87"/>
    <mergeCell ref="Q72:S72"/>
    <mergeCell ref="T72:T73"/>
    <mergeCell ref="K72:M72"/>
    <mergeCell ref="N72:P72"/>
    <mergeCell ref="T52:T53"/>
    <mergeCell ref="A20:K20"/>
    <mergeCell ref="A22:K25"/>
    <mergeCell ref="A84:A85"/>
    <mergeCell ref="A52:A53"/>
    <mergeCell ref="B54:I54"/>
    <mergeCell ref="B55:I55"/>
    <mergeCell ref="B80:I80"/>
    <mergeCell ref="B81:I81"/>
    <mergeCell ref="B84:I85"/>
    <mergeCell ref="N84:P84"/>
    <mergeCell ref="Q84:S84"/>
    <mergeCell ref="B141:T141"/>
    <mergeCell ref="B144:T144"/>
    <mergeCell ref="B45:I45"/>
    <mergeCell ref="B62:I62"/>
    <mergeCell ref="B59:I59"/>
    <mergeCell ref="J52:J53"/>
    <mergeCell ref="B94:I94"/>
    <mergeCell ref="B88:I88"/>
    <mergeCell ref="B89:I89"/>
    <mergeCell ref="B90:I90"/>
    <mergeCell ref="B74:I74"/>
    <mergeCell ref="B77:I77"/>
    <mergeCell ref="B78:I78"/>
    <mergeCell ref="B79:I79"/>
    <mergeCell ref="A83:T83"/>
    <mergeCell ref="J84:J85"/>
    <mergeCell ref="B72:I73"/>
    <mergeCell ref="K84:M84"/>
    <mergeCell ref="B63:I63"/>
    <mergeCell ref="B56:I56"/>
    <mergeCell ref="B57:I57"/>
    <mergeCell ref="B60:I60"/>
    <mergeCell ref="A51:T51"/>
  </mergeCells>
  <phoneticPr fontId="5" type="noConversion"/>
  <conditionalFormatting sqref="U243 L31:L33 U30:U32 U3:U8">
    <cfRule type="cellIs" dxfId="29" priority="159" operator="equal">
      <formula>"E bine"</formula>
    </cfRule>
  </conditionalFormatting>
  <conditionalFormatting sqref="U243 U30:U32 U3:U8">
    <cfRule type="cellIs" dxfId="28" priority="158" operator="equal">
      <formula>"NU e bine"</formula>
    </cfRule>
  </conditionalFormatting>
  <conditionalFormatting sqref="U30:V32 U3:U8">
    <cfRule type="cellIs" dxfId="27" priority="151" operator="equal">
      <formula>"Suma trebuie să fie 52"</formula>
    </cfRule>
    <cfRule type="cellIs" dxfId="26" priority="152" operator="equal">
      <formula>"Corect"</formula>
    </cfRule>
    <cfRule type="cellIs" dxfId="25" priority="153" operator="equal">
      <formula>SUM($B$30:$J$30)</formula>
    </cfRule>
    <cfRule type="cellIs" dxfId="24" priority="154" operator="lessThan">
      <formula>"(SUM(B28:K28)=52"</formula>
    </cfRule>
    <cfRule type="cellIs" dxfId="23" priority="155" operator="equal">
      <formula>52</formula>
    </cfRule>
    <cfRule type="cellIs" dxfId="22" priority="156" operator="equal">
      <formula>$K$30</formula>
    </cfRule>
    <cfRule type="cellIs" dxfId="21" priority="157" operator="equal">
      <formula>$B$30:$K$30=52</formula>
    </cfRule>
  </conditionalFormatting>
  <conditionalFormatting sqref="U243:V243 U30:V32 U3:U8">
    <cfRule type="cellIs" dxfId="20" priority="146" operator="equal">
      <formula>"Suma trebuie să fie 52"</formula>
    </cfRule>
    <cfRule type="cellIs" dxfId="19" priority="150" operator="equal">
      <formula>"Corect"</formula>
    </cfRule>
  </conditionalFormatting>
  <conditionalFormatting sqref="U243:X243 U30:V32">
    <cfRule type="cellIs" dxfId="18" priority="149" operator="equal">
      <formula>"Corect"</formula>
    </cfRule>
  </conditionalFormatting>
  <conditionalFormatting sqref="U106:W107 U81:W81 U63:W63 U47:W49 U118:W119 U94:W94">
    <cfRule type="cellIs" dxfId="17" priority="147" operator="equal">
      <formula>"E trebuie să fie cel puțin egal cu C+VP"</formula>
    </cfRule>
    <cfRule type="cellIs" dxfId="16" priority="148" operator="equal">
      <formula>"Corect"</formula>
    </cfRule>
  </conditionalFormatting>
  <conditionalFormatting sqref="U243:V243">
    <cfRule type="cellIs" dxfId="15" priority="122" operator="equal">
      <formula>"Nu corespunde cu tabelul de opționale"</formula>
    </cfRule>
    <cfRule type="cellIs" dxfId="14" priority="125" operator="equal">
      <formula>"Suma trebuie să fie 52"</formula>
    </cfRule>
    <cfRule type="cellIs" dxfId="13" priority="126" operator="equal">
      <formula>"Corect"</formula>
    </cfRule>
    <cfRule type="cellIs" dxfId="12" priority="127" operator="equal">
      <formula>SUM($B$30:$J$30)</formula>
    </cfRule>
    <cfRule type="cellIs" dxfId="11" priority="128" operator="lessThan">
      <formula>"(SUM(B28:K28)=52"</formula>
    </cfRule>
    <cfRule type="cellIs" dxfId="10" priority="129" operator="equal">
      <formula>52</formula>
    </cfRule>
    <cfRule type="cellIs" dxfId="9" priority="130" operator="equal">
      <formula>$K$30</formula>
    </cfRule>
    <cfRule type="cellIs" dxfId="8" priority="131" operator="equal">
      <formula>$B$30:$K$30=52</formula>
    </cfRule>
  </conditionalFormatting>
  <conditionalFormatting sqref="U3:U8">
    <cfRule type="cellIs" dxfId="7" priority="110" operator="equal">
      <formula>"Trebuie alocate cel puțin 20 de ore pe săptămână"</formula>
    </cfRule>
  </conditionalFormatting>
  <conditionalFormatting sqref="U30:V30">
    <cfRule type="cellIs" dxfId="6" priority="12" operator="equal">
      <formula>"Correct"</formula>
    </cfRule>
  </conditionalFormatting>
  <dataValidations disablePrompts="1" count="6">
    <dataValidation type="list" allowBlank="1" showInputMessage="1" showErrorMessage="1" sqref="R133:R134 R86:R93 R40:R46 R54:R62 R74:R80 R145:R146 R111:R117 R99:R105 R142:R143 R137 R130:R131 R127:R128 R124:R125 R139:R140">
      <formula1>$R$39</formula1>
    </dataValidation>
    <dataValidation type="list" allowBlank="1" showInputMessage="1" showErrorMessage="1" sqref="Q140 Q86:Q93 Q54:Q62 Q74:Q80 Q40:Q46 Q145:Q146 Q111:Q117 Q99:Q105 Q136:Q137 Q130:Q131 Q127:Q128 Q124:Q125 Q142:Q143 Q133:Q134">
      <formula1>$Q$39</formula1>
    </dataValidation>
    <dataValidation type="list" allowBlank="1" showInputMessage="1" showErrorMessage="1" sqref="S133:S134 S145:S146 S74:S80 S40:S46 S54:S62 S86:S93 S111:S117 S99:S105 S136:S137 S130:S131 S127:S128 S124:S125 S139:S140 S142:S143">
      <formula1>$S$39</formula1>
    </dataValidation>
    <dataValidation type="list" allowBlank="1" showInputMessage="1" showErrorMessage="1" sqref="B231:I231 B225:I228 B179:I182">
      <formula1>$B$38:$B$151</formula1>
    </dataValidation>
    <dataValidation type="list" allowBlank="1" showInputMessage="1" showErrorMessage="1" sqref="T139:T140 T74:T80 T40:T46 T54:T62 T86:T93 T145:T146 T111:T117 T99:T105 T136:T137 T130:T131 T127:T128 T124:T125 T142:T143 T133:T134">
      <formula1>$O$36:$S$36</formula1>
    </dataValidation>
    <dataValidation type="list" allowBlank="1" showInputMessage="1" showErrorMessage="1" sqref="B158:I176 B194:I208 B211:I213">
      <formula1>$B$38:$B$146</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 univ. dr. Corin BRAGA&amp;RDIRECTOR DE DEPARTAMENT,
Lect. univ. dr. Szabó Árpád Töhötöm</oddFooter>
  </headerFooter>
  <rowBreaks count="5" manualBreakCount="5">
    <brk id="34" max="19" man="1"/>
    <brk id="56" max="19" man="1"/>
    <brk id="82" max="19" man="1"/>
    <brk id="101" max="19" man="1"/>
    <brk id="119" max="19" man="1"/>
  </rowBreaks>
  <colBreaks count="1" manualBreakCount="1">
    <brk id="20" max="1048575" man="1"/>
  </colBreaks>
  <ignoredErrors>
    <ignoredError sqref="M243"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8"/>
  <sheetViews>
    <sheetView view="pageLayout" zoomScaleNormal="100" workbookViewId="0">
      <selection activeCell="U4" sqref="U4:AA4"/>
    </sheetView>
  </sheetViews>
  <sheetFormatPr defaultColWidth="8.85546875" defaultRowHeight="15" x14ac:dyDescent="0.25"/>
  <cols>
    <col min="2" max="9" width="6.7109375" customWidth="1"/>
    <col min="10" max="10" width="7" customWidth="1"/>
    <col min="11" max="11" width="5.85546875" customWidth="1"/>
    <col min="12" max="12" width="5.42578125" customWidth="1"/>
    <col min="13" max="13" width="5.140625" customWidth="1"/>
    <col min="14" max="15" width="5.42578125" customWidth="1"/>
    <col min="16" max="16" width="5.7109375" customWidth="1"/>
    <col min="17" max="18" width="5.85546875" customWidth="1"/>
    <col min="19" max="19" width="5.7109375" customWidth="1"/>
    <col min="20" max="20" width="10.140625" customWidth="1"/>
  </cols>
  <sheetData>
    <row r="1" spans="1:27" s="114" customFormat="1" ht="12.75" x14ac:dyDescent="0.2">
      <c r="A1" s="236" t="s">
        <v>87</v>
      </c>
      <c r="B1" s="236"/>
      <c r="C1" s="236"/>
      <c r="D1" s="236"/>
      <c r="E1" s="236"/>
      <c r="F1" s="236"/>
      <c r="G1" s="236"/>
      <c r="H1" s="236"/>
      <c r="I1" s="236"/>
      <c r="J1" s="236"/>
      <c r="K1" s="236"/>
      <c r="L1" s="236"/>
      <c r="M1" s="236"/>
      <c r="N1" s="236"/>
      <c r="O1" s="236"/>
      <c r="P1" s="236"/>
      <c r="Q1" s="236"/>
      <c r="R1" s="236"/>
      <c r="S1" s="236"/>
      <c r="T1" s="236"/>
    </row>
    <row r="2" spans="1:27" s="114" customFormat="1" ht="5.25" customHeight="1" x14ac:dyDescent="0.2"/>
    <row r="3" spans="1:27" s="114" customFormat="1" ht="15" customHeight="1" x14ac:dyDescent="0.2">
      <c r="A3" s="138" t="s">
        <v>78</v>
      </c>
      <c r="B3" s="138"/>
      <c r="C3" s="138"/>
      <c r="D3" s="138"/>
      <c r="E3" s="138"/>
      <c r="F3" s="138"/>
      <c r="G3" s="138"/>
      <c r="H3" s="138"/>
      <c r="I3" s="138"/>
      <c r="J3" s="138"/>
      <c r="K3" s="138"/>
      <c r="L3" s="138"/>
      <c r="M3" s="138"/>
      <c r="N3" s="138"/>
      <c r="O3" s="138"/>
      <c r="P3" s="138"/>
      <c r="Q3" s="138"/>
      <c r="R3" s="138"/>
      <c r="S3" s="138"/>
      <c r="T3" s="138"/>
    </row>
    <row r="4" spans="1:27" s="114" customFormat="1" ht="30" customHeight="1" x14ac:dyDescent="0.2">
      <c r="A4" s="156" t="s">
        <v>30</v>
      </c>
      <c r="B4" s="139" t="s">
        <v>29</v>
      </c>
      <c r="C4" s="140"/>
      <c r="D4" s="140"/>
      <c r="E4" s="140"/>
      <c r="F4" s="140"/>
      <c r="G4" s="140"/>
      <c r="H4" s="140"/>
      <c r="I4" s="141"/>
      <c r="J4" s="131" t="s">
        <v>43</v>
      </c>
      <c r="K4" s="165" t="s">
        <v>27</v>
      </c>
      <c r="L4" s="165"/>
      <c r="M4" s="165"/>
      <c r="N4" s="165" t="s">
        <v>44</v>
      </c>
      <c r="O4" s="206"/>
      <c r="P4" s="206"/>
      <c r="Q4" s="165" t="s">
        <v>26</v>
      </c>
      <c r="R4" s="165"/>
      <c r="S4" s="165"/>
      <c r="T4" s="165" t="s">
        <v>25</v>
      </c>
      <c r="U4" s="310" t="s">
        <v>238</v>
      </c>
      <c r="V4" s="310"/>
      <c r="W4" s="310"/>
      <c r="X4" s="310"/>
      <c r="Y4" s="310"/>
      <c r="Z4" s="310"/>
      <c r="AA4" s="309"/>
    </row>
    <row r="5" spans="1:27" s="114" customFormat="1" ht="12.75" x14ac:dyDescent="0.2">
      <c r="A5" s="157"/>
      <c r="B5" s="142"/>
      <c r="C5" s="143"/>
      <c r="D5" s="143"/>
      <c r="E5" s="143"/>
      <c r="F5" s="143"/>
      <c r="G5" s="143"/>
      <c r="H5" s="143"/>
      <c r="I5" s="144"/>
      <c r="J5" s="132"/>
      <c r="K5" s="115" t="s">
        <v>31</v>
      </c>
      <c r="L5" s="115" t="s">
        <v>32</v>
      </c>
      <c r="M5" s="115" t="s">
        <v>33</v>
      </c>
      <c r="N5" s="115" t="s">
        <v>37</v>
      </c>
      <c r="O5" s="115" t="s">
        <v>8</v>
      </c>
      <c r="P5" s="115" t="s">
        <v>34</v>
      </c>
      <c r="Q5" s="115" t="s">
        <v>35</v>
      </c>
      <c r="R5" s="115" t="s">
        <v>31</v>
      </c>
      <c r="S5" s="115" t="s">
        <v>36</v>
      </c>
      <c r="T5" s="165"/>
    </row>
    <row r="6" spans="1:27" s="114" customFormat="1" ht="12.75" x14ac:dyDescent="0.2">
      <c r="A6" s="275" t="s">
        <v>54</v>
      </c>
      <c r="B6" s="275"/>
      <c r="C6" s="275"/>
      <c r="D6" s="275"/>
      <c r="E6" s="275"/>
      <c r="F6" s="275"/>
      <c r="G6" s="275"/>
      <c r="H6" s="275"/>
      <c r="I6" s="275"/>
      <c r="J6" s="275"/>
      <c r="K6" s="275"/>
      <c r="L6" s="275"/>
      <c r="M6" s="275"/>
      <c r="N6" s="275"/>
      <c r="O6" s="275"/>
      <c r="P6" s="275"/>
      <c r="Q6" s="275"/>
      <c r="R6" s="275"/>
      <c r="S6" s="275"/>
      <c r="T6" s="275"/>
    </row>
    <row r="7" spans="1:27" s="114" customFormat="1" ht="14.25" customHeight="1" x14ac:dyDescent="0.2">
      <c r="A7" s="118" t="s">
        <v>79</v>
      </c>
      <c r="B7" s="287" t="s">
        <v>229</v>
      </c>
      <c r="C7" s="287"/>
      <c r="D7" s="287"/>
      <c r="E7" s="287"/>
      <c r="F7" s="287"/>
      <c r="G7" s="287"/>
      <c r="H7" s="287"/>
      <c r="I7" s="287"/>
      <c r="J7" s="27">
        <v>5</v>
      </c>
      <c r="K7" s="27">
        <v>2</v>
      </c>
      <c r="L7" s="27">
        <v>2</v>
      </c>
      <c r="M7" s="27">
        <v>0</v>
      </c>
      <c r="N7" s="28">
        <f>K7+L7+M7</f>
        <v>4</v>
      </c>
      <c r="O7" s="28">
        <f>P7-N7</f>
        <v>5</v>
      </c>
      <c r="P7" s="28">
        <f>ROUND(PRODUCT(J7,25)/14,0)</f>
        <v>9</v>
      </c>
      <c r="Q7" s="27" t="s">
        <v>35</v>
      </c>
      <c r="R7" s="27"/>
      <c r="S7" s="29"/>
      <c r="T7" s="29" t="s">
        <v>88</v>
      </c>
    </row>
    <row r="8" spans="1:27" s="114" customFormat="1" ht="12.75" x14ac:dyDescent="0.2">
      <c r="A8" s="272" t="s">
        <v>55</v>
      </c>
      <c r="B8" s="273"/>
      <c r="C8" s="273"/>
      <c r="D8" s="273"/>
      <c r="E8" s="273"/>
      <c r="F8" s="273"/>
      <c r="G8" s="273"/>
      <c r="H8" s="273"/>
      <c r="I8" s="273"/>
      <c r="J8" s="273"/>
      <c r="K8" s="273"/>
      <c r="L8" s="273"/>
      <c r="M8" s="273"/>
      <c r="N8" s="273"/>
      <c r="O8" s="273"/>
      <c r="P8" s="273"/>
      <c r="Q8" s="273"/>
      <c r="R8" s="273"/>
      <c r="S8" s="273"/>
      <c r="T8" s="274"/>
    </row>
    <row r="9" spans="1:27" s="114" customFormat="1" ht="51" customHeight="1" x14ac:dyDescent="0.2">
      <c r="A9" s="118" t="s">
        <v>80</v>
      </c>
      <c r="B9" s="288" t="s">
        <v>230</v>
      </c>
      <c r="C9" s="289"/>
      <c r="D9" s="289"/>
      <c r="E9" s="289"/>
      <c r="F9" s="289"/>
      <c r="G9" s="289"/>
      <c r="H9" s="289"/>
      <c r="I9" s="290"/>
      <c r="J9" s="27">
        <v>5</v>
      </c>
      <c r="K9" s="27">
        <v>2</v>
      </c>
      <c r="L9" s="27">
        <v>2</v>
      </c>
      <c r="M9" s="27">
        <v>0</v>
      </c>
      <c r="N9" s="28">
        <f>K9+L9+M9</f>
        <v>4</v>
      </c>
      <c r="O9" s="28">
        <f>P9-N9</f>
        <v>5</v>
      </c>
      <c r="P9" s="28">
        <f>ROUND(PRODUCT(J9,25)/14,0)</f>
        <v>9</v>
      </c>
      <c r="Q9" s="27" t="s">
        <v>35</v>
      </c>
      <c r="R9" s="27"/>
      <c r="S9" s="29"/>
      <c r="T9" s="29" t="s">
        <v>88</v>
      </c>
    </row>
    <row r="10" spans="1:27" s="114" customFormat="1" ht="12.75" x14ac:dyDescent="0.2">
      <c r="A10" s="272" t="s">
        <v>56</v>
      </c>
      <c r="B10" s="273"/>
      <c r="C10" s="273"/>
      <c r="D10" s="273"/>
      <c r="E10" s="273"/>
      <c r="F10" s="273"/>
      <c r="G10" s="273"/>
      <c r="H10" s="273"/>
      <c r="I10" s="273"/>
      <c r="J10" s="273"/>
      <c r="K10" s="273"/>
      <c r="L10" s="273"/>
      <c r="M10" s="273"/>
      <c r="N10" s="273"/>
      <c r="O10" s="273"/>
      <c r="P10" s="273"/>
      <c r="Q10" s="273"/>
      <c r="R10" s="273"/>
      <c r="S10" s="273"/>
      <c r="T10" s="274"/>
    </row>
    <row r="11" spans="1:27" s="114" customFormat="1" ht="61.5" customHeight="1" x14ac:dyDescent="0.2">
      <c r="A11" s="118" t="s">
        <v>81</v>
      </c>
      <c r="B11" s="291" t="s">
        <v>231</v>
      </c>
      <c r="C11" s="292"/>
      <c r="D11" s="292"/>
      <c r="E11" s="292"/>
      <c r="F11" s="292"/>
      <c r="G11" s="292"/>
      <c r="H11" s="292"/>
      <c r="I11" s="292"/>
      <c r="J11" s="27">
        <v>5</v>
      </c>
      <c r="K11" s="27">
        <v>2</v>
      </c>
      <c r="L11" s="27">
        <v>2</v>
      </c>
      <c r="M11" s="27">
        <v>0</v>
      </c>
      <c r="N11" s="28">
        <f>K11+L11+M11</f>
        <v>4</v>
      </c>
      <c r="O11" s="28">
        <f>P11-N11</f>
        <v>5</v>
      </c>
      <c r="P11" s="28">
        <f>ROUND(PRODUCT(J11,25)/14,0)</f>
        <v>9</v>
      </c>
      <c r="Q11" s="27" t="s">
        <v>35</v>
      </c>
      <c r="R11" s="27"/>
      <c r="S11" s="29"/>
      <c r="T11" s="29" t="s">
        <v>88</v>
      </c>
    </row>
    <row r="12" spans="1:27" s="114" customFormat="1" ht="12.75" x14ac:dyDescent="0.2">
      <c r="A12" s="293" t="s">
        <v>57</v>
      </c>
      <c r="B12" s="294"/>
      <c r="C12" s="294"/>
      <c r="D12" s="294"/>
      <c r="E12" s="294"/>
      <c r="F12" s="294"/>
      <c r="G12" s="294"/>
      <c r="H12" s="294"/>
      <c r="I12" s="294"/>
      <c r="J12" s="294"/>
      <c r="K12" s="294"/>
      <c r="L12" s="294"/>
      <c r="M12" s="294"/>
      <c r="N12" s="294"/>
      <c r="O12" s="294"/>
      <c r="P12" s="294"/>
      <c r="Q12" s="294"/>
      <c r="R12" s="294"/>
      <c r="S12" s="294"/>
      <c r="T12" s="294"/>
    </row>
    <row r="13" spans="1:27" s="114" customFormat="1" ht="15.75" customHeight="1" x14ac:dyDescent="0.2">
      <c r="A13" s="118" t="s">
        <v>82</v>
      </c>
      <c r="B13" s="295" t="s">
        <v>237</v>
      </c>
      <c r="C13" s="296"/>
      <c r="D13" s="296"/>
      <c r="E13" s="296"/>
      <c r="F13" s="296"/>
      <c r="G13" s="296"/>
      <c r="H13" s="296"/>
      <c r="I13" s="296"/>
      <c r="J13" s="27">
        <v>5</v>
      </c>
      <c r="K13" s="27">
        <v>2</v>
      </c>
      <c r="L13" s="27">
        <v>2</v>
      </c>
      <c r="M13" s="27">
        <v>0</v>
      </c>
      <c r="N13" s="28">
        <f>K13+L13+M13</f>
        <v>4</v>
      </c>
      <c r="O13" s="28">
        <f>P13-N13</f>
        <v>5</v>
      </c>
      <c r="P13" s="28">
        <f>ROUND(PRODUCT(J13,25)/14,0)</f>
        <v>9</v>
      </c>
      <c r="Q13" s="27" t="s">
        <v>35</v>
      </c>
      <c r="R13" s="27"/>
      <c r="S13" s="29"/>
      <c r="T13" s="31" t="s">
        <v>89</v>
      </c>
    </row>
    <row r="14" spans="1:27" s="114" customFormat="1" ht="12.75" x14ac:dyDescent="0.2">
      <c r="A14" s="297" t="s">
        <v>58</v>
      </c>
      <c r="B14" s="297"/>
      <c r="C14" s="297"/>
      <c r="D14" s="297"/>
      <c r="E14" s="297"/>
      <c r="F14" s="297"/>
      <c r="G14" s="297"/>
      <c r="H14" s="297"/>
      <c r="I14" s="297"/>
      <c r="J14" s="297"/>
      <c r="K14" s="297"/>
      <c r="L14" s="297"/>
      <c r="M14" s="297"/>
      <c r="N14" s="297"/>
      <c r="O14" s="297"/>
      <c r="P14" s="297"/>
      <c r="Q14" s="297"/>
      <c r="R14" s="297"/>
      <c r="S14" s="297"/>
      <c r="T14" s="297"/>
    </row>
    <row r="15" spans="1:27" s="114" customFormat="1" ht="29.25" customHeight="1" x14ac:dyDescent="0.2">
      <c r="A15" s="118" t="s">
        <v>83</v>
      </c>
      <c r="B15" s="298" t="s">
        <v>232</v>
      </c>
      <c r="C15" s="298"/>
      <c r="D15" s="298"/>
      <c r="E15" s="298"/>
      <c r="F15" s="298"/>
      <c r="G15" s="298"/>
      <c r="H15" s="298"/>
      <c r="I15" s="298"/>
      <c r="J15" s="27">
        <v>2</v>
      </c>
      <c r="K15" s="27">
        <v>1</v>
      </c>
      <c r="L15" s="27">
        <v>1</v>
      </c>
      <c r="M15" s="27">
        <v>0</v>
      </c>
      <c r="N15" s="28">
        <f>K15+L15+M15</f>
        <v>2</v>
      </c>
      <c r="O15" s="28">
        <f>P15-N15</f>
        <v>2</v>
      </c>
      <c r="P15" s="28">
        <f>ROUND(PRODUCT(J15,25)/14,0)</f>
        <v>4</v>
      </c>
      <c r="Q15" s="27"/>
      <c r="R15" s="27" t="s">
        <v>31</v>
      </c>
      <c r="S15" s="29"/>
      <c r="T15" s="31" t="s">
        <v>89</v>
      </c>
    </row>
    <row r="16" spans="1:27" s="114" customFormat="1" ht="29.25" customHeight="1" x14ac:dyDescent="0.2">
      <c r="A16" s="118" t="s">
        <v>84</v>
      </c>
      <c r="B16" s="298" t="s">
        <v>233</v>
      </c>
      <c r="C16" s="298"/>
      <c r="D16" s="298"/>
      <c r="E16" s="298"/>
      <c r="F16" s="298"/>
      <c r="G16" s="298"/>
      <c r="H16" s="298"/>
      <c r="I16" s="298"/>
      <c r="J16" s="27">
        <v>3</v>
      </c>
      <c r="K16" s="27">
        <v>0</v>
      </c>
      <c r="L16" s="27">
        <v>0</v>
      </c>
      <c r="M16" s="27">
        <v>3</v>
      </c>
      <c r="N16" s="28">
        <f t="shared" ref="N16" si="0">K16+L16+M16</f>
        <v>3</v>
      </c>
      <c r="O16" s="28">
        <f t="shared" ref="O16" si="1">P16-N16</f>
        <v>2</v>
      </c>
      <c r="P16" s="28">
        <f t="shared" ref="P16" si="2">ROUND(PRODUCT(J16,25)/14,0)</f>
        <v>5</v>
      </c>
      <c r="Q16" s="27"/>
      <c r="R16" s="27" t="s">
        <v>31</v>
      </c>
      <c r="S16" s="29"/>
      <c r="T16" s="31" t="s">
        <v>89</v>
      </c>
    </row>
    <row r="17" spans="1:20" s="114" customFormat="1" ht="12.75" x14ac:dyDescent="0.2">
      <c r="A17" s="297" t="s">
        <v>59</v>
      </c>
      <c r="B17" s="297"/>
      <c r="C17" s="297"/>
      <c r="D17" s="297"/>
      <c r="E17" s="297"/>
      <c r="F17" s="297"/>
      <c r="G17" s="297"/>
      <c r="H17" s="297"/>
      <c r="I17" s="297"/>
      <c r="J17" s="297"/>
      <c r="K17" s="297"/>
      <c r="L17" s="297"/>
      <c r="M17" s="297"/>
      <c r="N17" s="297"/>
      <c r="O17" s="297"/>
      <c r="P17" s="297"/>
      <c r="Q17" s="297"/>
      <c r="R17" s="297"/>
      <c r="S17" s="297"/>
      <c r="T17" s="297"/>
    </row>
    <row r="18" spans="1:20" s="114" customFormat="1" ht="16.5" customHeight="1" x14ac:dyDescent="0.2">
      <c r="A18" s="118" t="s">
        <v>85</v>
      </c>
      <c r="B18" s="298" t="s">
        <v>234</v>
      </c>
      <c r="C18" s="298"/>
      <c r="D18" s="298"/>
      <c r="E18" s="298"/>
      <c r="F18" s="298"/>
      <c r="G18" s="298"/>
      <c r="H18" s="298"/>
      <c r="I18" s="298"/>
      <c r="J18" s="27">
        <v>3</v>
      </c>
      <c r="K18" s="27">
        <v>1</v>
      </c>
      <c r="L18" s="27">
        <v>1</v>
      </c>
      <c r="M18" s="27">
        <v>0</v>
      </c>
      <c r="N18" s="28">
        <f>K18+L18+M18</f>
        <v>2</v>
      </c>
      <c r="O18" s="28">
        <f>P18-N18</f>
        <v>4</v>
      </c>
      <c r="P18" s="28">
        <f>ROUND(PRODUCT(J18,25)/12,0)</f>
        <v>6</v>
      </c>
      <c r="Q18" s="27" t="s">
        <v>35</v>
      </c>
      <c r="R18" s="27"/>
      <c r="S18" s="29"/>
      <c r="T18" s="29" t="s">
        <v>88</v>
      </c>
    </row>
    <row r="19" spans="1:20" s="114" customFormat="1" ht="30" customHeight="1" x14ac:dyDescent="0.2">
      <c r="A19" s="118" t="s">
        <v>86</v>
      </c>
      <c r="B19" s="298" t="s">
        <v>235</v>
      </c>
      <c r="C19" s="298"/>
      <c r="D19" s="298"/>
      <c r="E19" s="298"/>
      <c r="F19" s="298"/>
      <c r="G19" s="298"/>
      <c r="H19" s="298"/>
      <c r="I19" s="298"/>
      <c r="J19" s="27">
        <v>2</v>
      </c>
      <c r="K19" s="27">
        <v>0</v>
      </c>
      <c r="L19" s="27">
        <v>0</v>
      </c>
      <c r="M19" s="27">
        <v>3</v>
      </c>
      <c r="N19" s="28">
        <f t="shared" ref="N19" si="3">K19+L19+M19</f>
        <v>3</v>
      </c>
      <c r="O19" s="28">
        <f t="shared" ref="O19" si="4">P19-N19</f>
        <v>1</v>
      </c>
      <c r="P19" s="28">
        <f t="shared" ref="P19" si="5">ROUND(PRODUCT(J19,25)/12,0)</f>
        <v>4</v>
      </c>
      <c r="Q19" s="27"/>
      <c r="R19" s="27" t="s">
        <v>31</v>
      </c>
      <c r="S19" s="29"/>
      <c r="T19" s="31" t="s">
        <v>89</v>
      </c>
    </row>
    <row r="20" spans="1:20" s="114" customFormat="1" ht="15" customHeight="1" x14ac:dyDescent="0.2">
      <c r="A20" s="299" t="s">
        <v>77</v>
      </c>
      <c r="B20" s="299"/>
      <c r="C20" s="299"/>
      <c r="D20" s="299"/>
      <c r="E20" s="299"/>
      <c r="F20" s="299"/>
      <c r="G20" s="299"/>
      <c r="H20" s="299"/>
      <c r="I20" s="299"/>
      <c r="J20" s="30">
        <f>SUM(J7,J9,J11,J13,J15:J16,J18:J19)</f>
        <v>30</v>
      </c>
      <c r="K20" s="30">
        <f t="shared" ref="K20:P20" si="6">SUM(K7,K9,K11,K13,K15:K16,K18:K19)</f>
        <v>10</v>
      </c>
      <c r="L20" s="30">
        <f t="shared" si="6"/>
        <v>10</v>
      </c>
      <c r="M20" s="30">
        <f t="shared" si="6"/>
        <v>6</v>
      </c>
      <c r="N20" s="30">
        <f t="shared" si="6"/>
        <v>26</v>
      </c>
      <c r="O20" s="30">
        <f t="shared" si="6"/>
        <v>29</v>
      </c>
      <c r="P20" s="30">
        <f t="shared" si="6"/>
        <v>55</v>
      </c>
      <c r="Q20" s="30">
        <f>COUNTIF(Q7,"E")+COUNTIF(Q9,"E")+COUNTIF(Q11,"E")+COUNTIF(Q13,"E")+COUNTIF(Q15:Q16,"E")+COUNTIF(Q18:Q19,"E")</f>
        <v>5</v>
      </c>
      <c r="R20" s="30">
        <f>COUNTIF(R7,"C")+COUNTIF(R9,"C")+COUNTIF(R11,"C")+COUNTIF(R13,"C")+COUNTIF(R15:R16,"C")+COUNTIF(R18:R19,"C")</f>
        <v>3</v>
      </c>
      <c r="S20" s="30">
        <f>COUNTIF(S7,"VP")+COUNTIF(S9,"VP")+COUNTIF(S11,"VP")+COUNTIF(S13,"VP")+COUNTIF(S15:S16,"VP")+COUNTIF(S18:S19,"VP")</f>
        <v>0</v>
      </c>
      <c r="T20" s="300"/>
    </row>
    <row r="21" spans="1:20" s="114" customFormat="1" ht="12.75" x14ac:dyDescent="0.2">
      <c r="A21" s="299" t="s">
        <v>53</v>
      </c>
      <c r="B21" s="299"/>
      <c r="C21" s="299"/>
      <c r="D21" s="299"/>
      <c r="E21" s="299"/>
      <c r="F21" s="299"/>
      <c r="G21" s="299"/>
      <c r="H21" s="299"/>
      <c r="I21" s="299"/>
      <c r="J21" s="299"/>
      <c r="K21" s="30">
        <f>SUM(K7,K9,K11,K13,K15,K16)*14+SUM(K18,K19)*12</f>
        <v>138</v>
      </c>
      <c r="L21" s="30">
        <f t="shared" ref="L21:P21" si="7">SUM(L7,L9,L11,L13,L15,L16)*14+SUM(L18,L19)*12</f>
        <v>138</v>
      </c>
      <c r="M21" s="30">
        <f t="shared" si="7"/>
        <v>78</v>
      </c>
      <c r="N21" s="30">
        <f t="shared" si="7"/>
        <v>354</v>
      </c>
      <c r="O21" s="30">
        <f t="shared" si="7"/>
        <v>396</v>
      </c>
      <c r="P21" s="30">
        <f t="shared" si="7"/>
        <v>750</v>
      </c>
      <c r="Q21" s="271"/>
      <c r="R21" s="271"/>
      <c r="S21" s="271"/>
      <c r="T21" s="271"/>
    </row>
    <row r="22" spans="1:20" s="114" customFormat="1" ht="12.75" x14ac:dyDescent="0.2">
      <c r="A22" s="299"/>
      <c r="B22" s="299"/>
      <c r="C22" s="299"/>
      <c r="D22" s="299"/>
      <c r="E22" s="299"/>
      <c r="F22" s="299"/>
      <c r="G22" s="299"/>
      <c r="H22" s="299"/>
      <c r="I22" s="299"/>
      <c r="J22" s="299"/>
      <c r="K22" s="301">
        <f>SUM(K21:M21)</f>
        <v>354</v>
      </c>
      <c r="L22" s="301"/>
      <c r="M22" s="301"/>
      <c r="N22" s="301">
        <f>SUM(N21:O21)</f>
        <v>750</v>
      </c>
      <c r="O22" s="301"/>
      <c r="P22" s="301"/>
      <c r="Q22" s="271"/>
      <c r="R22" s="271"/>
      <c r="S22" s="271"/>
      <c r="T22" s="271"/>
    </row>
    <row r="23" spans="1:20" s="114" customFormat="1" ht="12.75" x14ac:dyDescent="0.2">
      <c r="A23" s="302" t="s">
        <v>236</v>
      </c>
      <c r="B23" s="303"/>
      <c r="C23" s="303"/>
      <c r="D23" s="303"/>
      <c r="E23" s="303"/>
      <c r="F23" s="303"/>
      <c r="G23" s="303"/>
      <c r="H23" s="303"/>
      <c r="I23" s="304"/>
      <c r="J23" s="305">
        <v>5</v>
      </c>
      <c r="K23" s="306"/>
      <c r="L23" s="307"/>
      <c r="M23" s="307"/>
      <c r="N23" s="307"/>
      <c r="O23" s="307"/>
      <c r="P23" s="307"/>
      <c r="Q23" s="307"/>
      <c r="R23" s="307"/>
      <c r="S23" s="307"/>
      <c r="T23" s="308"/>
    </row>
    <row r="24" spans="1:20" s="114" customFormat="1" ht="12.75" x14ac:dyDescent="0.2"/>
    <row r="25" spans="1:20" s="114" customFormat="1" ht="12.75" x14ac:dyDescent="0.2">
      <c r="A25" s="276" t="s">
        <v>103</v>
      </c>
      <c r="B25" s="276"/>
      <c r="C25" s="276"/>
      <c r="D25" s="276"/>
      <c r="E25" s="276"/>
      <c r="F25" s="276"/>
      <c r="G25" s="276"/>
      <c r="H25" s="276"/>
      <c r="I25" s="276"/>
      <c r="J25" s="276"/>
      <c r="K25" s="276"/>
      <c r="L25" s="276"/>
      <c r="M25" s="276"/>
      <c r="N25" s="276"/>
      <c r="O25" s="276"/>
      <c r="P25" s="276"/>
      <c r="Q25" s="276"/>
      <c r="R25" s="276"/>
      <c r="S25" s="276"/>
      <c r="T25" s="276"/>
    </row>
    <row r="26" spans="1:20" s="114" customFormat="1" ht="12.75" x14ac:dyDescent="0.2">
      <c r="A26" s="117"/>
      <c r="B26" s="117"/>
      <c r="C26" s="117"/>
      <c r="D26" s="117"/>
      <c r="E26" s="117"/>
      <c r="F26" s="117"/>
      <c r="G26" s="117"/>
      <c r="H26" s="117"/>
      <c r="I26" s="117"/>
      <c r="J26" s="117"/>
      <c r="K26" s="117"/>
      <c r="L26" s="117"/>
      <c r="M26" s="117"/>
      <c r="N26" s="117"/>
      <c r="O26" s="117"/>
      <c r="P26" s="117"/>
      <c r="Q26" s="117"/>
      <c r="R26" s="117"/>
      <c r="S26" s="117"/>
      <c r="T26" s="117"/>
    </row>
    <row r="27" spans="1:20" s="1" customFormat="1" ht="12.75" x14ac:dyDescent="0.2"/>
    <row r="28" spans="1:20" s="1" customFormat="1" ht="12.75" x14ac:dyDescent="0.2"/>
  </sheetData>
  <mergeCells count="31">
    <mergeCell ref="A21:J22"/>
    <mergeCell ref="Q21:T22"/>
    <mergeCell ref="K22:M22"/>
    <mergeCell ref="N22:P22"/>
    <mergeCell ref="A23:I23"/>
    <mergeCell ref="K23:T23"/>
    <mergeCell ref="A1:T1"/>
    <mergeCell ref="A3:T3"/>
    <mergeCell ref="A4:A5"/>
    <mergeCell ref="B4:I5"/>
    <mergeCell ref="J4:J5"/>
    <mergeCell ref="K4:M4"/>
    <mergeCell ref="N4:P4"/>
    <mergeCell ref="Q4:S4"/>
    <mergeCell ref="T4:T5"/>
    <mergeCell ref="A25:T25"/>
    <mergeCell ref="B13:I13"/>
    <mergeCell ref="A14:T14"/>
    <mergeCell ref="B15:I15"/>
    <mergeCell ref="A17:T17"/>
    <mergeCell ref="B18:I18"/>
    <mergeCell ref="B19:I19"/>
    <mergeCell ref="B16:I16"/>
    <mergeCell ref="A6:T6"/>
    <mergeCell ref="B7:I7"/>
    <mergeCell ref="A8:T8"/>
    <mergeCell ref="B9:I9"/>
    <mergeCell ref="A10:T10"/>
    <mergeCell ref="B11:I11"/>
    <mergeCell ref="A12:T12"/>
    <mergeCell ref="A20:I20"/>
  </mergeCells>
  <phoneticPr fontId="5" type="noConversion"/>
  <dataValidations disablePrompts="1" count="3">
    <dataValidation type="list" allowBlank="1" showInputMessage="1" showErrorMessage="1" sqref="S11 S15:S16 S7 S9 S13 S18:S19">
      <formula1>$S$39</formula1>
    </dataValidation>
    <dataValidation type="list" allowBlank="1" showInputMessage="1" showErrorMessage="1" sqref="Q11 Q15:Q16 Q7 Q9 Q13 Q18:Q19">
      <formula1>$Q$39</formula1>
    </dataValidation>
    <dataValidation type="list" allowBlank="1" showInputMessage="1" showErrorMessage="1" sqref="R11 R15:R16 R7 R9 R13 R18:R19">
      <formula1>$R$39</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841E952-F83B-4142-BC72-913B7ED19AF5}">
  <ds:schemaRefs>
    <ds:schemaRef ds:uri="http://schemas.microsoft.com/sharepoint/v3/contenttype/forms"/>
  </ds:schemaRefs>
</ds:datastoreItem>
</file>

<file path=customXml/itemProps2.xml><?xml version="1.0" encoding="utf-8"?>
<ds:datastoreItem xmlns:ds="http://schemas.openxmlformats.org/officeDocument/2006/customXml" ds:itemID="{39C3F09A-0A52-4AB0-9EEA-A70F1BCF7E80}">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808C1A6-FB52-4CB6-A8E5-438669F9E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LicentaETM</vt:lpstr>
      <vt:lpstr>DPPD</vt:lpstr>
      <vt:lpstr>Sheet3</vt:lpstr>
      <vt:lpstr>DPPD!Print_Area</vt:lpstr>
      <vt:lpstr>LicentaETM!Print_Area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2020-02-19T07:06:27Z</cp:lastPrinted>
  <dcterms:created xsi:type="dcterms:W3CDTF">2013-06-27T08:19:59Z</dcterms:created>
  <dcterms:modified xsi:type="dcterms:W3CDTF">2020-02-19T07:26:42Z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