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Planuri_de_Invatamant_2020-2021\10. Facultatea de Litere\Versiunea_1\"/>
    </mc:Choice>
  </mc:AlternateContent>
  <bookViews>
    <workbookView xWindow="0" yWindow="0" windowWidth="28800" windowHeight="12180" tabRatio="601"/>
  </bookViews>
  <sheets>
    <sheet name="Plan" sheetId="1" r:id="rId1"/>
    <sheet name="Modul Pedagogic" sheetId="2" r:id="rId2"/>
    <sheet name="Sheet3" sheetId="3" r:id="rId3"/>
  </sheets>
  <definedNames>
    <definedName name="_xlnm.Print_Area" localSheetId="0">Plan!$A$1:$T$301</definedName>
  </definedNames>
  <calcPr calcId="162913"/>
</workbook>
</file>

<file path=xl/calcChain.xml><?xml version="1.0" encoding="utf-8"?>
<calcChain xmlns="http://schemas.openxmlformats.org/spreadsheetml/2006/main">
  <c r="A211" i="1" l="1"/>
  <c r="J211" i="1"/>
  <c r="K211" i="1"/>
  <c r="L211" i="1"/>
  <c r="M211" i="1"/>
  <c r="Q211" i="1"/>
  <c r="R211" i="1"/>
  <c r="S211" i="1"/>
  <c r="T211" i="1"/>
  <c r="N16" i="2" l="1"/>
  <c r="P16" i="2"/>
  <c r="O16" i="2" s="1"/>
  <c r="A287" i="1"/>
  <c r="J287" i="1"/>
  <c r="K287" i="1"/>
  <c r="L287" i="1"/>
  <c r="M287" i="1"/>
  <c r="N287" i="1"/>
  <c r="O287" i="1"/>
  <c r="P287" i="1"/>
  <c r="Q287" i="1"/>
  <c r="R287" i="1"/>
  <c r="S287" i="1"/>
  <c r="T287" i="1"/>
  <c r="P196" i="1" l="1"/>
  <c r="N196" i="1"/>
  <c r="P195" i="1"/>
  <c r="N195" i="1"/>
  <c r="P194" i="1"/>
  <c r="N194" i="1"/>
  <c r="P192" i="1"/>
  <c r="N192" i="1"/>
  <c r="P191" i="1"/>
  <c r="N191" i="1"/>
  <c r="P190" i="1"/>
  <c r="N190" i="1"/>
  <c r="P188" i="1"/>
  <c r="N188" i="1"/>
  <c r="P187" i="1"/>
  <c r="N187" i="1"/>
  <c r="P186" i="1"/>
  <c r="N186" i="1"/>
  <c r="P184" i="1"/>
  <c r="N184" i="1"/>
  <c r="P183" i="1"/>
  <c r="N183" i="1"/>
  <c r="P182" i="1"/>
  <c r="N182" i="1"/>
  <c r="P180" i="1"/>
  <c r="N180" i="1"/>
  <c r="P179" i="1"/>
  <c r="N179" i="1"/>
  <c r="P178" i="1"/>
  <c r="N178" i="1"/>
  <c r="P176" i="1"/>
  <c r="N176" i="1"/>
  <c r="P175" i="1"/>
  <c r="N175" i="1"/>
  <c r="P174" i="1"/>
  <c r="N174" i="1"/>
  <c r="P157" i="1"/>
  <c r="N157" i="1"/>
  <c r="P156" i="1"/>
  <c r="N156" i="1"/>
  <c r="P154" i="1"/>
  <c r="N154" i="1"/>
  <c r="P153" i="1"/>
  <c r="N153" i="1"/>
  <c r="P151" i="1"/>
  <c r="N151" i="1"/>
  <c r="P150" i="1"/>
  <c r="N150" i="1"/>
  <c r="P148" i="1"/>
  <c r="N148" i="1"/>
  <c r="P147" i="1"/>
  <c r="N147" i="1"/>
  <c r="P145" i="1"/>
  <c r="N145" i="1"/>
  <c r="P144" i="1"/>
  <c r="N144" i="1"/>
  <c r="P142" i="1"/>
  <c r="N142" i="1"/>
  <c r="P141" i="1"/>
  <c r="N141" i="1"/>
  <c r="P139" i="1"/>
  <c r="N139" i="1"/>
  <c r="P138" i="1"/>
  <c r="N138" i="1"/>
  <c r="P137" i="1"/>
  <c r="N137" i="1"/>
  <c r="P136" i="1"/>
  <c r="N136" i="1"/>
  <c r="P134" i="1"/>
  <c r="N134" i="1"/>
  <c r="P133" i="1"/>
  <c r="N133" i="1"/>
  <c r="P132" i="1"/>
  <c r="N132" i="1"/>
  <c r="P131" i="1"/>
  <c r="N131" i="1"/>
  <c r="P129" i="1"/>
  <c r="N129" i="1"/>
  <c r="P128" i="1"/>
  <c r="N128" i="1"/>
  <c r="P121" i="1"/>
  <c r="N121" i="1"/>
  <c r="P120" i="1"/>
  <c r="N120" i="1"/>
  <c r="P119" i="1"/>
  <c r="N119" i="1"/>
  <c r="O179" i="1" l="1"/>
  <c r="O175" i="1"/>
  <c r="O176" i="1"/>
  <c r="O178" i="1"/>
  <c r="O192" i="1"/>
  <c r="O187" i="1"/>
  <c r="O190" i="1"/>
  <c r="O191" i="1"/>
  <c r="O183" i="1"/>
  <c r="O184" i="1"/>
  <c r="O186" i="1"/>
  <c r="O195" i="1"/>
  <c r="O196" i="1"/>
  <c r="O138" i="1"/>
  <c r="O153" i="1"/>
  <c r="O154" i="1"/>
  <c r="O156" i="1"/>
  <c r="O157" i="1"/>
  <c r="O174" i="1"/>
  <c r="O180" i="1"/>
  <c r="O182" i="1"/>
  <c r="O188" i="1"/>
  <c r="O194" i="1"/>
  <c r="O131" i="1"/>
  <c r="O136" i="1"/>
  <c r="O137" i="1"/>
  <c r="O151" i="1"/>
  <c r="O147" i="1"/>
  <c r="O148" i="1"/>
  <c r="O150" i="1"/>
  <c r="O144" i="1"/>
  <c r="O145" i="1"/>
  <c r="O128" i="1"/>
  <c r="O129" i="1"/>
  <c r="O141" i="1"/>
  <c r="O142" i="1"/>
  <c r="O133" i="1"/>
  <c r="O134" i="1"/>
  <c r="O139" i="1"/>
  <c r="O132" i="1"/>
  <c r="O120" i="1"/>
  <c r="O121" i="1"/>
  <c r="O119" i="1"/>
  <c r="P117" i="1"/>
  <c r="N117" i="1"/>
  <c r="P116" i="1"/>
  <c r="N116" i="1"/>
  <c r="P115" i="1"/>
  <c r="N115" i="1"/>
  <c r="P114" i="1"/>
  <c r="N114" i="1"/>
  <c r="P113" i="1"/>
  <c r="N113" i="1"/>
  <c r="P106" i="1"/>
  <c r="N106" i="1"/>
  <c r="P105" i="1"/>
  <c r="N105" i="1"/>
  <c r="P104" i="1"/>
  <c r="N104" i="1"/>
  <c r="P102" i="1"/>
  <c r="N102" i="1"/>
  <c r="P101" i="1"/>
  <c r="N101" i="1"/>
  <c r="P100" i="1"/>
  <c r="N100" i="1"/>
  <c r="P99" i="1"/>
  <c r="N99" i="1"/>
  <c r="P98" i="1"/>
  <c r="N98" i="1"/>
  <c r="P91" i="1"/>
  <c r="N91" i="1"/>
  <c r="P90" i="1"/>
  <c r="N90" i="1"/>
  <c r="P88" i="1"/>
  <c r="N88" i="1"/>
  <c r="P87" i="1"/>
  <c r="N87" i="1"/>
  <c r="P86" i="1"/>
  <c r="N86" i="1"/>
  <c r="P85" i="1"/>
  <c r="N85" i="1"/>
  <c r="P84" i="1"/>
  <c r="N84" i="1"/>
  <c r="P77" i="1"/>
  <c r="N77" i="1"/>
  <c r="P76" i="1"/>
  <c r="N76" i="1"/>
  <c r="P74" i="1"/>
  <c r="N74" i="1"/>
  <c r="P73" i="1"/>
  <c r="N73" i="1"/>
  <c r="P72" i="1"/>
  <c r="N72" i="1"/>
  <c r="P71" i="1"/>
  <c r="N71" i="1"/>
  <c r="P64" i="1"/>
  <c r="N64" i="1"/>
  <c r="P63" i="1"/>
  <c r="N63" i="1"/>
  <c r="P60" i="1"/>
  <c r="N60" i="1"/>
  <c r="P59" i="1"/>
  <c r="P211" i="1" s="1"/>
  <c r="N59" i="1"/>
  <c r="N211" i="1" s="1"/>
  <c r="P58" i="1"/>
  <c r="N58" i="1"/>
  <c r="P57" i="1"/>
  <c r="N57" i="1"/>
  <c r="P50" i="1"/>
  <c r="N50" i="1"/>
  <c r="P49" i="1"/>
  <c r="N49" i="1"/>
  <c r="P46" i="1"/>
  <c r="N46" i="1"/>
  <c r="P45" i="1"/>
  <c r="N45" i="1"/>
  <c r="P44" i="1"/>
  <c r="N44" i="1"/>
  <c r="P43" i="1"/>
  <c r="N43" i="1"/>
  <c r="O99" i="1" l="1"/>
  <c r="O114" i="1"/>
  <c r="O105" i="1"/>
  <c r="O106" i="1"/>
  <c r="O113" i="1"/>
  <c r="O116" i="1"/>
  <c r="O117" i="1"/>
  <c r="O71" i="1"/>
  <c r="O85" i="1"/>
  <c r="O90" i="1"/>
  <c r="O91" i="1"/>
  <c r="O98" i="1"/>
  <c r="O115" i="1"/>
  <c r="O101" i="1"/>
  <c r="O102" i="1"/>
  <c r="O104" i="1"/>
  <c r="O76" i="1"/>
  <c r="O77" i="1"/>
  <c r="O84" i="1"/>
  <c r="O100" i="1"/>
  <c r="O87" i="1"/>
  <c r="O88" i="1"/>
  <c r="O86" i="1"/>
  <c r="O73" i="1"/>
  <c r="O74" i="1"/>
  <c r="O72" i="1"/>
  <c r="O57" i="1"/>
  <c r="O63" i="1"/>
  <c r="O64" i="1"/>
  <c r="O44" i="1"/>
  <c r="O45" i="1"/>
  <c r="O46" i="1"/>
  <c r="O49" i="1"/>
  <c r="O50" i="1"/>
  <c r="O59" i="1"/>
  <c r="O211" i="1" s="1"/>
  <c r="O60" i="1"/>
  <c r="O58" i="1"/>
  <c r="O43" i="1"/>
  <c r="M22" i="2" l="1"/>
  <c r="L22" i="2"/>
  <c r="K22" i="2"/>
  <c r="S21" i="2"/>
  <c r="R21" i="2"/>
  <c r="Q21" i="2"/>
  <c r="M21" i="2"/>
  <c r="L21" i="2"/>
  <c r="K21" i="2"/>
  <c r="J21" i="2"/>
  <c r="P20" i="2"/>
  <c r="N20" i="2"/>
  <c r="P19" i="2"/>
  <c r="N19" i="2"/>
  <c r="P17" i="2"/>
  <c r="N17" i="2"/>
  <c r="P15" i="2"/>
  <c r="N15" i="2"/>
  <c r="P13" i="2"/>
  <c r="N13" i="2"/>
  <c r="O13" i="2" s="1"/>
  <c r="P11" i="2"/>
  <c r="N11" i="2"/>
  <c r="O11" i="2" s="1"/>
  <c r="P9" i="2"/>
  <c r="N9" i="2"/>
  <c r="P7" i="2"/>
  <c r="N7" i="2"/>
  <c r="K23" i="2" l="1"/>
  <c r="N22" i="2"/>
  <c r="O7" i="2"/>
  <c r="O20" i="2"/>
  <c r="O15" i="2"/>
  <c r="P22" i="2"/>
  <c r="O9" i="2"/>
  <c r="O19" i="2"/>
  <c r="P21" i="2"/>
  <c r="O17" i="2"/>
  <c r="N21" i="2"/>
  <c r="M159" i="1"/>
  <c r="L159" i="1"/>
  <c r="K159" i="1"/>
  <c r="T158" i="1"/>
  <c r="S158" i="1"/>
  <c r="R158" i="1"/>
  <c r="Q158" i="1"/>
  <c r="M158" i="1"/>
  <c r="L158" i="1"/>
  <c r="K158" i="1"/>
  <c r="J158" i="1"/>
  <c r="O21" i="2" l="1"/>
  <c r="O22" i="2"/>
  <c r="N23" i="2" s="1"/>
  <c r="P61" i="1"/>
  <c r="N61" i="1"/>
  <c r="P47" i="1"/>
  <c r="N47" i="1"/>
  <c r="O47" i="1" l="1"/>
  <c r="O61" i="1"/>
  <c r="T269" i="1" l="1"/>
  <c r="S269" i="1"/>
  <c r="R269" i="1"/>
  <c r="Q269" i="1"/>
  <c r="P269" i="1"/>
  <c r="O269" i="1"/>
  <c r="N269" i="1"/>
  <c r="M269" i="1"/>
  <c r="L269" i="1"/>
  <c r="K269" i="1"/>
  <c r="J269" i="1"/>
  <c r="A269" i="1"/>
  <c r="T284" i="1"/>
  <c r="S284" i="1"/>
  <c r="R284" i="1"/>
  <c r="Q284" i="1"/>
  <c r="P284" i="1"/>
  <c r="O284" i="1"/>
  <c r="N284" i="1"/>
  <c r="M284" i="1"/>
  <c r="L284" i="1"/>
  <c r="K284" i="1"/>
  <c r="J284" i="1"/>
  <c r="A284" i="1"/>
  <c r="T267" i="1"/>
  <c r="S267" i="1"/>
  <c r="R267" i="1"/>
  <c r="Q267" i="1"/>
  <c r="P267" i="1"/>
  <c r="O267" i="1"/>
  <c r="N267" i="1"/>
  <c r="M267" i="1"/>
  <c r="L267" i="1"/>
  <c r="K267" i="1"/>
  <c r="J267" i="1"/>
  <c r="A267" i="1"/>
  <c r="T266" i="1" l="1"/>
  <c r="S266" i="1"/>
  <c r="R266" i="1"/>
  <c r="Q266" i="1"/>
  <c r="P266" i="1"/>
  <c r="O266" i="1"/>
  <c r="N266" i="1"/>
  <c r="M266" i="1"/>
  <c r="L266" i="1"/>
  <c r="K266" i="1"/>
  <c r="J266" i="1"/>
  <c r="A266" i="1"/>
  <c r="A253" i="1"/>
  <c r="J253" i="1"/>
  <c r="K253" i="1"/>
  <c r="L253" i="1"/>
  <c r="M253" i="1"/>
  <c r="N253" i="1"/>
  <c r="O253" i="1"/>
  <c r="P253" i="1"/>
  <c r="Q253" i="1"/>
  <c r="R253" i="1"/>
  <c r="S253" i="1"/>
  <c r="T253" i="1"/>
  <c r="A254" i="1"/>
  <c r="J254" i="1"/>
  <c r="K254" i="1"/>
  <c r="L254" i="1"/>
  <c r="M254" i="1"/>
  <c r="N254" i="1"/>
  <c r="O254" i="1"/>
  <c r="P254" i="1"/>
  <c r="Q254" i="1"/>
  <c r="R254" i="1"/>
  <c r="S254" i="1"/>
  <c r="T254" i="1"/>
  <c r="T252" i="1"/>
  <c r="S252" i="1"/>
  <c r="R252" i="1"/>
  <c r="Q252" i="1"/>
  <c r="P252" i="1"/>
  <c r="O252" i="1"/>
  <c r="N252" i="1"/>
  <c r="M252" i="1"/>
  <c r="L252" i="1"/>
  <c r="K252" i="1"/>
  <c r="J252" i="1"/>
  <c r="A252" i="1"/>
  <c r="T251" i="1"/>
  <c r="S251" i="1"/>
  <c r="R251" i="1"/>
  <c r="Q251" i="1"/>
  <c r="P251" i="1"/>
  <c r="O251" i="1"/>
  <c r="N251" i="1"/>
  <c r="M251" i="1"/>
  <c r="L251" i="1"/>
  <c r="K251" i="1"/>
  <c r="J251" i="1"/>
  <c r="A251" i="1"/>
  <c r="T250" i="1"/>
  <c r="S250" i="1"/>
  <c r="R250" i="1"/>
  <c r="Q250" i="1"/>
  <c r="P250" i="1"/>
  <c r="O250" i="1"/>
  <c r="N250" i="1"/>
  <c r="M250" i="1"/>
  <c r="L250" i="1"/>
  <c r="K250" i="1"/>
  <c r="J250" i="1"/>
  <c r="A250" i="1"/>
  <c r="T249" i="1"/>
  <c r="S249" i="1"/>
  <c r="R249" i="1"/>
  <c r="Q249" i="1"/>
  <c r="P249" i="1"/>
  <c r="O249" i="1"/>
  <c r="N249" i="1"/>
  <c r="M249" i="1"/>
  <c r="L249" i="1"/>
  <c r="K249" i="1"/>
  <c r="J249" i="1"/>
  <c r="A249" i="1"/>
  <c r="T248" i="1"/>
  <c r="S248" i="1"/>
  <c r="R248" i="1"/>
  <c r="Q248" i="1"/>
  <c r="P248" i="1"/>
  <c r="O248" i="1"/>
  <c r="N248" i="1"/>
  <c r="M248" i="1"/>
  <c r="L248" i="1"/>
  <c r="K248" i="1"/>
  <c r="J248" i="1"/>
  <c r="A248" i="1"/>
  <c r="T247" i="1"/>
  <c r="S247" i="1"/>
  <c r="R247" i="1"/>
  <c r="Q247" i="1"/>
  <c r="P247" i="1"/>
  <c r="O247" i="1"/>
  <c r="N247" i="1"/>
  <c r="M247" i="1"/>
  <c r="L247" i="1"/>
  <c r="K247" i="1"/>
  <c r="J247" i="1"/>
  <c r="A247" i="1"/>
  <c r="T246" i="1"/>
  <c r="S246" i="1"/>
  <c r="R246" i="1"/>
  <c r="Q246" i="1"/>
  <c r="P246" i="1"/>
  <c r="O246" i="1"/>
  <c r="N246" i="1"/>
  <c r="M246" i="1"/>
  <c r="L246" i="1"/>
  <c r="K246" i="1"/>
  <c r="J246" i="1"/>
  <c r="A246" i="1"/>
  <c r="T245" i="1"/>
  <c r="S245" i="1"/>
  <c r="R245" i="1"/>
  <c r="Q245" i="1"/>
  <c r="P245" i="1"/>
  <c r="O245" i="1"/>
  <c r="N245" i="1"/>
  <c r="M245" i="1"/>
  <c r="L245" i="1"/>
  <c r="K245" i="1"/>
  <c r="J245" i="1"/>
  <c r="A245" i="1"/>
  <c r="T244" i="1"/>
  <c r="S244" i="1"/>
  <c r="R244" i="1"/>
  <c r="Q244" i="1"/>
  <c r="P244" i="1"/>
  <c r="O244" i="1"/>
  <c r="N244" i="1"/>
  <c r="M244" i="1"/>
  <c r="L244" i="1"/>
  <c r="K244" i="1"/>
  <c r="J244" i="1"/>
  <c r="A244" i="1"/>
  <c r="T243" i="1"/>
  <c r="S243" i="1"/>
  <c r="R243" i="1"/>
  <c r="Q243" i="1"/>
  <c r="P243" i="1"/>
  <c r="O243" i="1"/>
  <c r="N243" i="1"/>
  <c r="M243" i="1"/>
  <c r="L243" i="1"/>
  <c r="K243" i="1"/>
  <c r="J243" i="1"/>
  <c r="A243" i="1"/>
  <c r="T197" i="1" l="1"/>
  <c r="J197" i="1"/>
  <c r="T283" i="1"/>
  <c r="T282" i="1"/>
  <c r="T281" i="1"/>
  <c r="T268" i="1"/>
  <c r="T265" i="1"/>
  <c r="T264" i="1"/>
  <c r="T261" i="1"/>
  <c r="T260" i="1"/>
  <c r="T259" i="1"/>
  <c r="T258" i="1"/>
  <c r="T257" i="1"/>
  <c r="T256" i="1"/>
  <c r="T255" i="1"/>
  <c r="T242" i="1"/>
  <c r="T241" i="1"/>
  <c r="T240" i="1"/>
  <c r="T238" i="1"/>
  <c r="T237" i="1"/>
  <c r="T236" i="1"/>
  <c r="T218" i="1"/>
  <c r="T217" i="1"/>
  <c r="T214" i="1"/>
  <c r="T213" i="1"/>
  <c r="T212" i="1"/>
  <c r="T210" i="1"/>
  <c r="S260" i="1"/>
  <c r="R260" i="1"/>
  <c r="Q260" i="1"/>
  <c r="P260" i="1"/>
  <c r="O260" i="1"/>
  <c r="N260" i="1"/>
  <c r="M260" i="1"/>
  <c r="L260" i="1"/>
  <c r="K260" i="1"/>
  <c r="J260" i="1"/>
  <c r="A260" i="1"/>
  <c r="S259" i="1"/>
  <c r="R259" i="1"/>
  <c r="Q259" i="1"/>
  <c r="P259" i="1"/>
  <c r="O259" i="1"/>
  <c r="N259" i="1"/>
  <c r="M259" i="1"/>
  <c r="L259" i="1"/>
  <c r="K259" i="1"/>
  <c r="J259" i="1"/>
  <c r="A259" i="1"/>
  <c r="S258" i="1"/>
  <c r="R258" i="1"/>
  <c r="Q258" i="1"/>
  <c r="P258" i="1"/>
  <c r="O258" i="1"/>
  <c r="N258" i="1"/>
  <c r="M258" i="1"/>
  <c r="L258" i="1"/>
  <c r="K258" i="1"/>
  <c r="J258" i="1"/>
  <c r="A258" i="1"/>
  <c r="K197" i="1"/>
  <c r="L197" i="1"/>
  <c r="M197" i="1"/>
  <c r="Q197" i="1"/>
  <c r="R197" i="1"/>
  <c r="S197" i="1"/>
  <c r="K198" i="1"/>
  <c r="L198" i="1"/>
  <c r="M198" i="1"/>
  <c r="P198" i="1" l="1"/>
  <c r="P197" i="1"/>
  <c r="N197" i="1"/>
  <c r="T270" i="1"/>
  <c r="T285" i="1"/>
  <c r="T262" i="1"/>
  <c r="T215" i="1"/>
  <c r="T219" i="1"/>
  <c r="N198" i="1"/>
  <c r="K199" i="1"/>
  <c r="T92" i="1"/>
  <c r="T122" i="1"/>
  <c r="T107" i="1"/>
  <c r="T78" i="1"/>
  <c r="T65" i="1"/>
  <c r="T51" i="1"/>
  <c r="U34" i="1"/>
  <c r="T289" i="1" l="1"/>
  <c r="K292" i="1" s="1"/>
  <c r="T271" i="1"/>
  <c r="K274" i="1" s="1"/>
  <c r="T220" i="1"/>
  <c r="K223" i="1" s="1"/>
  <c r="K161" i="1"/>
  <c r="K200" i="1"/>
  <c r="O197" i="1"/>
  <c r="O198" i="1"/>
  <c r="N199" i="1" s="1"/>
  <c r="S51" i="1"/>
  <c r="R51" i="1"/>
  <c r="Q51" i="1"/>
  <c r="S65" i="1"/>
  <c r="R65" i="1"/>
  <c r="Q65" i="1"/>
  <c r="U36" i="1"/>
  <c r="U35" i="1"/>
  <c r="U293" i="1" l="1"/>
  <c r="U295" i="1" s="1"/>
  <c r="U51" i="1"/>
  <c r="U65" i="1"/>
  <c r="A217" i="1"/>
  <c r="S283" i="1" l="1"/>
  <c r="R283" i="1"/>
  <c r="Q283" i="1"/>
  <c r="P283" i="1"/>
  <c r="M283" i="1"/>
  <c r="L283" i="1"/>
  <c r="K283" i="1"/>
  <c r="J283" i="1"/>
  <c r="A283" i="1"/>
  <c r="S282" i="1"/>
  <c r="R282" i="1"/>
  <c r="Q282" i="1"/>
  <c r="P282" i="1"/>
  <c r="O282" i="1"/>
  <c r="N282" i="1"/>
  <c r="M282" i="1"/>
  <c r="L282" i="1"/>
  <c r="K282" i="1"/>
  <c r="J282" i="1"/>
  <c r="A282" i="1"/>
  <c r="S281" i="1"/>
  <c r="R281" i="1"/>
  <c r="Q281" i="1"/>
  <c r="M281" i="1"/>
  <c r="L281" i="1"/>
  <c r="K281" i="1"/>
  <c r="J281" i="1"/>
  <c r="A281" i="1"/>
  <c r="S268" i="1"/>
  <c r="R268" i="1"/>
  <c r="Q268" i="1"/>
  <c r="P268" i="1"/>
  <c r="O268" i="1"/>
  <c r="N268" i="1"/>
  <c r="M268" i="1"/>
  <c r="L268" i="1"/>
  <c r="K268" i="1"/>
  <c r="J268" i="1"/>
  <c r="A268" i="1"/>
  <c r="S265" i="1"/>
  <c r="R265" i="1"/>
  <c r="Q265" i="1"/>
  <c r="M265" i="1"/>
  <c r="L265" i="1"/>
  <c r="K265" i="1"/>
  <c r="J265" i="1"/>
  <c r="A265" i="1"/>
  <c r="S264" i="1"/>
  <c r="R264" i="1"/>
  <c r="Q264" i="1"/>
  <c r="P264" i="1"/>
  <c r="O264" i="1"/>
  <c r="N264" i="1"/>
  <c r="M264" i="1"/>
  <c r="L264" i="1"/>
  <c r="K264" i="1"/>
  <c r="J264" i="1"/>
  <c r="A264" i="1"/>
  <c r="S261" i="1"/>
  <c r="R261" i="1"/>
  <c r="Q261" i="1"/>
  <c r="P261" i="1"/>
  <c r="O261" i="1"/>
  <c r="N261" i="1"/>
  <c r="M261" i="1"/>
  <c r="L261" i="1"/>
  <c r="K261" i="1"/>
  <c r="J261" i="1"/>
  <c r="A261" i="1"/>
  <c r="S257" i="1"/>
  <c r="R257" i="1"/>
  <c r="Q257" i="1"/>
  <c r="P257" i="1"/>
  <c r="O257" i="1"/>
  <c r="N257" i="1"/>
  <c r="M257" i="1"/>
  <c r="L257" i="1"/>
  <c r="K257" i="1"/>
  <c r="J257" i="1"/>
  <c r="A257" i="1"/>
  <c r="S256" i="1"/>
  <c r="R256" i="1"/>
  <c r="Q256" i="1"/>
  <c r="P256" i="1"/>
  <c r="O256" i="1"/>
  <c r="N256" i="1"/>
  <c r="M256" i="1"/>
  <c r="L256" i="1"/>
  <c r="K256" i="1"/>
  <c r="J256" i="1"/>
  <c r="A256" i="1"/>
  <c r="S255" i="1"/>
  <c r="R255" i="1"/>
  <c r="Q255" i="1"/>
  <c r="P255" i="1"/>
  <c r="O255" i="1"/>
  <c r="N255" i="1"/>
  <c r="M255" i="1"/>
  <c r="L255" i="1"/>
  <c r="K255" i="1"/>
  <c r="J255" i="1"/>
  <c r="A255" i="1"/>
  <c r="S242" i="1"/>
  <c r="R242" i="1"/>
  <c r="Q242" i="1"/>
  <c r="M242" i="1"/>
  <c r="L242" i="1"/>
  <c r="K242" i="1"/>
  <c r="J242" i="1"/>
  <c r="A242" i="1"/>
  <c r="S241" i="1"/>
  <c r="R241" i="1"/>
  <c r="Q241" i="1"/>
  <c r="P241" i="1"/>
  <c r="O241" i="1"/>
  <c r="N241" i="1"/>
  <c r="M241" i="1"/>
  <c r="L241" i="1"/>
  <c r="K241" i="1"/>
  <c r="J241" i="1"/>
  <c r="A241" i="1"/>
  <c r="S240" i="1"/>
  <c r="R240" i="1"/>
  <c r="Q240" i="1"/>
  <c r="P240" i="1"/>
  <c r="O240" i="1"/>
  <c r="N240" i="1"/>
  <c r="M240" i="1"/>
  <c r="L240" i="1"/>
  <c r="K240" i="1"/>
  <c r="J240" i="1"/>
  <c r="A240" i="1"/>
  <c r="S238" i="1"/>
  <c r="R238" i="1"/>
  <c r="Q238" i="1"/>
  <c r="M238" i="1"/>
  <c r="L238" i="1"/>
  <c r="K238" i="1"/>
  <c r="J238" i="1"/>
  <c r="A238" i="1"/>
  <c r="S237" i="1"/>
  <c r="R237" i="1"/>
  <c r="Q237" i="1"/>
  <c r="P237" i="1"/>
  <c r="O237" i="1"/>
  <c r="N237" i="1"/>
  <c r="M237" i="1"/>
  <c r="L237" i="1"/>
  <c r="K237" i="1"/>
  <c r="J237" i="1"/>
  <c r="A237" i="1"/>
  <c r="S236" i="1"/>
  <c r="R236" i="1"/>
  <c r="Q236" i="1"/>
  <c r="M236" i="1"/>
  <c r="L236" i="1"/>
  <c r="K236" i="1"/>
  <c r="J236" i="1"/>
  <c r="A236" i="1"/>
  <c r="S218" i="1"/>
  <c r="R218" i="1"/>
  <c r="Q218" i="1"/>
  <c r="P218" i="1"/>
  <c r="O218" i="1"/>
  <c r="N218" i="1"/>
  <c r="M218" i="1"/>
  <c r="L218" i="1"/>
  <c r="K218" i="1"/>
  <c r="J218" i="1"/>
  <c r="A218" i="1"/>
  <c r="S217" i="1"/>
  <c r="R217" i="1"/>
  <c r="Q217" i="1"/>
  <c r="M217" i="1"/>
  <c r="L217" i="1"/>
  <c r="K217" i="1"/>
  <c r="J217" i="1"/>
  <c r="R210" i="1" l="1"/>
  <c r="S210" i="1"/>
  <c r="S214" i="1" l="1"/>
  <c r="R214" i="1"/>
  <c r="Q214" i="1"/>
  <c r="M214" i="1"/>
  <c r="L214" i="1"/>
  <c r="K214" i="1"/>
  <c r="J214" i="1"/>
  <c r="A214" i="1"/>
  <c r="S213" i="1"/>
  <c r="R213" i="1"/>
  <c r="Q213" i="1"/>
  <c r="P213" i="1"/>
  <c r="O213" i="1"/>
  <c r="N213" i="1"/>
  <c r="M213" i="1"/>
  <c r="L213" i="1"/>
  <c r="K213" i="1"/>
  <c r="J213" i="1"/>
  <c r="A213" i="1"/>
  <c r="A212" i="1" l="1"/>
  <c r="S212" i="1"/>
  <c r="R212" i="1"/>
  <c r="Q212" i="1"/>
  <c r="P212" i="1"/>
  <c r="O212" i="1"/>
  <c r="N212" i="1"/>
  <c r="M212" i="1"/>
  <c r="L212" i="1"/>
  <c r="K212" i="1"/>
  <c r="J212" i="1"/>
  <c r="Q210" i="1"/>
  <c r="M210" i="1"/>
  <c r="L210" i="1"/>
  <c r="K210" i="1"/>
  <c r="J210" i="1"/>
  <c r="A210" i="1"/>
  <c r="N283" i="1" l="1"/>
  <c r="S288" i="1"/>
  <c r="R288" i="1"/>
  <c r="Q288" i="1"/>
  <c r="M288" i="1"/>
  <c r="L288" i="1"/>
  <c r="K288" i="1"/>
  <c r="J288" i="1"/>
  <c r="S285" i="1"/>
  <c r="R285" i="1"/>
  <c r="Q285" i="1"/>
  <c r="M285" i="1"/>
  <c r="L285" i="1"/>
  <c r="K285" i="1"/>
  <c r="J285" i="1"/>
  <c r="S270" i="1"/>
  <c r="R270" i="1"/>
  <c r="Q270" i="1"/>
  <c r="M270" i="1"/>
  <c r="L270" i="1"/>
  <c r="K270" i="1"/>
  <c r="J270" i="1"/>
  <c r="S262" i="1"/>
  <c r="R262" i="1"/>
  <c r="Q262" i="1"/>
  <c r="M262" i="1"/>
  <c r="L262" i="1"/>
  <c r="K262" i="1"/>
  <c r="J262" i="1"/>
  <c r="S219" i="1"/>
  <c r="R219" i="1"/>
  <c r="Q219" i="1"/>
  <c r="M219" i="1"/>
  <c r="L219" i="1"/>
  <c r="K219" i="1"/>
  <c r="J219" i="1"/>
  <c r="J122" i="1"/>
  <c r="N238" i="1"/>
  <c r="P238" i="1"/>
  <c r="J107" i="1"/>
  <c r="K107" i="1"/>
  <c r="L107" i="1"/>
  <c r="M107" i="1"/>
  <c r="Q107" i="1"/>
  <c r="R107" i="1"/>
  <c r="S107" i="1"/>
  <c r="K122" i="1"/>
  <c r="L122" i="1"/>
  <c r="M122" i="1"/>
  <c r="Q122" i="1"/>
  <c r="R122" i="1"/>
  <c r="S122" i="1"/>
  <c r="S92" i="1"/>
  <c r="R92" i="1"/>
  <c r="Q92" i="1"/>
  <c r="M92" i="1"/>
  <c r="L92" i="1"/>
  <c r="K92" i="1"/>
  <c r="J92" i="1"/>
  <c r="P214" i="1"/>
  <c r="N214" i="1"/>
  <c r="S78" i="1"/>
  <c r="R78" i="1"/>
  <c r="Q78" i="1"/>
  <c r="M78" i="1"/>
  <c r="L78" i="1"/>
  <c r="K78" i="1"/>
  <c r="J78" i="1"/>
  <c r="P281" i="1"/>
  <c r="M65" i="1"/>
  <c r="L65" i="1"/>
  <c r="K65" i="1"/>
  <c r="J65" i="1"/>
  <c r="P236" i="1"/>
  <c r="N236" i="1"/>
  <c r="K51" i="1"/>
  <c r="M51" i="1"/>
  <c r="L51" i="1"/>
  <c r="J51" i="1"/>
  <c r="N158" i="1" l="1"/>
  <c r="N159" i="1"/>
  <c r="J300" i="1" s="1"/>
  <c r="P159" i="1"/>
  <c r="P158" i="1"/>
  <c r="O283" i="1"/>
  <c r="N51" i="1"/>
  <c r="P78" i="1"/>
  <c r="P107" i="1"/>
  <c r="R299" i="1"/>
  <c r="R301" i="1" s="1"/>
  <c r="N107" i="1"/>
  <c r="O6" i="1" s="1"/>
  <c r="U7" i="1" s="1"/>
  <c r="T299" i="1"/>
  <c r="T301" i="1" s="1"/>
  <c r="U78" i="1"/>
  <c r="N78" i="1"/>
  <c r="O5" i="1" s="1"/>
  <c r="U5" i="1" s="1"/>
  <c r="N281" i="1"/>
  <c r="U122" i="1"/>
  <c r="U107" i="1"/>
  <c r="U92" i="1"/>
  <c r="J289" i="1"/>
  <c r="M289" i="1"/>
  <c r="K289" i="1"/>
  <c r="R289" i="1"/>
  <c r="L271" i="1"/>
  <c r="K290" i="1"/>
  <c r="M272" i="1"/>
  <c r="R271" i="1"/>
  <c r="M290" i="1"/>
  <c r="N265" i="1"/>
  <c r="N270" i="1" s="1"/>
  <c r="N242" i="1"/>
  <c r="N262" i="1" s="1"/>
  <c r="N288" i="1"/>
  <c r="N217" i="1"/>
  <c r="N219" i="1" s="1"/>
  <c r="N210" i="1"/>
  <c r="P65" i="1"/>
  <c r="P265" i="1"/>
  <c r="P270" i="1" s="1"/>
  <c r="P242" i="1"/>
  <c r="P262" i="1" s="1"/>
  <c r="P288" i="1"/>
  <c r="P285" i="1"/>
  <c r="P217" i="1"/>
  <c r="P219" i="1" s="1"/>
  <c r="P210" i="1"/>
  <c r="J271" i="1"/>
  <c r="L272" i="1"/>
  <c r="Q271" i="1"/>
  <c r="S271" i="1"/>
  <c r="Q289" i="1"/>
  <c r="M215" i="1"/>
  <c r="M220" i="1" s="1"/>
  <c r="K215" i="1"/>
  <c r="K220" i="1" s="1"/>
  <c r="R215" i="1"/>
  <c r="R220" i="1" s="1"/>
  <c r="L215" i="1"/>
  <c r="L220" i="1" s="1"/>
  <c r="Q215" i="1"/>
  <c r="Q220" i="1" s="1"/>
  <c r="S215" i="1"/>
  <c r="S220" i="1" s="1"/>
  <c r="O281" i="1"/>
  <c r="J215" i="1"/>
  <c r="S289" i="1"/>
  <c r="P122" i="1"/>
  <c r="N92" i="1"/>
  <c r="R5" i="1" s="1"/>
  <c r="U6" i="1" s="1"/>
  <c r="P51" i="1"/>
  <c r="O236" i="1"/>
  <c r="N65" i="1"/>
  <c r="R4" i="1" s="1"/>
  <c r="U4" i="1" s="1"/>
  <c r="O214" i="1"/>
  <c r="N122" i="1"/>
  <c r="R6" i="1" s="1"/>
  <c r="U8" i="1" s="1"/>
  <c r="O238" i="1"/>
  <c r="K160" i="1"/>
  <c r="P92" i="1"/>
  <c r="M271" i="1"/>
  <c r="S299" i="1"/>
  <c r="S301" i="1" s="1"/>
  <c r="K272" i="1"/>
  <c r="K271" i="1"/>
  <c r="L289" i="1"/>
  <c r="L290" i="1"/>
  <c r="O4" i="1" l="1"/>
  <c r="U3" i="1" s="1"/>
  <c r="O159" i="1"/>
  <c r="L300" i="1" s="1"/>
  <c r="O158" i="1"/>
  <c r="K162" i="1"/>
  <c r="K201" i="1"/>
  <c r="J299" i="1"/>
  <c r="N285" i="1"/>
  <c r="N290" i="1" s="1"/>
  <c r="J220" i="1"/>
  <c r="H300" i="1"/>
  <c r="K291" i="1"/>
  <c r="K293" i="1" s="1"/>
  <c r="K273" i="1"/>
  <c r="K275" i="1" s="1"/>
  <c r="P289" i="1"/>
  <c r="P271" i="1"/>
  <c r="P215" i="1"/>
  <c r="P221" i="1" s="1"/>
  <c r="P272" i="1"/>
  <c r="K221" i="1"/>
  <c r="P290" i="1"/>
  <c r="O288" i="1"/>
  <c r="O285" i="1"/>
  <c r="O265" i="1"/>
  <c r="O270" i="1" s="1"/>
  <c r="O242" i="1"/>
  <c r="O262" i="1" s="1"/>
  <c r="O217" i="1"/>
  <c r="O219" i="1" s="1"/>
  <c r="O210" i="1"/>
  <c r="N271" i="1"/>
  <c r="N272" i="1"/>
  <c r="N215" i="1"/>
  <c r="N220" i="1" s="1"/>
  <c r="M221" i="1"/>
  <c r="O122" i="1"/>
  <c r="L221" i="1"/>
  <c r="O65" i="1"/>
  <c r="O107" i="1"/>
  <c r="O51" i="1"/>
  <c r="O92" i="1"/>
  <c r="O78" i="1"/>
  <c r="N289" i="1" l="1"/>
  <c r="N300" i="1"/>
  <c r="L299" i="1"/>
  <c r="L301" i="1" s="1"/>
  <c r="N160" i="1"/>
  <c r="K222" i="1"/>
  <c r="K224" i="1" s="1"/>
  <c r="U294" i="1" s="1"/>
  <c r="U296" i="1" s="1"/>
  <c r="P220" i="1"/>
  <c r="O215" i="1"/>
  <c r="O221" i="1" s="1"/>
  <c r="O272" i="1"/>
  <c r="N273" i="1" s="1"/>
  <c r="O290" i="1"/>
  <c r="N291" i="1" s="1"/>
  <c r="O271" i="1"/>
  <c r="O289" i="1"/>
  <c r="H299" i="1"/>
  <c r="H301" i="1" s="1"/>
  <c r="P300" i="1" s="1"/>
  <c r="N221" i="1"/>
  <c r="J301" i="1"/>
  <c r="N299" i="1" l="1"/>
  <c r="N301" i="1" s="1"/>
  <c r="U300" i="1"/>
  <c r="N222" i="1"/>
  <c r="O220" i="1"/>
  <c r="P299" i="1"/>
  <c r="P301" i="1" s="1"/>
</calcChain>
</file>

<file path=xl/comments1.xml><?xml version="1.0" encoding="utf-8"?>
<comments xmlns="http://schemas.openxmlformats.org/spreadsheetml/2006/main">
  <authors>
    <author>Gelu Gherghin</author>
    <author>Windows User</author>
  </authors>
  <commentList>
    <comment ref="O4" authorId="0" shapeId="0">
      <text>
        <r>
          <rPr>
            <b/>
            <sz val="9"/>
            <color indexed="81"/>
            <rFont val="Tahoma"/>
            <family val="2"/>
          </rPr>
          <t xml:space="preserve">Gelu Gherghin:
</t>
        </r>
        <r>
          <rPr>
            <b/>
            <sz val="9"/>
            <color indexed="10"/>
            <rFont val="Tahoma"/>
            <family val="2"/>
            <charset val="238"/>
          </rPr>
          <t xml:space="preserve">Date preluate automat din tabelele cu discipline pe semestre. Nu introduceți manual.
</t>
        </r>
        <r>
          <rPr>
            <sz val="9"/>
            <color indexed="10"/>
            <rFont val="Tahoma"/>
            <family val="2"/>
            <charset val="238"/>
          </rPr>
          <t xml:space="preserve">
Valoarea de minim 22 ore/săptămână se aplică majorității domeniilor, dar unele standarde specifice prevăd alte valori. Verificați standardul domeniului dumneavoastră.</t>
        </r>
      </text>
    </comment>
    <comment ref="R4"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5" authorId="1" shapeId="0">
      <text>
        <r>
          <rPr>
            <b/>
            <sz val="9"/>
            <color rgb="FF000000"/>
            <rFont val="Tahoma"/>
            <family val="2"/>
            <charset val="238"/>
          </rPr>
          <t>Gelu Gherghin:</t>
        </r>
        <r>
          <rPr>
            <sz val="9"/>
            <color rgb="FF000000"/>
            <rFont val="Tahoma"/>
            <family val="2"/>
            <charset val="238"/>
          </rPr>
          <t xml:space="preserve">
</t>
        </r>
        <r>
          <rPr>
            <sz val="9"/>
            <color rgb="FFFF0000"/>
            <rFont val="Tahoma"/>
            <family val="2"/>
            <charset val="238"/>
          </rPr>
          <t>Se introduce numele domeniului, conform ultimului nomenclator publicat</t>
        </r>
      </text>
    </comment>
    <comment ref="O5"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R5"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6" authorId="1" shapeId="0">
      <text>
        <r>
          <rPr>
            <b/>
            <sz val="9"/>
            <color rgb="FF000000"/>
            <rFont val="Tahoma"/>
            <family val="2"/>
            <charset val="238"/>
          </rPr>
          <t>Gelu Gherghin:</t>
        </r>
        <r>
          <rPr>
            <sz val="9"/>
            <color rgb="FF000000"/>
            <rFont val="Tahoma"/>
            <family val="2"/>
            <charset val="238"/>
          </rPr>
          <t xml:space="preserve">
</t>
        </r>
        <r>
          <rPr>
            <sz val="9"/>
            <color rgb="FFFF0000"/>
            <rFont val="Tahoma"/>
            <family val="2"/>
            <charset val="238"/>
          </rPr>
          <t>Se introduce numele programului de studiu, în limbile română și engleză, conform ultimului H.G. referitor la structura universităților publicat</t>
        </r>
      </text>
    </comment>
    <comment ref="O6"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R6"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13"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limba de predare, așa cum apare în H.G. -ul din care luați denumirea programului</t>
        </r>
      </text>
    </comment>
    <comment ref="M13" authorId="0" shapeId="0">
      <text>
        <r>
          <rPr>
            <b/>
            <sz val="9"/>
            <color indexed="81"/>
            <rFont val="Tahoma"/>
            <family val="2"/>
          </rPr>
          <t>Gelu Gherghin:</t>
        </r>
        <r>
          <rPr>
            <sz val="9"/>
            <color indexed="81"/>
            <rFont val="Tahoma"/>
            <family val="2"/>
          </rPr>
          <t xml:space="preserve">
</t>
        </r>
        <r>
          <rPr>
            <sz val="9"/>
            <color indexed="10"/>
            <rFont val="Tahoma"/>
            <family val="2"/>
            <charset val="238"/>
          </rPr>
          <t xml:space="preserve">În această secțiune puteți adăuga câte rânduri sunt necesare, păstrând o aranjare decentă în pagină. 
</t>
        </r>
        <r>
          <rPr>
            <b/>
            <sz val="9"/>
            <color indexed="10"/>
            <rFont val="Tahoma"/>
            <family val="2"/>
            <charset val="238"/>
          </rPr>
          <t>Lucrați cât mai simplu, să nu fie nevoie de multe rânduri. În mod obligatoriu se trece numărul și codul pachetului. Folosiți terminologia din machetă, adică</t>
        </r>
        <r>
          <rPr>
            <i/>
            <sz val="9"/>
            <color indexed="10"/>
            <rFont val="Tahoma"/>
            <family val="2"/>
            <charset val="238"/>
          </rPr>
          <t xml:space="preserve"> "Se alege o disciplină (1) din pachetul  opțional 1 (cod pachet)" </t>
        </r>
        <r>
          <rPr>
            <b/>
            <sz val="9"/>
            <color indexed="10"/>
            <rFont val="Tahoma"/>
            <family val="2"/>
            <charset val="238"/>
          </rPr>
          <t>sau</t>
        </r>
        <r>
          <rPr>
            <b/>
            <i/>
            <sz val="9"/>
            <color indexed="10"/>
            <rFont val="Tahoma"/>
            <family val="2"/>
            <charset val="238"/>
          </rPr>
          <t xml:space="preserve"> </t>
        </r>
        <r>
          <rPr>
            <i/>
            <sz val="9"/>
            <color indexed="10"/>
            <rFont val="Tahoma"/>
            <family val="2"/>
            <charset val="238"/>
          </rPr>
          <t xml:space="preserve">"Se aleg două discipline (1 și 2) din pachetul  opțional 1 (cod pachet)" </t>
        </r>
        <r>
          <rPr>
            <b/>
            <sz val="9"/>
            <color indexed="10"/>
            <rFont val="Tahoma"/>
            <family val="2"/>
            <charset val="238"/>
          </rPr>
          <t>sau</t>
        </r>
        <r>
          <rPr>
            <i/>
            <sz val="9"/>
            <color indexed="10"/>
            <rFont val="Tahoma"/>
            <family val="2"/>
            <charset val="238"/>
          </rPr>
          <t xml:space="preserve"> "Se alege câte o disciplină  (1 și 2) din pachetele optionale 1 (cod pachet), 2 (cod pachet) și două discipline (3 și 4) din pachetul  opțional 3 (cod pachet)".</t>
        </r>
        <r>
          <rPr>
            <sz val="9"/>
            <color indexed="10"/>
            <rFont val="Tahoma"/>
            <family val="2"/>
            <charset val="238"/>
          </rPr>
          <t xml:space="preserve">
Nu are sens să trecem aici codul fiecărei discipline din pachet, acelea vor fi detaliate oricum în tabelul opționalelor. Aici doar ar încărca inutil pagina de gardă și ar putea altera aranjarea în pagină.
Pachetele optionale vor primi la cod litera X în locul limbii de predare. De exemplu: LLX0001, LLX0002, LLX0003, etc. pentru Facultatea de Litere</t>
        </r>
      </text>
    </comment>
    <comment ref="A14"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titlul absolventului, conform ultimului H.G. referitor la titluri publicat</t>
        </r>
      </text>
    </comment>
    <comment ref="M15" authorId="0" shapeId="0">
      <text>
        <r>
          <rPr>
            <b/>
            <sz val="9"/>
            <color indexed="81"/>
            <rFont val="Tahoma"/>
            <family val="2"/>
          </rPr>
          <t>Gelu Gherghin:</t>
        </r>
        <r>
          <rPr>
            <sz val="9"/>
            <color indexed="81"/>
            <rFont val="Tahoma"/>
            <family val="2"/>
          </rPr>
          <t xml:space="preserve">
</t>
        </r>
        <r>
          <rPr>
            <sz val="9"/>
            <color indexed="10"/>
            <rFont val="Tahoma"/>
            <family val="2"/>
            <charset val="238"/>
          </rPr>
          <t xml:space="preserve">În această secțiune puteți adăuga câte rânduri sunt necesare, păstrând o aranjare decentă în pagină. 
</t>
        </r>
        <r>
          <rPr>
            <b/>
            <sz val="9"/>
            <color indexed="10"/>
            <rFont val="Tahoma"/>
            <family val="2"/>
            <charset val="238"/>
          </rPr>
          <t>Lucrați cât mai simplu, să nu fie nevoie de multe rânduri. În mod obligatoriu se trece numărul și codul pachetului. Folosiți terminologia din machetă, adică</t>
        </r>
        <r>
          <rPr>
            <i/>
            <sz val="9"/>
            <color indexed="10"/>
            <rFont val="Tahoma"/>
            <family val="2"/>
            <charset val="238"/>
          </rPr>
          <t xml:space="preserve"> "Se alege o disciplină (1) din pachetul  opțional 1 (cod pachet)" </t>
        </r>
        <r>
          <rPr>
            <b/>
            <sz val="9"/>
            <color indexed="10"/>
            <rFont val="Tahoma"/>
            <family val="2"/>
            <charset val="238"/>
          </rPr>
          <t>sau</t>
        </r>
        <r>
          <rPr>
            <b/>
            <i/>
            <sz val="9"/>
            <color indexed="10"/>
            <rFont val="Tahoma"/>
            <family val="2"/>
            <charset val="238"/>
          </rPr>
          <t xml:space="preserve"> </t>
        </r>
        <r>
          <rPr>
            <i/>
            <sz val="9"/>
            <color indexed="10"/>
            <rFont val="Tahoma"/>
            <family val="2"/>
            <charset val="238"/>
          </rPr>
          <t xml:space="preserve">"Se aleg două discipline (1 și 2) din pachetul  opțional 1 (cod pachet)" </t>
        </r>
        <r>
          <rPr>
            <b/>
            <sz val="9"/>
            <color indexed="10"/>
            <rFont val="Tahoma"/>
            <family val="2"/>
            <charset val="238"/>
          </rPr>
          <t>sau</t>
        </r>
        <r>
          <rPr>
            <i/>
            <sz val="9"/>
            <color indexed="10"/>
            <rFont val="Tahoma"/>
            <family val="2"/>
            <charset val="238"/>
          </rPr>
          <t xml:space="preserve"> "Se alege câte o disciplină  (1 și 2) din pachetele optionale 1 (cod pachet), 2 (cod pachet) și două discipline (3 și 4) din pachetul  opțional 3 (cod pachet)".</t>
        </r>
        <r>
          <rPr>
            <sz val="9"/>
            <color indexed="10"/>
            <rFont val="Tahoma"/>
            <family val="2"/>
            <charset val="238"/>
          </rPr>
          <t xml:space="preserve">
Nu are sens să trecem aici codul fiecărei discipline din pachet, acelea vor fi detaliate oricum în tabelul opționalelor. Aici doar ar încărca inutil pagina de gardă și ar putea altera aranjarea în pagină.
Pachetele optionale vor primi la cod litera X în locul limbii de predare. De exemplu: LLX0001, LLX0002, LLX0003, etc. pentru Facultatea de Litere</t>
        </r>
      </text>
    </comment>
    <comment ref="A19" authorId="1" shapeId="0">
      <text>
        <r>
          <rPr>
            <b/>
            <sz val="9"/>
            <color indexed="81"/>
            <rFont val="Tahoma"/>
            <family val="2"/>
            <charset val="238"/>
          </rPr>
          <t xml:space="preserve">Gelu Gherghin:
</t>
        </r>
        <r>
          <rPr>
            <sz val="9"/>
            <color indexed="10"/>
            <rFont val="Tahoma"/>
            <family val="2"/>
            <charset val="238"/>
          </rPr>
          <t xml:space="preserve">nr. credite obligatorii + nr. credite opționale trebuie să dea 180
</t>
        </r>
      </text>
    </comment>
    <comment ref="A23"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Numărul de credite la examenul de licență depinde de numărul probelor.</t>
        </r>
      </text>
    </comment>
    <comment ref="A24"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Numărul de credite la examenul de licență depinde de numărul probelor.</t>
        </r>
      </text>
    </comment>
    <comment ref="B4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Denumirile disciplinelor se trec în limbile română și engleză</t>
        </r>
      </text>
    </comment>
    <comment ref="N4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4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4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47"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B54"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Denumirile disciplinelor se trec în limbile română și engleză</t>
        </r>
      </text>
    </comment>
    <comment ref="N54"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54"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54"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6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B6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Denumirile disciplinelor se trec în limbile română și engleză</t>
        </r>
      </text>
    </comment>
    <comment ref="N6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6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6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B8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Denumirile disciplinelor se trec în limbile română și engleză</t>
        </r>
      </text>
    </comment>
    <comment ref="N8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8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8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B9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Denumirile disciplinelor se trec în limbile română și engleză</t>
        </r>
      </text>
    </comment>
    <comment ref="N9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9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9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B11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Denumirile disciplinelor se trec în limbile română și engleză</t>
        </r>
      </text>
    </comment>
    <comment ref="N11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1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11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24"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ca o disciplină să fie opțională, fiecare pachet trebuie să conțină cel puțin </t>
        </r>
        <r>
          <rPr>
            <i/>
            <sz val="9"/>
            <color indexed="10"/>
            <rFont val="Tahoma"/>
            <family val="2"/>
            <charset val="238"/>
          </rPr>
          <t>n+1</t>
        </r>
        <r>
          <rPr>
            <sz val="9"/>
            <color indexed="10"/>
            <rFont val="Tahoma"/>
            <family val="2"/>
            <charset val="238"/>
          </rPr>
          <t xml:space="preserve"> opțiuni, unde </t>
        </r>
        <r>
          <rPr>
            <i/>
            <sz val="9"/>
            <color indexed="10"/>
            <rFont val="Tahoma"/>
            <family val="2"/>
            <charset val="238"/>
          </rPr>
          <t>n</t>
        </r>
        <r>
          <rPr>
            <sz val="9"/>
            <color indexed="10"/>
            <rFont val="Tahoma"/>
            <family val="2"/>
            <charset val="238"/>
          </rPr>
          <t xml:space="preserve"> este numărul de discipline care se aleg din pachet. În caz contrar, opționalul este, de fapt, obligatoriu. De exemplu, dacă dintr-un pachet se alege o disciplină, trebuie să existe cel puțin 2 discipline/pachet; dacă se aleg două, trebuie cel puțin 3 discipline/pachet, etc.</t>
        </r>
      </text>
    </comment>
    <comment ref="B12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Denumirile disciplinelor se trec în limbile română și engleză</t>
        </r>
      </text>
    </comment>
    <comment ref="J12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TOATE DISCIPLINELE DINTR-UN PACHET TREBUIE SĂ AIBĂ ACELAȘI NUMĂR DE CREDITE (încât un student să poată acumula 30  de credite/semestru,  indiferent de opțiune)</t>
        </r>
      </text>
    </comment>
    <comment ref="N12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2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T12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SE RECOMANDA CA TOATE DISCIPLINELE DINTR-UN PACHET DE OPȚIONALE SĂ FIE DE ACELAȘI TIP. 
În caz contrar, în tabelele din anexa planului de învățământ pachetul va fi raportat în tabelul aferent tipului de curs care se regăsește cel mai frecvent în pachet. 
De exemplu, un pachet cu 2 DF și 1 DS se va raporta în tabelul DF. Un pachet cu 2 DF și 4 DS se va raporta în tabelul DS. </t>
        </r>
      </text>
    </comment>
    <comment ref="A127"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3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3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4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43"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46"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49"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52"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5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Q159"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ATENȚIE!</t>
        </r>
        <r>
          <rPr>
            <sz val="9"/>
            <color indexed="10"/>
            <rFont val="Tahoma"/>
            <family val="2"/>
            <charset val="238"/>
          </rPr>
          <t xml:space="preserve">
Formulele de total/coloană și de procent opționale sunt implementate pentru situația tipică în care se alege o singură disciplină din fiecare cele șase pachete.
Dacă se adaugă pachete suplimentare sau în situația particulară în care dintr-un pachet se alege mai mult de o disciplină, acest lucru trebuie să se reflecte în formulele de total pe coloane și în formula de calcul al procentului.</t>
        </r>
      </text>
    </comment>
    <comment ref="A162" authorId="0" shapeId="0">
      <text>
        <r>
          <rPr>
            <b/>
            <sz val="9"/>
            <color indexed="81"/>
            <rFont val="Tahoma"/>
            <family val="2"/>
            <charset val="238"/>
          </rPr>
          <t>Gelu Gherghin:</t>
        </r>
        <r>
          <rPr>
            <sz val="9"/>
            <color indexed="81"/>
            <rFont val="Tahoma"/>
            <family val="2"/>
            <charset val="238"/>
          </rPr>
          <t xml:space="preserve">
</t>
        </r>
        <r>
          <rPr>
            <b/>
            <sz val="9"/>
            <color indexed="10"/>
            <rFont val="Tahoma"/>
            <family val="2"/>
            <charset val="238"/>
          </rPr>
          <t>Procentul de ore fizice trebuie să se încadreze în intervalul impus de standardul ARACIS specific domeniului în care se încadrează specializarea.</t>
        </r>
        <r>
          <rPr>
            <sz val="9"/>
            <color indexed="10"/>
            <rFont val="Tahoma"/>
            <family val="2"/>
            <charset val="238"/>
          </rPr>
          <t xml:space="preserve"> Dacă nu se obține o valoare între aceste limite, va trebui să introduceți opțiuni suplimentare: fie pachete suplimentare, fie posibilitatea ca studenâii să aleagă mai multe discipine din fiecare pachet.</t>
        </r>
      </text>
    </comment>
    <comment ref="A17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Disciplinele facultative se trec doar în acest tabel! 
Ele nu vor apărea nici în tabelele cu discipline pe semestre, nici în tabelele cu tipuri de discipline (DF, DS, DC, DD, DCOU). 
De asemenea, numărul de discipline/ore/credite alocate facultativelor nu se iau în considerare în calcularea procentelor din celelalte tabele și nici la Bilanțul general.
</t>
        </r>
        <r>
          <rPr>
            <b/>
            <sz val="9"/>
            <color indexed="10"/>
            <rFont val="Tahoma"/>
            <family val="2"/>
            <charset val="238"/>
          </rPr>
          <t>Dacă nu aveți deloc discipline facultative, ștergeți acest tabel cu totul.</t>
        </r>
      </text>
    </comment>
    <comment ref="B17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Denumirile disciplinelor se trec în limbile română și engleză</t>
        </r>
      </text>
    </comment>
    <comment ref="N17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7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T17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20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10" authorId="0" shapeId="0">
      <text>
        <r>
          <rPr>
            <b/>
            <sz val="9"/>
            <color indexed="81"/>
            <rFont val="Tahoma"/>
            <family val="2"/>
          </rPr>
          <t xml:space="preserve">Gelu Gherghin:
</t>
        </r>
        <r>
          <rPr>
            <sz val="9"/>
            <color indexed="81"/>
            <rFont val="Tahoma"/>
            <family val="2"/>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23"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36" authorId="0" shapeId="0">
      <text>
        <r>
          <rPr>
            <b/>
            <sz val="9"/>
            <color indexed="81"/>
            <rFont val="Tahoma"/>
            <family val="2"/>
          </rPr>
          <t xml:space="preserve">Gelu Gherghin:
</t>
        </r>
        <r>
          <rPr>
            <sz val="9"/>
            <color indexed="81"/>
            <rFont val="Tahoma"/>
            <family val="2"/>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74"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81" authorId="0" shapeId="0">
      <text>
        <r>
          <rPr>
            <b/>
            <sz val="9"/>
            <color indexed="81"/>
            <rFont val="Tahoma"/>
            <family val="2"/>
          </rPr>
          <t xml:space="preserve">Gelu Gherghin:
</t>
        </r>
        <r>
          <rPr>
            <sz val="9"/>
            <color indexed="81"/>
            <rFont val="Tahoma"/>
            <family val="2"/>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92"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296"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introduceți manual date decât în celulele marcate cu galben</t>
        </r>
      </text>
    </comment>
    <comment ref="R30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1 + 2</t>
        </r>
      </text>
    </comment>
    <comment ref="S30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3 + 4</t>
        </r>
      </text>
    </comment>
    <comment ref="T30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5 + 6</t>
        </r>
      </text>
    </comment>
  </commentList>
</comments>
</file>

<file path=xl/comments2.xml><?xml version="1.0" encoding="utf-8"?>
<comments xmlns="http://schemas.openxmlformats.org/spreadsheetml/2006/main">
  <authors>
    <author>Gelu Gherghin</author>
  </authors>
  <commentList>
    <comment ref="A3"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Recomandăm ca tabelul cu Modulul Pedagogic să fie trecut pe o pagină separată, după Bilanțul General.</t>
        </r>
      </text>
    </comment>
    <comment ref="B13"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Alegeți o singură disciplină din lista de didactici pe care ați primit-o înmpreună cu macheta (Specializarea A). 
</t>
        </r>
        <r>
          <rPr>
            <sz val="9"/>
            <color indexed="10"/>
            <rFont val="Tahoma"/>
            <family val="2"/>
            <charset val="238"/>
          </rPr>
          <t xml:space="preserve">
 Vă rugăm să nu faceți alte modificări în tabel.</t>
        </r>
        <r>
          <rPr>
            <sz val="9"/>
            <color indexed="81"/>
            <rFont val="Tahoma"/>
            <family val="2"/>
            <charset val="238"/>
          </rPr>
          <t xml:space="preserve">
</t>
        </r>
      </text>
    </comment>
    <comment ref="B15"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Alegeți o singură disciplină din lista de didactici pe care ați primit-o înmpreună cu macheta (Specializarea A). 
</t>
        </r>
        <r>
          <rPr>
            <sz val="9"/>
            <color indexed="10"/>
            <rFont val="Tahoma"/>
            <family val="2"/>
            <charset val="238"/>
          </rPr>
          <t xml:space="preserve">
 Vă rugăm să nu faceți alte modificări în tabel.</t>
        </r>
        <r>
          <rPr>
            <sz val="9"/>
            <color indexed="81"/>
            <rFont val="Tahoma"/>
            <family val="2"/>
            <charset val="238"/>
          </rPr>
          <t xml:space="preserve">
</t>
        </r>
      </text>
    </comment>
  </commentList>
</comments>
</file>

<file path=xl/sharedStrings.xml><?xml version="1.0" encoding="utf-8"?>
<sst xmlns="http://schemas.openxmlformats.org/spreadsheetml/2006/main" count="783" uniqueCount="342">
  <si>
    <t>I. CERINŢE PENTRU OBŢINEREA DIPLOMEI DE LICENŢĂ</t>
  </si>
  <si>
    <t>180 de credite din care:</t>
  </si>
  <si>
    <t>Activităţi didactice</t>
  </si>
  <si>
    <t>Sesiune de examene</t>
  </si>
  <si>
    <t>Vacanţă</t>
  </si>
  <si>
    <t>Sem I</t>
  </si>
  <si>
    <t>Sem II</t>
  </si>
  <si>
    <t>I</t>
  </si>
  <si>
    <t>V</t>
  </si>
  <si>
    <t>R</t>
  </si>
  <si>
    <t>Stagii de practică</t>
  </si>
  <si>
    <t xml:space="preserve">iarna </t>
  </si>
  <si>
    <t>prim</t>
  </si>
  <si>
    <t>vara</t>
  </si>
  <si>
    <t>Anul I</t>
  </si>
  <si>
    <t>Anul II</t>
  </si>
  <si>
    <t>Anul III</t>
  </si>
  <si>
    <t>II. DESFĂŞURAREA STUDIILOR (în număr de săptămani)</t>
  </si>
  <si>
    <r>
      <t xml:space="preserve">Durata studiilor: </t>
    </r>
    <r>
      <rPr>
        <b/>
        <sz val="10"/>
        <color indexed="8"/>
        <rFont val="Times New Roman"/>
        <family val="1"/>
      </rPr>
      <t>6 semestre</t>
    </r>
  </si>
  <si>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</si>
  <si>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</si>
  <si>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</si>
  <si>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</si>
  <si>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</si>
  <si>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</si>
  <si>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</si>
  <si>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</si>
  <si>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</si>
  <si>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</si>
  <si>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</si>
  <si>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</si>
  <si>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</si>
  <si>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</si>
  <si>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</si>
  <si>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</si>
  <si>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</si>
  <si>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</si>
  <si>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</si>
  <si>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</si>
  <si>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</si>
  <si>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</si>
  <si>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</si>
  <si>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</si>
  <si>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</si>
  <si>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</si>
  <si>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</si>
  <si>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</si>
  <si>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</si>
  <si>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</si>
  <si>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</si>
  <si>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</si>
  <si>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t>
  </si>
  <si>
    <t xml:space="preserve">TOTAL ORE FIZICE / TOTAL ORE ALOCATE STUDIULUI </t>
  </si>
  <si>
    <t>DISCIPLINE FACULTATIVE</t>
  </si>
  <si>
    <t>An I, Semestrul 1</t>
  </si>
  <si>
    <t>An I, Semestrul 2</t>
  </si>
  <si>
    <t>An II, Semestrul 3</t>
  </si>
  <si>
    <t>An II, Semestrul 4</t>
  </si>
  <si>
    <t>An III, Semestrul 5</t>
  </si>
  <si>
    <t>An III, Semestrul 6</t>
  </si>
  <si>
    <t xml:space="preserve">Anexă la Planul de Învățământ specializarea / programul de studiu: </t>
  </si>
  <si>
    <t>Semestrele 1 - 5 (14 săptămâni)</t>
  </si>
  <si>
    <t>DISCIPLINE DE PREGĂTIRE FUNDAMENTALĂ (DF)</t>
  </si>
  <si>
    <t>DISCIPLINE</t>
  </si>
  <si>
    <t>OBLIGATORII</t>
  </si>
  <si>
    <t>OPȚIONALE</t>
  </si>
  <si>
    <t>ORE FIZICE</t>
  </si>
  <si>
    <t>ORE ALOCATE STUDIULUI</t>
  </si>
  <si>
    <t>NR. DE CREDITE</t>
  </si>
  <si>
    <t>AN I</t>
  </si>
  <si>
    <t>AN II</t>
  </si>
  <si>
    <t>AN III</t>
  </si>
  <si>
    <t>DISCIPLINE COMPLEMANTARE (DC)</t>
  </si>
  <si>
    <t>Semestrul 6 (12 săptămâni)</t>
  </si>
  <si>
    <t>Semestrul  6 (12 săptămâni)</t>
  </si>
  <si>
    <t>BILANȚ GENERAL</t>
  </si>
  <si>
    <t>Și</t>
  </si>
  <si>
    <t>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t>
  </si>
  <si>
    <t xml:space="preserve">TOTAL CREDITE / ORE PE SĂPTĂMÂNĂ / EVALUĂRI </t>
  </si>
  <si>
    <t xml:space="preserve">PROGRAM DE STUDII PSIHOPEDAGOGICE </t>
  </si>
  <si>
    <t>VDP 1101</t>
  </si>
  <si>
    <t>VDP 1202</t>
  </si>
  <si>
    <t>VDP 2303</t>
  </si>
  <si>
    <t>VDP 2404</t>
  </si>
  <si>
    <t>VDP 3505</t>
  </si>
  <si>
    <t>VDP 3506</t>
  </si>
  <si>
    <t>VDP 3607</t>
  </si>
  <si>
    <t>VDP 3608</t>
  </si>
  <si>
    <t>DPPF</t>
  </si>
  <si>
    <t>DPDPS</t>
  </si>
  <si>
    <t>YLU0011</t>
  </si>
  <si>
    <t>YLU0012</t>
  </si>
  <si>
    <t>UNIVERSITATEA BABEŞ-BOLYAI CLUJ-NAPOCA</t>
  </si>
  <si>
    <r>
      <rPr>
        <b/>
        <sz val="10"/>
        <color indexed="8"/>
        <rFont val="Times New Roman"/>
        <family val="1"/>
      </rPr>
      <t>4</t>
    </r>
    <r>
      <rPr>
        <sz val="10"/>
        <color indexed="8"/>
        <rFont val="Times New Roman"/>
        <family val="1"/>
      </rPr>
      <t xml:space="preserve"> credite pentru disciplina Educație fizică</t>
    </r>
  </si>
  <si>
    <t>PROCENT DIN NUMĂRUL TOTAL DE DISCIPLINE</t>
  </si>
  <si>
    <t xml:space="preserve">TOTAL CREDITE / ORE PE SĂPTĂMÂNĂ / EVALUĂRI / TOTAL DISCIPLINE </t>
  </si>
  <si>
    <t>TOTAL CREDITE / ORE PE SĂPTĂMÂNĂ / EVALUĂRI / TOTAL DISCIPLINE</t>
  </si>
  <si>
    <t xml:space="preserve">PROCENT DIN NUMĂRUL TOTAL DE ORE FIZICE </t>
  </si>
  <si>
    <t>ÎN TOATE TABELELE DIN ACEASTĂ MACHETĂ, TREBUIE SĂ INTRODUCEȚI  CONȚINUT NUMAI ÎN CELULELE MARCATE CU GALBEN. 
NICIO CELULĂ GALBENA NU TREBUIE SĂ RĂMÂNĂ  NECOMPLETATĂ.</t>
  </si>
  <si>
    <t>MODUL PEDAGOCIC - Nivelul I: 35 de credite ECTS  + 5 credite ECTS aferente examenului de absolvire</t>
  </si>
  <si>
    <t>VDP 3609</t>
  </si>
  <si>
    <t xml:space="preserve">
</t>
  </si>
  <si>
    <t>DPPF – Discipline de pregătire psihopedagogică fundamentală (obligatorii)                                       DPDPS – Discipline de pregătire didactică şi practică de specialitate (obligatorii)</t>
  </si>
  <si>
    <t>FACULTATEA DE LITERE</t>
  </si>
  <si>
    <t>Chei de verificare: Planul este corect dacă adunând procentele din toate tipurile de discipline  se obține 100%</t>
  </si>
  <si>
    <t>DF+DS+DC</t>
  </si>
  <si>
    <t xml:space="preserve">Procent total discipline </t>
  </si>
  <si>
    <t>Procent total ore fizie</t>
  </si>
  <si>
    <r>
      <t xml:space="preserve">Titlul absolventului: </t>
    </r>
    <r>
      <rPr>
        <b/>
        <sz val="10"/>
        <color indexed="8"/>
        <rFont val="Times New Roman"/>
        <family val="1"/>
        <charset val="238"/>
      </rPr>
      <t>Licențiat în filologie</t>
    </r>
  </si>
  <si>
    <r>
      <t xml:space="preserve">Domeniul: </t>
    </r>
    <r>
      <rPr>
        <b/>
        <sz val="10"/>
        <color indexed="8"/>
        <rFont val="Times New Roman"/>
        <family val="1"/>
        <charset val="238"/>
      </rPr>
      <t>Limbă și literatură</t>
    </r>
  </si>
  <si>
    <t>În contul a cel mult 3 discipline opţionale, studentul are dreptul să aleagă 3 discipline de la alte specializări ale facultăţilor din Universitatea Babeş-Bolyai, respectând condiționările din planurile de învățământ ale respectivelor specializări.</t>
  </si>
  <si>
    <t>PLAN DE ÎNVĂŢĂMÂNT valabil începând din anul universitar 2020-2021</t>
  </si>
  <si>
    <t xml:space="preserve">Psihologia educaţiei / Educational psychology </t>
  </si>
  <si>
    <t>Pedagogie I / Pedagogy I:
- Fundamentele pedagogiei / Fundamentals of pedagogy 
- Teoria și metodologia curriculumului / Curriculum theory and   methodology</t>
  </si>
  <si>
    <t xml:space="preserve">Pedagogie II / Pedagogy II:
- Teoria și metodologia instruirii / Instruction theory and methodology 
- Teoria și metodologia evaluării / Evaluation theory and methodology </t>
  </si>
  <si>
    <t>Instruire asistată de calculator / Computer assisted training</t>
  </si>
  <si>
    <t xml:space="preserve">Managementul clasei de elevi / Classroom management </t>
  </si>
  <si>
    <t>Examen de absolvire Nivel I / Graduation exam Level I</t>
  </si>
  <si>
    <t>Practică pedagogică  în învăţământul preuniversitar obligatoriu  - Specializarea B ) / Pre-service teaching practice in compulsory education – Academic minor (B)</t>
  </si>
  <si>
    <t>Practică pedagogică  în învăţământul preuniversitar obligatoriu  - Specializarea A / Pre-service teaching practice in compulsory education – Academic major (A)</t>
  </si>
  <si>
    <r>
      <rPr>
        <b/>
        <sz val="10"/>
        <color indexed="8"/>
        <rFont val="Times New Roman"/>
        <family val="1"/>
      </rPr>
      <t xml:space="preserve">  143 </t>
    </r>
    <r>
      <rPr>
        <sz val="10"/>
        <color indexed="8"/>
        <rFont val="Times New Roman"/>
        <family val="1"/>
      </rPr>
      <t>de credite la disciplinele obligatorii;</t>
    </r>
  </si>
  <si>
    <r>
      <t xml:space="preserve">   </t>
    </r>
    <r>
      <rPr>
        <b/>
        <sz val="10"/>
        <color indexed="8"/>
        <rFont val="Times New Roman"/>
        <family val="1"/>
      </rPr>
      <t>37</t>
    </r>
    <r>
      <rPr>
        <sz val="10"/>
        <color indexed="8"/>
        <rFont val="Times New Roman"/>
        <family val="1"/>
      </rPr>
      <t xml:space="preserve"> credite la disciplinele opţionale;</t>
    </r>
  </si>
  <si>
    <r>
      <rPr>
        <b/>
        <sz val="10"/>
        <color indexed="8"/>
        <rFont val="Times New Roman"/>
        <family val="1"/>
      </rPr>
      <t>20</t>
    </r>
    <r>
      <rPr>
        <sz val="10"/>
        <color indexed="8"/>
        <rFont val="Times New Roman"/>
        <family val="1"/>
      </rPr>
      <t xml:space="preserve"> de credite la examenul de licenţă </t>
    </r>
  </si>
  <si>
    <t>Sem. 1: Se alege o disciplină (1) din pachetul opțional 1 (LLX1023)</t>
  </si>
  <si>
    <t>Sem. 4: Se alege  câte o disciplină (3 și 4) din pachetele opționale 3 (LLX4023) și pachetul 4 (LLX4112)</t>
  </si>
  <si>
    <t>Sem. 5: Se alege câte o disciplină (5, 6 și 7) din pachetele opțional 5 (LLX5112), pachetul 6 (LLX5023) și pachet optional 7 (LLX 5212)</t>
  </si>
  <si>
    <t>Sem. 6: Se alege câte o disciplină (8 și 9) din pachetele opționale 8 (LLX6112) si pachetul 9 (LLX 6212)</t>
  </si>
  <si>
    <t>Limba şi literatura norvegiană - Segment B</t>
  </si>
  <si>
    <r>
      <t xml:space="preserve">Limba şi literatura </t>
    </r>
    <r>
      <rPr>
        <b/>
        <sz val="10"/>
        <color theme="1"/>
        <rFont val="Times New Roman"/>
        <family val="1"/>
      </rPr>
      <t>norvegiană-</t>
    </r>
    <r>
      <rPr>
        <b/>
        <sz val="10"/>
        <color indexed="8"/>
        <rFont val="Times New Roman"/>
        <family val="1"/>
      </rPr>
      <t xml:space="preserve"> Segment A</t>
    </r>
  </si>
  <si>
    <r>
      <t xml:space="preserve">Limba şi literatura </t>
    </r>
    <r>
      <rPr>
        <b/>
        <sz val="10"/>
        <color theme="1"/>
        <rFont val="Times New Roman"/>
        <family val="1"/>
      </rPr>
      <t xml:space="preserve">norvegiană </t>
    </r>
    <r>
      <rPr>
        <b/>
        <sz val="10"/>
        <color indexed="8"/>
        <rFont val="Times New Roman"/>
        <family val="1"/>
      </rPr>
      <t>- Segment A</t>
    </r>
  </si>
  <si>
    <t>Limba şi literatura norvegiană- Segment A</t>
  </si>
  <si>
    <r>
      <t xml:space="preserve">Limba şi literatura </t>
    </r>
    <r>
      <rPr>
        <b/>
        <sz val="10"/>
        <color theme="1"/>
        <rFont val="Times New Roman"/>
        <family val="1"/>
      </rPr>
      <t>norvegiană</t>
    </r>
    <r>
      <rPr>
        <b/>
        <sz val="10"/>
        <color indexed="8"/>
        <rFont val="Times New Roman"/>
        <family val="1"/>
        <charset val="238"/>
      </rPr>
      <t xml:space="preserve"> - Segment B</t>
    </r>
  </si>
  <si>
    <r>
      <t>Limba şi literatura</t>
    </r>
    <r>
      <rPr>
        <b/>
        <sz val="10"/>
        <color theme="1"/>
        <rFont val="Times New Roman"/>
        <family val="1"/>
      </rPr>
      <t xml:space="preserve"> norvegiană</t>
    </r>
    <r>
      <rPr>
        <b/>
        <sz val="10"/>
        <color indexed="8"/>
        <rFont val="Times New Roman"/>
        <family val="1"/>
      </rPr>
      <t>- Segment A</t>
    </r>
  </si>
  <si>
    <r>
      <t xml:space="preserve">Limba şi literatura </t>
    </r>
    <r>
      <rPr>
        <b/>
        <sz val="10"/>
        <color theme="1"/>
        <rFont val="Times New Roman"/>
        <family val="1"/>
      </rPr>
      <t xml:space="preserve">norvegiană </t>
    </r>
    <r>
      <rPr>
        <b/>
        <sz val="10"/>
        <color indexed="8"/>
        <rFont val="Times New Roman"/>
        <family val="1"/>
        <charset val="238"/>
      </rPr>
      <t>- Segment B</t>
    </r>
  </si>
  <si>
    <t>LLN1121</t>
  </si>
  <si>
    <t>LLN1161</t>
  </si>
  <si>
    <t>LLY1001</t>
  </si>
  <si>
    <t>LLX1023</t>
  </si>
  <si>
    <t>LLN1221</t>
  </si>
  <si>
    <t>LLN1261</t>
  </si>
  <si>
    <t>LLN2121</t>
  </si>
  <si>
    <t>LLN2161</t>
  </si>
  <si>
    <t>LLY2007</t>
  </si>
  <si>
    <t>LLY2022</t>
  </si>
  <si>
    <t>LLN2221</t>
  </si>
  <si>
    <t>LLN2261</t>
  </si>
  <si>
    <t>LLN3121</t>
  </si>
  <si>
    <t>LLN3161</t>
  </si>
  <si>
    <t>LLY3024</t>
  </si>
  <si>
    <t>LLX3023</t>
  </si>
  <si>
    <t>LLN3221</t>
  </si>
  <si>
    <t>LLN3261</t>
  </si>
  <si>
    <t>LLN4121</t>
  </si>
  <si>
    <t>LLN4161</t>
  </si>
  <si>
    <t>LLY4024</t>
  </si>
  <si>
    <t>LLX4023</t>
  </si>
  <si>
    <t>LLX4112</t>
  </si>
  <si>
    <t>LLN4221</t>
  </si>
  <si>
    <t>LLN4261</t>
  </si>
  <si>
    <t>LLN5121</t>
  </si>
  <si>
    <t>LLN5161</t>
  </si>
  <si>
    <t>LLY5024</t>
  </si>
  <si>
    <t>LLX5112</t>
  </si>
  <si>
    <t>LLX5023</t>
  </si>
  <si>
    <t>LLN5221</t>
  </si>
  <si>
    <t>LLN5261</t>
  </si>
  <si>
    <t>LLX5212</t>
  </si>
  <si>
    <t>LLN6121</t>
  </si>
  <si>
    <t>LLN6161</t>
  </si>
  <si>
    <t>LLY6024</t>
  </si>
  <si>
    <t>LLY6002</t>
  </si>
  <si>
    <t>LLX6112</t>
  </si>
  <si>
    <t>LLN6221</t>
  </si>
  <si>
    <t>LLN6261</t>
  </si>
  <si>
    <t>LLX6212</t>
  </si>
  <si>
    <t>Cultură şi civilizaţie scandinavă/Scandinavian Culture and Civilization</t>
  </si>
  <si>
    <t>Lingvistică generală/General Linguistics</t>
  </si>
  <si>
    <t>Curs opţional 1/Optional course 1</t>
  </si>
  <si>
    <t>Iniţiere în metodologia de cercetare ştiinţifică/Introduction to Scientific Research Methodology</t>
  </si>
  <si>
    <t>Practică profesională 2/Professional Practice  2</t>
  </si>
  <si>
    <t>Literatură comparată. Curs opţional 2/Comparative Literature Optional course 2</t>
  </si>
  <si>
    <t>Literatură comparată. Curs opţional 3/Comparative Literature Optional course 3</t>
  </si>
  <si>
    <t>Curs opţional 4/Optional course 4</t>
  </si>
  <si>
    <t>Curs opţional 5/Optional course 5</t>
  </si>
  <si>
    <t>Curs general opţional 6/Optional general course 6</t>
  </si>
  <si>
    <t>Curs opţional 7/Optional course 7</t>
  </si>
  <si>
    <t>Curs opţional 8/Optional course 8</t>
  </si>
  <si>
    <t>Practică profesională și de cercetare 2/Professional and Research Practice 2</t>
  </si>
  <si>
    <t>Practică profesională și de cercetare 1/Professional and Research Practice 1</t>
  </si>
  <si>
    <t>Semiotica şi ştiinţele limbajului/Semiotics and Language Sciences</t>
  </si>
  <si>
    <t>LLY1120</t>
  </si>
  <si>
    <t>LLY1121</t>
  </si>
  <si>
    <t>LLY3010</t>
  </si>
  <si>
    <t>LLY3011</t>
  </si>
  <si>
    <t>LLY3012</t>
  </si>
  <si>
    <t>LLY3018</t>
  </si>
  <si>
    <t>LLY4013</t>
  </si>
  <si>
    <t>LLY4014</t>
  </si>
  <si>
    <t>LLY4015</t>
  </si>
  <si>
    <t>LLY4019</t>
  </si>
  <si>
    <t>LLN4122</t>
  </si>
  <si>
    <t>LLN4162</t>
  </si>
  <si>
    <t>LLX 5112</t>
  </si>
  <si>
    <t>LLN5123</t>
  </si>
  <si>
    <t>LLN5124</t>
  </si>
  <si>
    <t>LLY5016</t>
  </si>
  <si>
    <t>LLY5017</t>
  </si>
  <si>
    <t>LLN5223</t>
  </si>
  <si>
    <t>LLN5224</t>
  </si>
  <si>
    <t>LLN6123</t>
  </si>
  <si>
    <t>LLN6124</t>
  </si>
  <si>
    <t>LLN6223</t>
  </si>
  <si>
    <t>LLN6224</t>
  </si>
  <si>
    <t>LLV1108</t>
  </si>
  <si>
    <t>LLV1110</t>
  </si>
  <si>
    <t>LLV1111</t>
  </si>
  <si>
    <t>LLV1208</t>
  </si>
  <si>
    <t>LLV1210</t>
  </si>
  <si>
    <t>LLV1211</t>
  </si>
  <si>
    <t>LLV2108</t>
  </si>
  <si>
    <t>LLV2110</t>
  </si>
  <si>
    <t>LLV2111</t>
  </si>
  <si>
    <t>LLV2208</t>
  </si>
  <si>
    <t>LLV2210</t>
  </si>
  <si>
    <t>LLV2211</t>
  </si>
  <si>
    <t>LLV3108</t>
  </si>
  <si>
    <t>LLV3110</t>
  </si>
  <si>
    <t>LLV3111</t>
  </si>
  <si>
    <t>LLV3208</t>
  </si>
  <si>
    <t>LLV3210</t>
  </si>
  <si>
    <t>LLV3211</t>
  </si>
  <si>
    <t>Curs opţional 9/ Optional course 9</t>
  </si>
  <si>
    <t>Informatică/Computer Science</t>
  </si>
  <si>
    <t>Poetici corporale/Poetics Body</t>
  </si>
  <si>
    <t>Omul politic și literatura/The Politician and Literature</t>
  </si>
  <si>
    <t>Limba suedeza in context scandinav 1/Swedish Language in the Scandinavian Context 1</t>
  </si>
  <si>
    <t>PACHET OPȚIONAL 1 / OPTIONAL COURSES 1 (An I, Semestrul 1)</t>
  </si>
  <si>
    <t>PACHET OPȚIONAL 2 / OPTIONAL COURSES 2 (An II, Semestrul 3)</t>
  </si>
  <si>
    <t>PACHET OPȚIONAL 3/ OPTIONAL COURSES 3 (An II, Semestrul 4)</t>
  </si>
  <si>
    <t>PACHET OPȚIONAL 4/ OPTIONAL COURSES 4 (An II, Semestrul 4)</t>
  </si>
  <si>
    <t>PACHET OPȚIONAL 5 / OPTIONAL COURSES 5 (An III, Semestrul 5)</t>
  </si>
  <si>
    <t>PACHET OPȚIONAL 6 / OPTIONAL COURSES 6 (An III, Semestrul 5)</t>
  </si>
  <si>
    <t>PACHET OPȚIONAL 7 / OPTIONAL COURSES 7 (An III, Semestrul 5)</t>
  </si>
  <si>
    <t>PACHET OPȚIONAL 8/ OPTIONAL COURSES 8  (An III, Semestrul 6)</t>
  </si>
  <si>
    <t>PACHET OPȚIONAL 9/ OPTIONAL COURSES 9  (An III, Semestrul 6)</t>
  </si>
  <si>
    <t>Limba suedeza in context scandinav/Swedish Language in the Scandinavian Context</t>
  </si>
  <si>
    <t>Limbă norvegiană (3) - Sintaxă/Norwegian Language (3) Syntax</t>
  </si>
  <si>
    <t>DISCIPLINE DE SPECIALITATE (DS)</t>
  </si>
  <si>
    <t>Teoria literaturii/Literary Theory</t>
  </si>
  <si>
    <t>Educație fizică /Physical education</t>
  </si>
  <si>
    <t>Educație fizică/Physical education</t>
  </si>
  <si>
    <r>
      <t xml:space="preserve">Limbă norvegiană (3) - </t>
    </r>
    <r>
      <rPr>
        <i/>
        <sz val="10"/>
        <rFont val="Times New Roman"/>
        <family val="1"/>
        <charset val="238"/>
      </rPr>
      <t>Sintaxă/</t>
    </r>
    <r>
      <rPr>
        <sz val="10"/>
        <rFont val="Times New Roman"/>
        <family val="1"/>
      </rPr>
      <t xml:space="preserve"> Norwegian Language (3)</t>
    </r>
    <r>
      <rPr>
        <i/>
        <sz val="10"/>
        <rFont val="Times New Roman"/>
        <family val="1"/>
        <charset val="238"/>
      </rPr>
      <t>Syntax</t>
    </r>
  </si>
  <si>
    <r>
      <t xml:space="preserve">Limba norvegiană (5) </t>
    </r>
    <r>
      <rPr>
        <i/>
        <sz val="10"/>
        <rFont val="Times New Roman"/>
        <family val="1"/>
      </rPr>
      <t>Variaţia şi dezvoltarea limbii norvegiene</t>
    </r>
    <r>
      <rPr>
        <sz val="10"/>
        <rFont val="Times New Roman"/>
        <family val="1"/>
      </rPr>
      <t xml:space="preserve">/ Norwegian Language (5) </t>
    </r>
    <r>
      <rPr>
        <i/>
        <sz val="10"/>
        <rFont val="Times New Roman"/>
        <family val="1"/>
      </rPr>
      <t>Variation and Development of Norwegian Language</t>
    </r>
  </si>
  <si>
    <r>
      <t xml:space="preserve">Literatură norvegiană (4) </t>
    </r>
    <r>
      <rPr>
        <i/>
        <sz val="10"/>
        <rFont val="Times New Roman"/>
        <family val="1"/>
      </rPr>
      <t>Modernitate şi tradiţie în lit. norvegiană /</t>
    </r>
    <r>
      <rPr>
        <sz val="10"/>
        <rFont val="Times New Roman"/>
        <family val="1"/>
      </rPr>
      <t>Norwegian Literature (4)</t>
    </r>
    <r>
      <rPr>
        <i/>
        <sz val="10"/>
        <rFont val="Times New Roman"/>
        <family val="1"/>
      </rPr>
      <t xml:space="preserve"> Modernity and Tradition</t>
    </r>
  </si>
  <si>
    <r>
      <t xml:space="preserve">Literatură norvegiană (5) </t>
    </r>
    <r>
      <rPr>
        <i/>
        <sz val="10"/>
        <rFont val="Times New Roman"/>
        <family val="1"/>
      </rPr>
      <t>Literatură şi imagine/</t>
    </r>
    <r>
      <rPr>
        <sz val="10"/>
        <rFont val="Times New Roman"/>
        <family val="1"/>
      </rPr>
      <t xml:space="preserve">Norwegian Literature (5) </t>
    </r>
    <r>
      <rPr>
        <i/>
        <sz val="10"/>
        <rFont val="Times New Roman"/>
        <family val="1"/>
      </rPr>
      <t>Literature and Film</t>
    </r>
  </si>
  <si>
    <r>
      <t xml:space="preserve">Literatură norvegiană (5) </t>
    </r>
    <r>
      <rPr>
        <i/>
        <sz val="10"/>
        <rFont val="Times New Roman"/>
        <family val="1"/>
      </rPr>
      <t>Literatură şi imagine /</t>
    </r>
    <r>
      <rPr>
        <sz val="10"/>
        <rFont val="Times New Roman"/>
        <family val="1"/>
      </rPr>
      <t xml:space="preserve">Norwegian Literature (5) </t>
    </r>
    <r>
      <rPr>
        <i/>
        <sz val="10"/>
        <rFont val="Times New Roman"/>
        <family val="1"/>
      </rPr>
      <t>Literature and Film</t>
    </r>
  </si>
  <si>
    <t>Limbă norvegiană (1) - Fonologie şi  morfologie/Norwegian Language (1) Phonology and Morphology</t>
  </si>
  <si>
    <t>Limbă norvegiană (1) - Fonologie şi morfologie/Norwegian Language (1) Phonology and Morphology</t>
  </si>
  <si>
    <t>Limbă norvegiană (2) Morfologie/Norwegian Language (2)Morphology</t>
  </si>
  <si>
    <t>Literatură norvegiană (1) - Epoci literare/Norwegian Literature (1) Literary Epochs</t>
  </si>
  <si>
    <t>Limbă norvegiană (2) Morfologie/Norwegian Language (2)  Morphology</t>
  </si>
  <si>
    <t>Literatură norvegiană (1) - Epoci literare/ Norwegian Literature (1) Literary Epochs</t>
  </si>
  <si>
    <t>Literatură norvegiană (2) Proză scurtă/Norwegian Literature (2) Short Story</t>
  </si>
  <si>
    <t>Limbă norvegiană (3) - Sintaxă/ Norwegian Language (3)Syntax</t>
  </si>
  <si>
    <t>Literatură norvegiană (2) - Motive literare/ Norwegian Literature (2) Literary Motifs</t>
  </si>
  <si>
    <t>Limbă norvegiană (4) Lexicologie/Norwegian Language (4) Lexicology</t>
  </si>
  <si>
    <t>Literatură norvegiană (3) Genuri literare/ Norwegian Literature (3) Literary Genres</t>
  </si>
  <si>
    <t>Limba norvegiană (4) Lexicologie/Norwegian Language (4) Lexicology</t>
  </si>
  <si>
    <t>Limba norvegiană (5) Variaţia şi dezvoltarea limbii norvegiene/Norwegian Language (5)Variation and Development of Norwegian Language</t>
  </si>
  <si>
    <t xml:space="preserve">Literatură norvegiană (4) Modernitate şi tradiţie în lit. norvegiană/Norwegian Literature (4) Modernity and Tradition </t>
  </si>
  <si>
    <t>Limba norvegiană (5) Variaţia şi dezvoltarea limbii norvegiene/ Norwegian Language (5) Variation and Development of Norwegian Language</t>
  </si>
  <si>
    <t>Literatură norvegiană (4) Modernitate şi tradiţie în lit. norvegiană /Norwegian Literature (4) Modernity and Tradition</t>
  </si>
  <si>
    <t>LLN 1261</t>
  </si>
  <si>
    <t>Limbă norvegiană (6) Analiză semantică şi traducere/Norwegian Language (6) Semantic Analysis and Translation</t>
  </si>
  <si>
    <t>Literatură norvegiană (5) Literatură şi imagine/Norwegian Literature (5) Literature and Film</t>
  </si>
  <si>
    <t>Literatură norvegiană (5) Literatură şi imagine /Norwegian Literature (5) Literature and Film</t>
  </si>
  <si>
    <r>
      <t>Limbă norvegiană (1) - Fonologie şi  morfologie/</t>
    </r>
    <r>
      <rPr>
        <i/>
        <sz val="10"/>
        <rFont val="Times New Roman"/>
        <family val="1"/>
      </rPr>
      <t>Norwegian Language (1) Phonology and Morphology</t>
    </r>
  </si>
  <si>
    <r>
      <rPr>
        <sz val="10"/>
        <rFont val="Times New Roman"/>
        <family val="1"/>
      </rPr>
      <t>Cultură şi civilizaţie scandinavă</t>
    </r>
    <r>
      <rPr>
        <i/>
        <sz val="10"/>
        <rFont val="Times New Roman"/>
        <family val="1"/>
      </rPr>
      <t>/Scandinavian Culture and Civilization</t>
    </r>
  </si>
  <si>
    <r>
      <t>Lingvistică generală/</t>
    </r>
    <r>
      <rPr>
        <i/>
        <sz val="10"/>
        <rFont val="Times New Roman"/>
        <family val="1"/>
      </rPr>
      <t>General Linguistics</t>
    </r>
  </si>
  <si>
    <r>
      <t>Curs opţional 1/</t>
    </r>
    <r>
      <rPr>
        <i/>
        <sz val="10"/>
        <rFont val="Times New Roman"/>
        <family val="1"/>
      </rPr>
      <t>Optional course 1</t>
    </r>
  </si>
  <si>
    <r>
      <t>Educație fizică/</t>
    </r>
    <r>
      <rPr>
        <i/>
        <sz val="10"/>
        <color indexed="8"/>
        <rFont val="Times New Roman"/>
        <family val="1"/>
      </rPr>
      <t>Physical education</t>
    </r>
  </si>
  <si>
    <r>
      <t>Limbă norvegiană (1) - Fonologie şi morfologie</t>
    </r>
    <r>
      <rPr>
        <i/>
        <sz val="10"/>
        <rFont val="Times New Roman"/>
        <family val="1"/>
      </rPr>
      <t>/Norwegian Language (1) Phonology and Morphology</t>
    </r>
  </si>
  <si>
    <r>
      <t xml:space="preserve">Limba şi literatura </t>
    </r>
    <r>
      <rPr>
        <b/>
        <sz val="10"/>
        <color theme="1"/>
        <rFont val="Times New Roman"/>
        <family val="1"/>
      </rPr>
      <t>norvegiană</t>
    </r>
    <r>
      <rPr>
        <b/>
        <sz val="10"/>
        <color indexed="8"/>
        <rFont val="Times New Roman"/>
        <family val="1"/>
      </rPr>
      <t>- Segment B</t>
    </r>
  </si>
  <si>
    <r>
      <t>Limbă norvegiană (2) Morfologie/</t>
    </r>
    <r>
      <rPr>
        <i/>
        <sz val="10"/>
        <rFont val="Times New Roman"/>
        <family val="1"/>
      </rPr>
      <t>Norwegian Language (2)Morphology</t>
    </r>
  </si>
  <si>
    <r>
      <t>Literatură norvegiană (1) - Epoci literare/</t>
    </r>
    <r>
      <rPr>
        <i/>
        <sz val="10"/>
        <rFont val="Times New Roman"/>
        <family val="1"/>
      </rPr>
      <t>Norwegian Literature (1) Literary Epochs</t>
    </r>
  </si>
  <si>
    <r>
      <t>Teoria literaturii/</t>
    </r>
    <r>
      <rPr>
        <i/>
        <sz val="10"/>
        <rFont val="Times New Roman"/>
        <family val="1"/>
      </rPr>
      <t>Literary Theory</t>
    </r>
  </si>
  <si>
    <r>
      <t>Iniţiere în metodologia de cercetare ştiinţifică/</t>
    </r>
    <r>
      <rPr>
        <i/>
        <sz val="10"/>
        <rFont val="Times New Roman"/>
        <family val="1"/>
      </rPr>
      <t>Introduction to Scientific Research Methodology</t>
    </r>
  </si>
  <si>
    <r>
      <t>Educație fizică /</t>
    </r>
    <r>
      <rPr>
        <i/>
        <sz val="10"/>
        <color indexed="8"/>
        <rFont val="Times New Roman"/>
        <family val="1"/>
      </rPr>
      <t>Physical education</t>
    </r>
  </si>
  <si>
    <r>
      <t>Limbă norvegiană (2) Morfologie</t>
    </r>
    <r>
      <rPr>
        <i/>
        <sz val="10"/>
        <rFont val="Times New Roman"/>
        <family val="1"/>
      </rPr>
      <t>/Norwegian Language (2)  Morphology</t>
    </r>
  </si>
  <si>
    <r>
      <t xml:space="preserve">Literatură norvegiană (1) - Epoci literare/ </t>
    </r>
    <r>
      <rPr>
        <i/>
        <sz val="10"/>
        <rFont val="Times New Roman"/>
        <family val="1"/>
      </rPr>
      <t>Norwegian Literature (1) Literary Epochs</t>
    </r>
  </si>
  <si>
    <r>
      <t>Limbă norvegiană (3) - Sintaxă/</t>
    </r>
    <r>
      <rPr>
        <i/>
        <sz val="10"/>
        <rFont val="Times New Roman"/>
        <family val="1"/>
      </rPr>
      <t>Norwegian Language (3) Syntax</t>
    </r>
  </si>
  <si>
    <r>
      <t>Literatură norvegiană (2) Proză scurtă/</t>
    </r>
    <r>
      <rPr>
        <i/>
        <sz val="10"/>
        <rFont val="Times New Roman"/>
        <family val="1"/>
      </rPr>
      <t>Norwegian Literature (2) Short Story</t>
    </r>
  </si>
  <si>
    <r>
      <t>Practică profesională 1/</t>
    </r>
    <r>
      <rPr>
        <i/>
        <sz val="10"/>
        <rFont val="Times New Roman"/>
        <family val="1"/>
      </rPr>
      <t>Professional Practice  1</t>
    </r>
  </si>
  <si>
    <r>
      <t>Literatură comparată. Curs opţional 2/</t>
    </r>
    <r>
      <rPr>
        <i/>
        <sz val="10"/>
        <rFont val="Times New Roman"/>
        <family val="1"/>
      </rPr>
      <t>Comparative Literature Optional course 2</t>
    </r>
  </si>
  <si>
    <r>
      <t xml:space="preserve">Literatură norvegiană (2) - Motive literare/ </t>
    </r>
    <r>
      <rPr>
        <i/>
        <sz val="10"/>
        <rFont val="Times New Roman"/>
        <family val="1"/>
      </rPr>
      <t>Norwegian Literature (2) Literary Motifs</t>
    </r>
  </si>
  <si>
    <r>
      <t>Limbă norvegiană (4) Lexicologie/</t>
    </r>
    <r>
      <rPr>
        <i/>
        <sz val="10"/>
        <rFont val="Times New Roman"/>
        <family val="1"/>
      </rPr>
      <t>Norwegian Language (4) Lexicology</t>
    </r>
  </si>
  <si>
    <r>
      <t xml:space="preserve">Literatură norvegiană (3) Genuri literare/ </t>
    </r>
    <r>
      <rPr>
        <i/>
        <sz val="10"/>
        <rFont val="Times New Roman"/>
        <family val="1"/>
      </rPr>
      <t>Norwegian Literature (3) Literary Genres</t>
    </r>
  </si>
  <si>
    <r>
      <t>Practică profesională 2/</t>
    </r>
    <r>
      <rPr>
        <i/>
        <sz val="10"/>
        <rFont val="Times New Roman"/>
        <family val="1"/>
      </rPr>
      <t>Professional Practice  2</t>
    </r>
  </si>
  <si>
    <r>
      <t>Literatură comparată. Curs opţional 3/</t>
    </r>
    <r>
      <rPr>
        <i/>
        <sz val="10"/>
        <rFont val="Times New Roman"/>
        <family val="1"/>
      </rPr>
      <t>Comparative Literature Optional course 3</t>
    </r>
  </si>
  <si>
    <r>
      <t>Limba norvegiană (4) Lexicologie/</t>
    </r>
    <r>
      <rPr>
        <i/>
        <sz val="10"/>
        <rFont val="Times New Roman"/>
        <family val="1"/>
      </rPr>
      <t>Norwegian Language (4) Lexicology</t>
    </r>
  </si>
  <si>
    <r>
      <rPr>
        <sz val="10"/>
        <rFont val="Times New Roman"/>
        <family val="1"/>
      </rPr>
      <t>Limba norvegiană (5) Variaţia şi dezvoltarea limbii norvegiene/</t>
    </r>
    <r>
      <rPr>
        <i/>
        <sz val="10"/>
        <rFont val="Times New Roman"/>
        <family val="1"/>
      </rPr>
      <t>Norwegian Language (5)Variation and Development of Norwegian Language</t>
    </r>
  </si>
  <si>
    <r>
      <rPr>
        <sz val="10"/>
        <rFont val="Times New Roman"/>
        <family val="1"/>
      </rPr>
      <t>Literatură norvegiană (4) Modernitate şi tradiţie în lit. norvegiană</t>
    </r>
    <r>
      <rPr>
        <i/>
        <sz val="10"/>
        <rFont val="Times New Roman"/>
        <family val="1"/>
      </rPr>
      <t xml:space="preserve">/Norwegian Literature (4) Modernity and Tradition </t>
    </r>
  </si>
  <si>
    <r>
      <t>Practică profesională și de cercetare 1/</t>
    </r>
    <r>
      <rPr>
        <i/>
        <sz val="10"/>
        <rFont val="Times New Roman"/>
        <family val="1"/>
      </rPr>
      <t>Professional and Research Practice 1</t>
    </r>
  </si>
  <si>
    <r>
      <t>Curs opţional 5/</t>
    </r>
    <r>
      <rPr>
        <i/>
        <sz val="10"/>
        <rFont val="Times New Roman"/>
        <family val="1"/>
      </rPr>
      <t>Optional course 5</t>
    </r>
  </si>
  <si>
    <r>
      <t>Curs general opţional 6/</t>
    </r>
    <r>
      <rPr>
        <i/>
        <sz val="10"/>
        <rFont val="Times New Roman"/>
        <family val="1"/>
      </rPr>
      <t>Optional general course 6</t>
    </r>
  </si>
  <si>
    <r>
      <t>Curs opţional 7</t>
    </r>
    <r>
      <rPr>
        <i/>
        <sz val="10"/>
        <rFont val="Times New Roman"/>
        <family val="1"/>
      </rPr>
      <t>/Optional course 7</t>
    </r>
  </si>
  <si>
    <r>
      <t>Limbă norvegiană (6) Analiză semantică şi traducere/</t>
    </r>
    <r>
      <rPr>
        <i/>
        <sz val="10"/>
        <rFont val="Times New Roman"/>
        <family val="1"/>
      </rPr>
      <t>Norwegian Language (6) Semantic Analysis and Translation</t>
    </r>
  </si>
  <si>
    <r>
      <rPr>
        <sz val="10"/>
        <rFont val="Times New Roman"/>
        <family val="1"/>
      </rPr>
      <t>Practică profesională și de cercetare 2</t>
    </r>
    <r>
      <rPr>
        <i/>
        <sz val="10"/>
        <rFont val="Times New Roman"/>
        <family val="1"/>
      </rPr>
      <t>/Professional and Research Practice 2</t>
    </r>
  </si>
  <si>
    <r>
      <rPr>
        <sz val="10"/>
        <rFont val="Times New Roman"/>
        <family val="1"/>
      </rPr>
      <t>Semiotica şi ştiinţele limbajului</t>
    </r>
    <r>
      <rPr>
        <i/>
        <sz val="10"/>
        <rFont val="Times New Roman"/>
        <family val="1"/>
      </rPr>
      <t>/Semiotics and Language Sciences</t>
    </r>
  </si>
  <si>
    <r>
      <t>Curs opţional 8/</t>
    </r>
    <r>
      <rPr>
        <i/>
        <sz val="10"/>
        <color theme="1"/>
        <rFont val="Times New Roman"/>
        <family val="1"/>
      </rPr>
      <t>Optional course 8</t>
    </r>
  </si>
  <si>
    <r>
      <t>Limbă norvegiană (6)-Analiză semantică şi traducere</t>
    </r>
    <r>
      <rPr>
        <i/>
        <sz val="10"/>
        <rFont val="Times New Roman"/>
        <family val="1"/>
      </rPr>
      <t xml:space="preserve">/Norwegian Language (6) Semantic Analysis and Translation  </t>
    </r>
  </si>
  <si>
    <r>
      <t xml:space="preserve">Curs opţional 9/ </t>
    </r>
    <r>
      <rPr>
        <i/>
        <sz val="10"/>
        <color theme="1"/>
        <rFont val="Times New Roman"/>
        <family val="1"/>
      </rPr>
      <t>Optional course 9</t>
    </r>
  </si>
  <si>
    <r>
      <t>Gramatică normativă a limbii române</t>
    </r>
    <r>
      <rPr>
        <i/>
        <sz val="10"/>
        <rFont val="Times New Roman"/>
        <family val="1"/>
      </rPr>
      <t>/Prescriptive Grammar</t>
    </r>
  </si>
  <si>
    <r>
      <t>Mitul faustic din Renaștere în secolul al XIX-lea/T</t>
    </r>
    <r>
      <rPr>
        <i/>
        <sz val="10"/>
        <rFont val="Times New Roman"/>
        <family val="1"/>
      </rPr>
      <t>he Faustian Myth from the Renaissance to the 19th Century</t>
    </r>
  </si>
  <si>
    <r>
      <t>Barocul și revenirile sale în secolul XX/</t>
    </r>
    <r>
      <rPr>
        <i/>
        <sz val="10"/>
        <rFont val="Times New Roman"/>
        <family val="1"/>
      </rPr>
      <t>The Baroque and Its Recurrence in the 20th Century</t>
    </r>
  </si>
  <si>
    <r>
      <t>Mitul faustic din Romantism în secolul XX/</t>
    </r>
    <r>
      <rPr>
        <i/>
        <sz val="10"/>
        <rFont val="Times New Roman"/>
        <family val="1"/>
      </rPr>
      <t>The Faustian Myth from Romanticism to the 20th Century</t>
    </r>
  </si>
  <si>
    <r>
      <t>Identități și alterități feminine/</t>
    </r>
    <r>
      <rPr>
        <i/>
        <sz val="10"/>
        <rFont val="Times New Roman"/>
        <family val="1"/>
      </rPr>
      <t>Feminine Identities and Alterities</t>
    </r>
  </si>
  <si>
    <r>
      <t>Poezia modernă de la Baudelaire la Ginsberg/</t>
    </r>
    <r>
      <rPr>
        <i/>
        <sz val="10"/>
        <rFont val="Times New Roman"/>
        <family val="1"/>
      </rPr>
      <t>Modern Poetry from Baudelaire to Ginsberg</t>
    </r>
  </si>
  <si>
    <r>
      <t>Nietzscheanismul în literatură/</t>
    </r>
    <r>
      <rPr>
        <i/>
        <sz val="10"/>
        <rFont val="Times New Roman"/>
        <family val="1"/>
      </rPr>
      <t>The Nietzscheanism in Literature</t>
    </r>
  </si>
  <si>
    <r>
      <t>Limbă norvegiană Traduceri literare</t>
    </r>
    <r>
      <rPr>
        <i/>
        <sz val="10"/>
        <rFont val="Times New Roman"/>
        <family val="1"/>
        <charset val="238"/>
      </rPr>
      <t>/Norwegian Language: Literary Translation</t>
    </r>
  </si>
  <si>
    <r>
      <t>Limbă norvegiană Stil şi structură</t>
    </r>
    <r>
      <rPr>
        <i/>
        <sz val="10"/>
        <rFont val="Times New Roman"/>
        <family val="1"/>
        <charset val="238"/>
      </rPr>
      <t xml:space="preserve">/Norwegian Literature: Structure and Style  </t>
    </r>
  </si>
  <si>
    <r>
      <t>Limba si cultura norvegiana in context scandinav/</t>
    </r>
    <r>
      <rPr>
        <i/>
        <sz val="10"/>
        <rFont val="Times New Roman"/>
        <family val="1"/>
      </rPr>
      <t>Norwegian Language and Culture in the Scandinavian Context</t>
    </r>
  </si>
  <si>
    <r>
      <t>Limba si cultura suedeza in context scandinav/</t>
    </r>
    <r>
      <rPr>
        <i/>
        <sz val="10"/>
        <rFont val="Times New Roman"/>
        <family val="1"/>
      </rPr>
      <t xml:space="preserve">Swedish Language and Culture in the Scandinavian Context </t>
    </r>
  </si>
  <si>
    <r>
      <t>Estetică/</t>
    </r>
    <r>
      <rPr>
        <i/>
        <sz val="10"/>
        <rFont val="Times New Roman"/>
        <family val="1"/>
      </rPr>
      <t>Aesthetics</t>
    </r>
  </si>
  <si>
    <r>
      <t>Poetică și critică literară/</t>
    </r>
    <r>
      <rPr>
        <i/>
        <sz val="10"/>
        <rFont val="Times New Roman"/>
        <family val="1"/>
      </rPr>
      <t>Poetics and Literary Criticism</t>
    </r>
  </si>
  <si>
    <r>
      <t>Limba norvegiana in context scandinav/</t>
    </r>
    <r>
      <rPr>
        <i/>
        <sz val="10"/>
        <rFont val="Times New Roman"/>
        <family val="1"/>
      </rPr>
      <t>Norwegian Language in the Scandinavian Context</t>
    </r>
  </si>
  <si>
    <r>
      <t xml:space="preserve">Limba si cultura suedeza in context scandinav/ </t>
    </r>
    <r>
      <rPr>
        <i/>
        <sz val="10"/>
        <rFont val="Times New Roman"/>
        <family val="1"/>
      </rPr>
      <t>Swedish Language and Culture in the Scandinavian Context</t>
    </r>
  </si>
  <si>
    <r>
      <rPr>
        <b/>
        <sz val="10"/>
        <color indexed="8"/>
        <rFont val="Times New Roman"/>
        <family val="1"/>
      </rPr>
      <t>IV.EXAMENUL DE LICENŢĂ</t>
    </r>
    <r>
      <rPr>
        <sz val="10"/>
        <color indexed="8"/>
        <rFont val="Times New Roman"/>
        <family val="1"/>
      </rPr>
      <t xml:space="preserve"> - perioada iunie-iulie (1 săptămână)
Proba 1: Evaluarea cunoştinţelor fundamentale şi de specialitate - 10 credite
Proba 2: Prezentarea şi susţinerea lucrării de licenţă - 10 credite</t>
    </r>
  </si>
  <si>
    <t>Sem. 3: Se alege o disciplină (2) din pachetul opțional 2 (LLX3023)</t>
  </si>
  <si>
    <r>
      <t xml:space="preserve">Specializarea/Programul de studiu:  </t>
    </r>
    <r>
      <rPr>
        <b/>
        <sz val="10"/>
        <color indexed="8"/>
        <rFont val="Times New Roman"/>
        <family val="1"/>
        <charset val="238"/>
      </rPr>
      <t>LIMBA ŞI LITERATURA NORVEGIANĂ – limba și literatura română/maghiară/modernă (engleză, franceză, germană, rusă, italiană, spaniolă, coreeană, finlandeză, japoneză, chineză, ucraineană) latină/greacă veche/ebraică/Literatură universală și comparată
NORWEGIAN LANGUAGE AND LITERATURE - Romanian/Hungarian/Modern language and literature(s) (English, French, German, Russian, Italian, Spanish, Corean, Finnish, Japanese, Chinese, Ucranian), Latin/Ancient Greek/ Hebrew/Contemporary World Literature</t>
    </r>
  </si>
  <si>
    <r>
      <t xml:space="preserve">Limba de predare: </t>
    </r>
    <r>
      <rPr>
        <b/>
        <sz val="10"/>
        <color indexed="8"/>
        <rFont val="Times New Roman"/>
        <family val="1"/>
        <charset val="238"/>
      </rPr>
      <t>română, norvegiană</t>
    </r>
  </si>
  <si>
    <r>
      <rPr>
        <b/>
        <sz val="10"/>
        <color indexed="8"/>
        <rFont val="Times New Roman"/>
        <family val="1"/>
      </rPr>
      <t xml:space="preserve">VI.  UNIVERSITĂŢI EUROPENE DE REFERINŢĂ:                                      </t>
    </r>
    <r>
      <rPr>
        <sz val="10"/>
        <color indexed="8"/>
        <rFont val="Times New Roman"/>
        <family val="1"/>
        <charset val="238"/>
      </rPr>
      <t>UNIVERSITATEA DIN AGDER; 
UNIVERSITATEA DIN OSLO; 
UNIVERSITATEA DIN BERGEN; 
UNIVERSITATEA DIN TRONDHEIM</t>
    </r>
    <r>
      <rPr>
        <sz val="10"/>
        <color indexed="8"/>
        <rFont val="Times New Roman"/>
        <family val="1"/>
      </rPr>
      <t xml:space="preserve">
</t>
    </r>
  </si>
  <si>
    <r>
      <rPr>
        <b/>
        <sz val="10"/>
        <color indexed="8"/>
        <rFont val="Times New Roman"/>
        <family val="1"/>
      </rPr>
      <t>12</t>
    </r>
    <r>
      <rPr>
        <sz val="10"/>
        <color indexed="8"/>
        <rFont val="Times New Roman"/>
        <family val="1"/>
      </rPr>
      <t xml:space="preserve"> credite pentru disciplina Practică profesională</t>
    </r>
  </si>
  <si>
    <r>
      <t>Curs opţional 4/</t>
    </r>
    <r>
      <rPr>
        <i/>
        <sz val="10"/>
        <rFont val="Times New Roman"/>
        <family val="1"/>
        <charset val="238"/>
      </rPr>
      <t>Optional course 4</t>
    </r>
  </si>
  <si>
    <r>
      <t xml:space="preserve">Limbă suedeză / </t>
    </r>
    <r>
      <rPr>
        <i/>
        <sz val="10"/>
        <rFont val="Times New Roman"/>
        <family val="1"/>
      </rPr>
      <t>Swedish Language</t>
    </r>
  </si>
  <si>
    <r>
      <t xml:space="preserve">Limbă daneză / </t>
    </r>
    <r>
      <rPr>
        <i/>
        <sz val="10"/>
        <rFont val="Times New Roman"/>
        <family val="1"/>
      </rPr>
      <t>Danish Language</t>
    </r>
  </si>
  <si>
    <r>
      <t xml:space="preserve">Limbă norvegiană </t>
    </r>
    <r>
      <rPr>
        <i/>
        <sz val="10"/>
        <rFont val="Times New Roman"/>
        <family val="1"/>
      </rPr>
      <t>/ Norwegian Language</t>
    </r>
  </si>
  <si>
    <t>Am scos "curs facultativ" ca nu incapea pe rand si daca e in tabelul de facultative nu mai e nevoie sa specificam inca o data asta</t>
  </si>
  <si>
    <t>Didactica limbii şi literaturii specializare A - The didactics of the A language and literature</t>
  </si>
  <si>
    <t>Didactica limbii şi literaturii specializare B - The didactics of the B language and literature</t>
  </si>
  <si>
    <t>Am modificat didacticile, e ok?</t>
  </si>
  <si>
    <t>Am modificat didacticile,  la Modulul Pedagogic, e 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</si>
</sst>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6">
    <font>
      <sz val="11"/>
      <color theme="1"/>
      <name val="Calibri"/>
      <family val="2"/>
      <charset val="238"/>
      <scheme val="minor"/>
    </font>
    <font>
      <sz val="10"/>
      <color indexed="8"/>
      <name val="Times New Roman"/>
      <family val="1"/>
    </font>
    <font>
      <b/>
      <sz val="10"/>
      <color indexed="8"/>
      <name val="Times New Roman"/>
      <family val="1"/>
    </font>
    <font>
      <b/>
      <sz val="11"/>
      <color indexed="8"/>
      <name val="Times New Roman"/>
      <family val="1"/>
    </font>
    <font>
      <sz val="10"/>
      <color indexed="10"/>
      <name val="Times New Roman"/>
      <family val="1"/>
    </font>
    <font>
      <sz val="8"/>
      <name val="Calibri"/>
      <family val="2"/>
      <charset val="238"/>
    </font>
    <font>
      <sz val="10"/>
      <color theme="0"/>
      <name val="Times New Roman"/>
      <family val="1"/>
    </font>
    <font>
      <sz val="10"/>
      <color indexed="8"/>
      <name val="Calibri"/>
      <family val="2"/>
    </font>
    <font>
      <sz val="10"/>
      <color theme="1"/>
      <name val="Times New Roman"/>
      <family val="1"/>
    </font>
    <font>
      <sz val="10"/>
      <name val="Times New Roman"/>
      <family val="1"/>
    </font>
    <font>
      <b/>
      <sz val="9"/>
      <color indexed="81"/>
      <name val="Tahoma"/>
      <family val="2"/>
    </font>
    <font>
      <sz val="9"/>
      <color indexed="10"/>
      <name val="Tahoma"/>
      <family val="2"/>
      <charset val="238"/>
    </font>
    <font>
      <sz val="9"/>
      <color indexed="81"/>
      <name val="Tahoma"/>
      <family val="2"/>
      <charset val="238"/>
    </font>
    <font>
      <b/>
      <sz val="9"/>
      <color indexed="81"/>
      <name val="Tahoma"/>
      <family val="2"/>
      <charset val="238"/>
    </font>
    <font>
      <b/>
      <sz val="9"/>
      <color indexed="10"/>
      <name val="Tahoma"/>
      <family val="2"/>
      <charset val="238"/>
    </font>
    <font>
      <sz val="10"/>
      <color indexed="8"/>
      <name val="Times New Roman"/>
      <family val="1"/>
      <charset val="238"/>
    </font>
    <font>
      <sz val="9"/>
      <color indexed="81"/>
      <name val="Tahoma"/>
      <family val="2"/>
    </font>
    <font>
      <i/>
      <sz val="9"/>
      <color indexed="10"/>
      <name val="Tahoma"/>
      <family val="2"/>
      <charset val="238"/>
    </font>
    <font>
      <sz val="8"/>
      <color indexed="8"/>
      <name val="Times New Roman"/>
      <family val="1"/>
    </font>
    <font>
      <b/>
      <sz val="10"/>
      <color rgb="FFFF0000"/>
      <name val="Times New Roman"/>
      <family val="1"/>
      <charset val="238"/>
    </font>
    <font>
      <b/>
      <sz val="10"/>
      <name val="Times New Roman"/>
      <family val="1"/>
      <charset val="238"/>
    </font>
    <font>
      <b/>
      <sz val="10"/>
      <color indexed="8"/>
      <name val="Times New Roman"/>
      <family val="1"/>
      <charset val="238"/>
    </font>
    <font>
      <b/>
      <i/>
      <sz val="9"/>
      <color indexed="10"/>
      <name val="Tahoma"/>
      <family val="2"/>
      <charset val="238"/>
    </font>
    <font>
      <b/>
      <sz val="10"/>
      <color theme="1"/>
      <name val="Times New Roman"/>
      <family val="1"/>
    </font>
    <font>
      <sz val="10"/>
      <name val="Times New Roman"/>
      <family val="1"/>
      <charset val="238"/>
    </font>
    <font>
      <i/>
      <sz val="10"/>
      <name val="Times New Roman"/>
      <family val="1"/>
      <charset val="238"/>
    </font>
    <font>
      <i/>
      <sz val="10"/>
      <name val="Times New Roman"/>
      <family val="1"/>
    </font>
    <font>
      <b/>
      <sz val="10"/>
      <name val="Times New Roman"/>
      <family val="1"/>
    </font>
    <font>
      <sz val="10"/>
      <name val="Times New Roman-Rom"/>
    </font>
    <font>
      <i/>
      <sz val="10"/>
      <color indexed="8"/>
      <name val="Times New Roman"/>
      <family val="1"/>
    </font>
    <font>
      <i/>
      <sz val="10"/>
      <color theme="1"/>
      <name val="Times New Roman"/>
      <family val="1"/>
    </font>
    <font>
      <b/>
      <sz val="9"/>
      <color rgb="FF000000"/>
      <name val="Tahoma"/>
      <family val="2"/>
      <charset val="238"/>
    </font>
    <font>
      <sz val="9"/>
      <color rgb="FF000000"/>
      <name val="Tahoma"/>
      <family val="2"/>
      <charset val="238"/>
    </font>
    <font>
      <sz val="9"/>
      <color rgb="FFFF0000"/>
      <name val="Tahoma"/>
      <family val="2"/>
      <charset val="238"/>
    </font>
    <font>
      <sz val="9"/>
      <color indexed="8"/>
      <name val="Times New Roman"/>
      <family val="1"/>
    </font>
    <font>
      <b/>
      <sz val="11"/>
      <color rgb="FFFF0000"/>
      <name val="Times New Roman"/>
      <family val="1"/>
      <charset val="238"/>
    </font>
  </fonts>
  <fills count="9">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
      <patternFill patternType="solid">
        <fgColor rgb="FFFFFFCC"/>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s>
  <cellStyleXfs count="1">
    <xf numFmtId="0" fontId="0" fillId="0" borderId="0"/>
  </cellStyleXfs>
  <cellXfs count="291">
    <xf numFmtId="0" fontId="0" fillId="0" borderId="0" xfId="0"/>
    <xf numFmtId="0" fontId="1" fillId="0" borderId="0" xfId="0" applyFont="1" applyProtection="1">
      <protection locked="0"/>
    </xf>
    <xf numFmtId="0" fontId="1" fillId="2" borderId="1" xfId="0" applyFont="1" applyFill="1" applyBorder="1" applyAlignment="1" applyProtection="1">
      <alignment horizontal="center" vertical="center"/>
      <protection locked="0"/>
    </xf>
    <xf numFmtId="1" fontId="1" fillId="0" borderId="1" xfId="0" applyNumberFormat="1" applyFont="1" applyBorder="1" applyAlignment="1" applyProtection="1">
      <alignment horizontal="center" vertical="center"/>
    </xf>
    <xf numFmtId="0" fontId="1" fillId="3" borderId="1" xfId="0" applyFont="1" applyFill="1" applyBorder="1" applyAlignment="1" applyProtection="1">
      <alignment horizontal="center" vertical="center" wrapText="1"/>
      <protection locked="0"/>
    </xf>
    <xf numFmtId="164" fontId="1" fillId="0" borderId="1" xfId="0" applyNumberFormat="1" applyFont="1" applyBorder="1" applyAlignment="1" applyProtection="1">
      <alignment horizontal="center" vertical="center"/>
    </xf>
    <xf numFmtId="49" fontId="1" fillId="3" borderId="1" xfId="0" applyNumberFormat="1" applyFont="1" applyFill="1" applyBorder="1" applyAlignment="1" applyProtection="1">
      <alignment horizontal="center" vertical="center" wrapText="1"/>
      <protection locked="0"/>
    </xf>
    <xf numFmtId="1" fontId="1" fillId="4" borderId="1"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center" vertical="center"/>
    </xf>
    <xf numFmtId="1" fontId="1" fillId="4" borderId="1" xfId="0" applyNumberFormat="1" applyFont="1" applyFill="1" applyBorder="1" applyAlignment="1" applyProtection="1">
      <alignment horizontal="center" vertical="center" wrapText="1"/>
      <protection locked="0"/>
    </xf>
    <xf numFmtId="1" fontId="2" fillId="4" borderId="1" xfId="0" applyNumberFormat="1" applyFont="1" applyFill="1" applyBorder="1" applyAlignment="1" applyProtection="1">
      <alignment horizontal="center" vertical="center"/>
    </xf>
    <xf numFmtId="0" fontId="8" fillId="0" borderId="1" xfId="0" applyFont="1" applyBorder="1" applyAlignment="1">
      <alignment horizontal="center" vertical="center"/>
    </xf>
    <xf numFmtId="0" fontId="1" fillId="0" borderId="1" xfId="0" applyFont="1" applyFill="1" applyBorder="1" applyAlignment="1" applyProtection="1">
      <alignment horizontal="center" vertical="center"/>
    </xf>
    <xf numFmtId="1" fontId="1" fillId="0" borderId="1" xfId="0" applyNumberFormat="1" applyFont="1" applyFill="1" applyBorder="1" applyAlignment="1" applyProtection="1">
      <alignment horizontal="center" vertical="center"/>
    </xf>
    <xf numFmtId="2"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horizontal="center" vertical="center" wrapText="1"/>
    </xf>
    <xf numFmtId="0" fontId="1" fillId="0" borderId="0" xfId="0" applyFont="1" applyBorder="1" applyAlignment="1" applyProtection="1">
      <alignment vertical="center"/>
      <protection locked="0"/>
    </xf>
    <xf numFmtId="0" fontId="2" fillId="0" borderId="0" xfId="0" applyFont="1" applyBorder="1" applyAlignment="1" applyProtection="1">
      <alignment horizontal="center" vertical="center"/>
    </xf>
    <xf numFmtId="0" fontId="2" fillId="0" borderId="0" xfId="0" applyFont="1" applyBorder="1" applyAlignment="1" applyProtection="1">
      <alignment horizontal="left" vertical="center"/>
      <protection locked="0"/>
    </xf>
    <xf numFmtId="10" fontId="2" fillId="0" borderId="0" xfId="0" applyNumberFormat="1" applyFont="1" applyBorder="1" applyAlignment="1" applyProtection="1">
      <alignment horizontal="center" vertical="center"/>
      <protection locked="0"/>
    </xf>
    <xf numFmtId="0" fontId="2" fillId="0" borderId="0" xfId="0" applyFont="1" applyBorder="1" applyAlignment="1" applyProtection="1">
      <alignment horizontal="center" vertical="center" wrapText="1"/>
    </xf>
    <xf numFmtId="9" fontId="2" fillId="0" borderId="0" xfId="0" applyNumberFormat="1" applyFont="1" applyBorder="1" applyAlignment="1" applyProtection="1">
      <alignment horizontal="center" vertical="center"/>
    </xf>
    <xf numFmtId="1" fontId="2" fillId="0" borderId="1" xfId="0" applyNumberFormat="1" applyFont="1" applyFill="1" applyBorder="1" applyAlignment="1" applyProtection="1">
      <alignment horizontal="center" vertical="center"/>
      <protection locked="0"/>
    </xf>
    <xf numFmtId="0" fontId="1" fillId="0" borderId="0" xfId="0" applyFont="1" applyProtection="1">
      <protection locked="0"/>
    </xf>
    <xf numFmtId="1" fontId="1" fillId="4" borderId="1" xfId="0" applyNumberFormat="1" applyFont="1" applyFill="1" applyBorder="1" applyAlignment="1" applyProtection="1">
      <alignment horizontal="left" vertical="center"/>
      <protection locked="0"/>
    </xf>
    <xf numFmtId="0" fontId="2" fillId="4" borderId="1" xfId="0" applyFont="1" applyFill="1" applyBorder="1" applyAlignment="1" applyProtection="1">
      <alignment horizontal="center" vertical="center" wrapText="1"/>
      <protection locked="0"/>
    </xf>
    <xf numFmtId="1" fontId="2" fillId="0" borderId="1" xfId="0" applyNumberFormat="1" applyFont="1" applyBorder="1" applyAlignment="1" applyProtection="1">
      <alignment horizontal="center" vertical="center"/>
    </xf>
    <xf numFmtId="0" fontId="1" fillId="4" borderId="1" xfId="0" applyFont="1" applyFill="1" applyBorder="1" applyAlignment="1" applyProtection="1">
      <alignment horizontal="left" vertical="top"/>
      <protection locked="0"/>
    </xf>
    <xf numFmtId="0" fontId="0" fillId="0" borderId="0" xfId="0" applyAlignment="1">
      <alignment vertical="center" wrapText="1"/>
    </xf>
    <xf numFmtId="0" fontId="20" fillId="0" borderId="0" xfId="0" applyFont="1" applyBorder="1" applyAlignment="1" applyProtection="1">
      <alignment horizontal="center" vertical="center" wrapText="1"/>
      <protection locked="0"/>
    </xf>
    <xf numFmtId="0" fontId="1" fillId="0" borderId="0" xfId="0" applyFont="1" applyBorder="1" applyAlignment="1" applyProtection="1">
      <alignment vertical="center" wrapText="1"/>
      <protection locked="0"/>
    </xf>
    <xf numFmtId="0" fontId="1" fillId="0" borderId="0" xfId="0" applyFont="1" applyProtection="1">
      <protection locked="0"/>
    </xf>
    <xf numFmtId="0" fontId="21" fillId="0" borderId="1" xfId="0" applyFont="1" applyBorder="1" applyAlignment="1" applyProtection="1">
      <alignment horizontal="center" vertical="center"/>
    </xf>
    <xf numFmtId="1" fontId="21" fillId="4" borderId="1" xfId="0" applyNumberFormat="1" applyFont="1" applyFill="1" applyBorder="1" applyAlignment="1" applyProtection="1">
      <alignment horizontal="center" vertical="center"/>
      <protection locked="0"/>
    </xf>
    <xf numFmtId="0" fontId="9" fillId="4" borderId="6" xfId="0" applyFont="1" applyFill="1" applyBorder="1" applyAlignment="1" applyProtection="1">
      <alignment horizontal="center" vertical="center"/>
    </xf>
    <xf numFmtId="1" fontId="9" fillId="4" borderId="1" xfId="0" applyNumberFormat="1" applyFont="1" applyFill="1" applyBorder="1" applyAlignment="1" applyProtection="1">
      <alignment horizontal="center" vertical="center"/>
    </xf>
    <xf numFmtId="2" fontId="9" fillId="4" borderId="1" xfId="0" applyNumberFormat="1" applyFont="1" applyFill="1" applyBorder="1" applyAlignment="1" applyProtection="1">
      <alignment horizontal="center" vertical="center"/>
      <protection locked="0"/>
    </xf>
    <xf numFmtId="0" fontId="9" fillId="4" borderId="1" xfId="0" applyFont="1" applyFill="1" applyBorder="1" applyAlignment="1" applyProtection="1">
      <alignment horizontal="center" vertical="center"/>
      <protection locked="0"/>
    </xf>
    <xf numFmtId="0" fontId="9" fillId="4" borderId="1" xfId="0" applyFont="1" applyFill="1" applyBorder="1" applyAlignment="1" applyProtection="1">
      <alignment horizontal="center" vertical="center" wrapText="1"/>
      <protection locked="0"/>
    </xf>
    <xf numFmtId="0" fontId="9" fillId="4" borderId="12" xfId="0" applyFont="1" applyFill="1" applyBorder="1" applyAlignment="1" applyProtection="1">
      <alignment horizontal="center" vertical="center"/>
      <protection locked="0"/>
    </xf>
    <xf numFmtId="0" fontId="21" fillId="0" borderId="0" xfId="0" applyFont="1" applyBorder="1" applyAlignment="1" applyProtection="1">
      <alignment horizontal="center" vertical="center"/>
    </xf>
    <xf numFmtId="0" fontId="24" fillId="4" borderId="1" xfId="0" applyFont="1" applyFill="1" applyBorder="1" applyAlignment="1">
      <alignment vertical="center"/>
    </xf>
    <xf numFmtId="1" fontId="9" fillId="4" borderId="1" xfId="0" applyNumberFormat="1" applyFont="1" applyFill="1" applyBorder="1" applyAlignment="1" applyProtection="1">
      <alignment horizontal="center" vertical="center"/>
      <protection locked="0"/>
    </xf>
    <xf numFmtId="1" fontId="9" fillId="4" borderId="1" xfId="0" applyNumberFormat="1" applyFont="1" applyFill="1" applyBorder="1" applyAlignment="1" applyProtection="1">
      <alignment horizontal="center" vertical="center" wrapText="1"/>
      <protection locked="0"/>
    </xf>
    <xf numFmtId="1" fontId="9" fillId="4" borderId="6" xfId="0" applyNumberFormat="1" applyFont="1" applyFill="1" applyBorder="1" applyAlignment="1" applyProtection="1">
      <alignment horizontal="center" vertical="center"/>
    </xf>
    <xf numFmtId="0" fontId="24" fillId="4" borderId="1" xfId="0" applyFont="1" applyFill="1" applyBorder="1" applyAlignment="1">
      <alignment horizontal="center" vertical="center" wrapText="1"/>
    </xf>
    <xf numFmtId="0" fontId="28" fillId="4" borderId="1" xfId="0" applyFont="1" applyFill="1" applyBorder="1" applyAlignment="1">
      <alignment horizontal="center" vertical="center" wrapText="1"/>
    </xf>
    <xf numFmtId="0" fontId="9" fillId="4" borderId="3" xfId="0" applyFont="1" applyFill="1" applyBorder="1" applyAlignment="1" applyProtection="1">
      <alignment horizontal="center" vertical="center"/>
      <protection locked="0"/>
    </xf>
    <xf numFmtId="1" fontId="9" fillId="4" borderId="6" xfId="0" applyNumberFormat="1" applyFont="1" applyFill="1" applyBorder="1" applyAlignment="1" applyProtection="1">
      <alignment horizontal="center" vertical="center" wrapText="1"/>
    </xf>
    <xf numFmtId="1" fontId="9" fillId="4" borderId="1" xfId="0" applyNumberFormat="1" applyFont="1" applyFill="1" applyBorder="1" applyAlignment="1" applyProtection="1">
      <alignment horizontal="center" vertical="center" wrapText="1"/>
    </xf>
    <xf numFmtId="0" fontId="2"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protection locked="0"/>
    </xf>
    <xf numFmtId="1" fontId="2"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0" xfId="0" applyFont="1" applyAlignment="1" applyProtection="1">
      <alignment vertical="center"/>
      <protection locked="0"/>
    </xf>
    <xf numFmtId="0" fontId="1" fillId="0" borderId="0" xfId="0" applyFont="1" applyAlignment="1" applyProtection="1">
      <alignment vertical="center" wrapText="1"/>
      <protection locked="0"/>
    </xf>
    <xf numFmtId="0" fontId="1" fillId="0" borderId="0" xfId="0" applyFont="1" applyFill="1" applyBorder="1" applyAlignment="1" applyProtection="1">
      <alignment horizontal="left" vertical="center" wrapText="1"/>
      <protection locked="0"/>
    </xf>
    <xf numFmtId="0" fontId="1" fillId="0" borderId="0" xfId="0" applyFont="1" applyFill="1" applyBorder="1" applyAlignment="1" applyProtection="1">
      <alignment vertical="center" wrapText="1"/>
      <protection locked="0"/>
    </xf>
    <xf numFmtId="0" fontId="1" fillId="0" borderId="1" xfId="0" applyFont="1" applyBorder="1" applyAlignment="1" applyProtection="1">
      <alignment horizontal="center" vertical="center" wrapText="1"/>
      <protection locked="0"/>
    </xf>
    <xf numFmtId="0" fontId="1" fillId="0" borderId="0" xfId="0" applyFont="1" applyAlignment="1" applyProtection="1">
      <alignment vertical="center"/>
      <protection locked="0"/>
    </xf>
    <xf numFmtId="1" fontId="2" fillId="0" borderId="1" xfId="0" applyNumberFormat="1" applyFont="1" applyBorder="1" applyAlignment="1" applyProtection="1">
      <alignment horizontal="center" vertical="center"/>
      <protection locked="0"/>
    </xf>
    <xf numFmtId="1" fontId="2" fillId="0" borderId="1" xfId="0" applyNumberFormat="1" applyFont="1" applyBorder="1" applyAlignment="1" applyProtection="1">
      <alignment horizontal="center" vertical="center" wrapText="1"/>
      <protection locked="0"/>
    </xf>
    <xf numFmtId="1" fontId="9" fillId="4" borderId="5" xfId="0" applyNumberFormat="1" applyFont="1" applyFill="1" applyBorder="1" applyAlignment="1" applyProtection="1">
      <alignment horizontal="left" vertical="center" wrapText="1"/>
      <protection locked="0"/>
    </xf>
    <xf numFmtId="1" fontId="9" fillId="4" borderId="2" xfId="0" applyNumberFormat="1" applyFont="1" applyFill="1" applyBorder="1" applyAlignment="1" applyProtection="1">
      <alignment horizontal="left" vertical="center"/>
      <protection locked="0"/>
    </xf>
    <xf numFmtId="1" fontId="9" fillId="4" borderId="5" xfId="0" applyNumberFormat="1" applyFont="1" applyFill="1" applyBorder="1" applyAlignment="1" applyProtection="1">
      <alignment horizontal="left" vertical="center"/>
      <protection locked="0"/>
    </xf>
    <xf numFmtId="1" fontId="9" fillId="4" borderId="6" xfId="0" applyNumberFormat="1" applyFont="1" applyFill="1" applyBorder="1" applyAlignment="1" applyProtection="1">
      <alignment horizontal="left" vertical="center"/>
      <protection locked="0"/>
    </xf>
    <xf numFmtId="0" fontId="2" fillId="0" borderId="1" xfId="0" applyFont="1" applyBorder="1" applyAlignment="1" applyProtection="1">
      <alignment horizontal="center" vertical="center" wrapText="1"/>
      <protection locked="0"/>
    </xf>
    <xf numFmtId="0" fontId="9" fillId="4" borderId="5" xfId="0" applyFont="1" applyFill="1" applyBorder="1" applyAlignment="1" applyProtection="1">
      <alignment horizontal="left" vertical="center"/>
      <protection locked="0"/>
    </xf>
    <xf numFmtId="0" fontId="2" fillId="0" borderId="2"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11"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9" fillId="4" borderId="2" xfId="0" applyFont="1" applyFill="1" applyBorder="1" applyAlignment="1" applyProtection="1">
      <alignment horizontal="left" vertical="center" wrapText="1"/>
      <protection locked="0"/>
    </xf>
    <xf numFmtId="0" fontId="9" fillId="4" borderId="5" xfId="0" applyFont="1" applyFill="1" applyBorder="1" applyAlignment="1" applyProtection="1">
      <alignment horizontal="left" vertical="center" wrapText="1"/>
      <protection locked="0"/>
    </xf>
    <xf numFmtId="0" fontId="9" fillId="4" borderId="6" xfId="0" applyFont="1" applyFill="1" applyBorder="1" applyAlignment="1" applyProtection="1">
      <alignment horizontal="left" vertical="center" wrapText="1"/>
      <protection locked="0"/>
    </xf>
    <xf numFmtId="0" fontId="2" fillId="0" borderId="9"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1" fontId="9" fillId="4" borderId="2" xfId="0" applyNumberFormat="1" applyFont="1" applyFill="1" applyBorder="1" applyAlignment="1" applyProtection="1">
      <alignment horizontal="left" vertical="center" wrapText="1"/>
      <protection locked="0"/>
    </xf>
    <xf numFmtId="1" fontId="9" fillId="4" borderId="6" xfId="0" applyNumberFormat="1"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locked="0"/>
    </xf>
    <xf numFmtId="0" fontId="21" fillId="0" borderId="2" xfId="0" applyFont="1" applyFill="1" applyBorder="1" applyAlignment="1" applyProtection="1">
      <alignment horizontal="center" vertical="center"/>
      <protection locked="0"/>
    </xf>
    <xf numFmtId="0" fontId="1" fillId="0" borderId="5"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1" fillId="8" borderId="2" xfId="0" applyFont="1" applyFill="1" applyBorder="1" applyAlignment="1" applyProtection="1">
      <alignment horizontal="center" vertical="center" wrapText="1"/>
      <protection locked="0"/>
    </xf>
    <xf numFmtId="0" fontId="1" fillId="8" borderId="5" xfId="0" applyFont="1" applyFill="1" applyBorder="1" applyAlignment="1" applyProtection="1">
      <alignment horizontal="center" vertical="center" wrapText="1"/>
      <protection locked="0"/>
    </xf>
    <xf numFmtId="0" fontId="1" fillId="8" borderId="6" xfId="0" applyFont="1" applyFill="1" applyBorder="1" applyAlignment="1" applyProtection="1">
      <alignment horizontal="center" vertical="center" wrapText="1"/>
      <protection locked="0"/>
    </xf>
    <xf numFmtId="10" fontId="1" fillId="0" borderId="1" xfId="0" applyNumberFormat="1" applyFont="1" applyBorder="1" applyAlignment="1" applyProtection="1">
      <alignment horizontal="center" vertical="center" wrapText="1"/>
      <protection locked="0"/>
    </xf>
    <xf numFmtId="0" fontId="19" fillId="7" borderId="1"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2"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xf>
    <xf numFmtId="0" fontId="1" fillId="2" borderId="2" xfId="0" applyFont="1" applyFill="1" applyBorder="1" applyAlignment="1" applyProtection="1">
      <alignment horizontal="left" vertical="center" wrapText="1"/>
      <protection locked="0"/>
    </xf>
    <xf numFmtId="0" fontId="1" fillId="2" borderId="5"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20" fillId="0" borderId="5" xfId="0" applyFont="1" applyBorder="1" applyAlignment="1" applyProtection="1">
      <alignment horizontal="left" vertical="center" wrapText="1"/>
      <protection locked="0"/>
    </xf>
    <xf numFmtId="0" fontId="20" fillId="0" borderId="6" xfId="0" applyFont="1" applyBorder="1" applyAlignment="1" applyProtection="1">
      <alignment horizontal="left" vertical="center" wrapText="1"/>
      <protection locked="0"/>
    </xf>
    <xf numFmtId="0" fontId="20" fillId="0" borderId="1" xfId="0" applyFont="1" applyBorder="1" applyAlignment="1" applyProtection="1">
      <alignment horizontal="left" vertical="center" wrapText="1"/>
      <protection locked="0"/>
    </xf>
    <xf numFmtId="0" fontId="20" fillId="0" borderId="0" xfId="0" applyFont="1" applyBorder="1" applyAlignment="1" applyProtection="1">
      <alignment horizontal="left" vertical="center" wrapText="1"/>
      <protection locked="0"/>
    </xf>
    <xf numFmtId="0" fontId="1" fillId="2" borderId="2" xfId="0" applyFont="1" applyFill="1" applyBorder="1" applyAlignment="1" applyProtection="1">
      <alignment horizontal="left" vertical="center"/>
      <protection locked="0"/>
    </xf>
    <xf numFmtId="0" fontId="1" fillId="2" borderId="5"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1" fontId="2" fillId="0" borderId="2" xfId="0" applyNumberFormat="1" applyFont="1" applyBorder="1" applyAlignment="1" applyProtection="1">
      <alignment horizontal="center" vertical="center"/>
    </xf>
    <xf numFmtId="1" fontId="2" fillId="0" borderId="5" xfId="0" applyNumberFormat="1" applyFont="1" applyBorder="1" applyAlignment="1" applyProtection="1">
      <alignment horizontal="center" vertical="center"/>
    </xf>
    <xf numFmtId="1" fontId="2" fillId="0" borderId="6" xfId="0" applyNumberFormat="1" applyFont="1" applyBorder="1" applyAlignment="1" applyProtection="1">
      <alignment horizontal="center" vertical="center"/>
    </xf>
    <xf numFmtId="0" fontId="2" fillId="0" borderId="1"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9" fontId="2" fillId="0" borderId="2" xfId="0" applyNumberFormat="1" applyFont="1" applyBorder="1" applyAlignment="1" applyProtection="1">
      <alignment horizontal="center" vertical="center"/>
    </xf>
    <xf numFmtId="9" fontId="2" fillId="0" borderId="6" xfId="0" applyNumberFormat="1" applyFont="1" applyBorder="1" applyAlignment="1" applyProtection="1">
      <alignment horizontal="center" vertical="center"/>
    </xf>
    <xf numFmtId="0" fontId="1"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1" fontId="1" fillId="0" borderId="2" xfId="0" applyNumberFormat="1" applyFont="1" applyFill="1" applyBorder="1" applyAlignment="1" applyProtection="1">
      <alignment horizontal="center" vertical="center"/>
      <protection locked="0"/>
    </xf>
    <xf numFmtId="0" fontId="1" fillId="0" borderId="2" xfId="0" applyFont="1" applyBorder="1" applyAlignment="1" applyProtection="1">
      <alignment horizontal="center" vertical="center"/>
    </xf>
    <xf numFmtId="0" fontId="1" fillId="0" borderId="6" xfId="0" applyFont="1" applyBorder="1" applyAlignment="1" applyProtection="1">
      <alignment horizontal="center" vertical="center"/>
    </xf>
    <xf numFmtId="0" fontId="2" fillId="0" borderId="2"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2"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10" fontId="2" fillId="0" borderId="2" xfId="0" applyNumberFormat="1" applyFont="1" applyBorder="1" applyAlignment="1" applyProtection="1">
      <alignment horizontal="center" vertical="center"/>
      <protection locked="0"/>
    </xf>
    <xf numFmtId="10" fontId="2" fillId="0" borderId="5" xfId="0" applyNumberFormat="1" applyFont="1" applyBorder="1" applyAlignment="1" applyProtection="1">
      <alignment horizontal="center" vertical="center"/>
      <protection locked="0"/>
    </xf>
    <xf numFmtId="10" fontId="2" fillId="0" borderId="6" xfId="0" applyNumberFormat="1" applyFont="1" applyBorder="1" applyAlignment="1" applyProtection="1">
      <alignment horizontal="center" vertical="center"/>
      <protection locked="0"/>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horizontal="left" vertical="center"/>
      <protection locked="0"/>
    </xf>
    <xf numFmtId="2" fontId="1" fillId="0" borderId="9" xfId="0" applyNumberFormat="1" applyFont="1" applyBorder="1" applyAlignment="1" applyProtection="1">
      <alignment horizontal="center" vertical="center"/>
    </xf>
    <xf numFmtId="2" fontId="1" fillId="0" borderId="4" xfId="0" applyNumberFormat="1" applyFont="1" applyBorder="1" applyAlignment="1" applyProtection="1">
      <alignment horizontal="center" vertical="center"/>
    </xf>
    <xf numFmtId="2" fontId="1" fillId="0" borderId="10" xfId="0" applyNumberFormat="1" applyFont="1" applyBorder="1" applyAlignment="1" applyProtection="1">
      <alignment horizontal="center" vertical="center"/>
    </xf>
    <xf numFmtId="2" fontId="1" fillId="0" borderId="11" xfId="0" applyNumberFormat="1" applyFont="1" applyBorder="1" applyAlignment="1" applyProtection="1">
      <alignment horizontal="center" vertical="center"/>
    </xf>
    <xf numFmtId="2" fontId="1" fillId="0" borderId="7" xfId="0" applyNumberFormat="1" applyFont="1" applyBorder="1" applyAlignment="1" applyProtection="1">
      <alignment horizontal="center" vertical="center"/>
    </xf>
    <xf numFmtId="2" fontId="1" fillId="0" borderId="8" xfId="0" applyNumberFormat="1" applyFont="1" applyBorder="1" applyAlignment="1" applyProtection="1">
      <alignment horizontal="center" vertical="center"/>
    </xf>
    <xf numFmtId="0" fontId="1" fillId="0" borderId="1" xfId="0" applyFont="1" applyBorder="1" applyAlignment="1" applyProtection="1">
      <alignment horizontal="center" vertical="center"/>
    </xf>
    <xf numFmtId="0" fontId="1" fillId="2" borderId="1" xfId="0" applyFont="1" applyFill="1" applyBorder="1" applyAlignment="1" applyProtection="1">
      <alignment horizontal="left" vertical="center" wrapText="1"/>
      <protection locked="0"/>
    </xf>
    <xf numFmtId="1" fontId="2" fillId="0" borderId="1" xfId="0" applyNumberFormat="1" applyFont="1" applyBorder="1" applyAlignment="1" applyProtection="1">
      <alignment horizontal="center" vertical="center"/>
    </xf>
    <xf numFmtId="10" fontId="2" fillId="0" borderId="1" xfId="0" applyNumberFormat="1" applyFont="1" applyBorder="1" applyAlignment="1" applyProtection="1">
      <alignment horizontal="left" vertical="center"/>
      <protection locked="0"/>
    </xf>
    <xf numFmtId="0" fontId="2" fillId="0" borderId="0" xfId="0" applyFont="1" applyAlignment="1" applyProtection="1">
      <alignment horizontal="center" vertical="center"/>
      <protection locked="0"/>
    </xf>
    <xf numFmtId="0" fontId="1" fillId="0" borderId="0" xfId="0" applyFont="1" applyAlignment="1" applyProtection="1">
      <alignment horizontal="center" vertical="center"/>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left" vertical="center" wrapText="1"/>
      <protection locked="0"/>
    </xf>
    <xf numFmtId="0" fontId="9" fillId="4" borderId="6" xfId="0" applyFont="1" applyFill="1" applyBorder="1" applyAlignment="1" applyProtection="1">
      <alignment horizontal="left" vertical="center"/>
      <protection locked="0"/>
    </xf>
    <xf numFmtId="0" fontId="3" fillId="0" borderId="0" xfId="0" applyFont="1" applyAlignment="1" applyProtection="1">
      <alignment horizontal="center" vertical="center"/>
      <protection locked="0"/>
    </xf>
    <xf numFmtId="0" fontId="1" fillId="0" borderId="2"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0" xfId="0" applyFont="1" applyAlignment="1" applyProtection="1">
      <alignment vertical="center"/>
      <protection locked="0"/>
    </xf>
    <xf numFmtId="0" fontId="15" fillId="0" borderId="0" xfId="0" applyFont="1" applyFill="1" applyBorder="1" applyAlignment="1" applyProtection="1">
      <alignment vertical="center" wrapText="1"/>
      <protection locked="0"/>
    </xf>
    <xf numFmtId="0" fontId="2" fillId="0" borderId="0" xfId="0" applyFont="1" applyFill="1" applyBorder="1" applyAlignment="1" applyProtection="1">
      <alignment vertical="center" wrapText="1"/>
      <protection locked="0"/>
    </xf>
    <xf numFmtId="0" fontId="2" fillId="0" borderId="3" xfId="0" applyFont="1" applyBorder="1" applyAlignment="1" applyProtection="1">
      <alignment horizontal="center" vertical="center" wrapText="1"/>
      <protection locked="0"/>
    </xf>
    <xf numFmtId="0" fontId="1" fillId="0" borderId="0" xfId="0" applyFont="1" applyAlignment="1" applyProtection="1">
      <alignment horizontal="left" vertical="center" wrapText="1"/>
      <protection locked="0"/>
    </xf>
    <xf numFmtId="0" fontId="1" fillId="4" borderId="2" xfId="0" applyFont="1" applyFill="1" applyBorder="1" applyAlignment="1" applyProtection="1">
      <alignment horizontal="center" vertical="center" wrapText="1"/>
      <protection locked="0"/>
    </xf>
    <xf numFmtId="0" fontId="1" fillId="4" borderId="5" xfId="0" applyFont="1" applyFill="1" applyBorder="1" applyAlignment="1" applyProtection="1">
      <alignment horizontal="center" vertical="center" wrapText="1"/>
      <protection locked="0"/>
    </xf>
    <xf numFmtId="0" fontId="1" fillId="4" borderId="6"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left" vertical="center" wrapText="1"/>
      <protection locked="0"/>
    </xf>
    <xf numFmtId="0" fontId="1" fillId="0" borderId="0" xfId="0" applyFont="1" applyAlignment="1" applyProtection="1">
      <alignment vertical="center" wrapText="1"/>
      <protection locked="0"/>
    </xf>
    <xf numFmtId="0" fontId="26" fillId="4" borderId="5" xfId="0" applyFont="1" applyFill="1" applyBorder="1" applyAlignment="1" applyProtection="1">
      <alignment horizontal="left" vertical="center"/>
      <protection locked="0"/>
    </xf>
    <xf numFmtId="2" fontId="1" fillId="0" borderId="1" xfId="0" applyNumberFormat="1" applyFont="1" applyBorder="1" applyAlignment="1" applyProtection="1">
      <alignment horizontal="center" vertical="center" wrapText="1"/>
    </xf>
    <xf numFmtId="10" fontId="2" fillId="0" borderId="1" xfId="0" applyNumberFormat="1" applyFont="1" applyBorder="1" applyAlignment="1" applyProtection="1">
      <alignment horizontal="center" vertical="center"/>
      <protection locked="0"/>
    </xf>
    <xf numFmtId="0" fontId="2" fillId="0" borderId="1" xfId="0" applyNumberFormat="1" applyFont="1" applyBorder="1" applyAlignment="1" applyProtection="1">
      <alignment horizontal="center" vertical="center"/>
      <protection locked="0"/>
    </xf>
    <xf numFmtId="2" fontId="1" fillId="0" borderId="1" xfId="0" applyNumberFormat="1" applyFont="1" applyBorder="1" applyAlignment="1" applyProtection="1">
      <alignment horizontal="center" vertical="center"/>
    </xf>
    <xf numFmtId="0" fontId="2" fillId="0" borderId="4"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1" fontId="1" fillId="0" borderId="1" xfId="0" applyNumberFormat="1" applyFont="1" applyBorder="1" applyAlignment="1" applyProtection="1">
      <alignment horizontal="center" vertical="center"/>
      <protection locked="0"/>
    </xf>
    <xf numFmtId="1" fontId="9" fillId="4" borderId="1" xfId="0" applyNumberFormat="1" applyFont="1" applyFill="1" applyBorder="1" applyAlignment="1" applyProtection="1">
      <alignment horizontal="left" vertical="center"/>
      <protection locked="0"/>
    </xf>
    <xf numFmtId="0" fontId="26" fillId="4" borderId="2" xfId="0" applyFont="1" applyFill="1" applyBorder="1" applyAlignment="1" applyProtection="1">
      <alignment horizontal="left" vertical="center" wrapText="1"/>
      <protection locked="0"/>
    </xf>
    <xf numFmtId="0" fontId="26" fillId="4" borderId="5" xfId="0" applyFont="1" applyFill="1" applyBorder="1" applyAlignment="1" applyProtection="1">
      <alignment horizontal="left" vertical="center" wrapText="1"/>
      <protection locked="0"/>
    </xf>
    <xf numFmtId="0" fontId="26" fillId="4" borderId="6" xfId="0" applyFont="1" applyFill="1" applyBorder="1" applyAlignment="1" applyProtection="1">
      <alignment horizontal="left" vertical="center" wrapText="1"/>
      <protection locked="0"/>
    </xf>
    <xf numFmtId="0" fontId="9" fillId="4" borderId="2" xfId="0" applyFont="1" applyFill="1" applyBorder="1" applyAlignment="1" applyProtection="1">
      <alignment horizontal="left" vertical="center"/>
      <protection locked="0"/>
    </xf>
    <xf numFmtId="0" fontId="1" fillId="0" borderId="2" xfId="0" applyFont="1" applyFill="1" applyBorder="1" applyAlignment="1" applyProtection="1">
      <alignment horizontal="left" vertical="center"/>
    </xf>
    <xf numFmtId="0" fontId="1" fillId="0" borderId="5" xfId="0" applyFont="1" applyFill="1" applyBorder="1" applyAlignment="1" applyProtection="1">
      <alignment horizontal="left" vertical="center"/>
    </xf>
    <xf numFmtId="0" fontId="1" fillId="0" borderId="6" xfId="0" applyFont="1" applyFill="1" applyBorder="1" applyAlignment="1" applyProtection="1">
      <alignment horizontal="left" vertical="center"/>
    </xf>
    <xf numFmtId="1" fontId="1" fillId="4" borderId="2" xfId="0" applyNumberFormat="1" applyFont="1" applyFill="1" applyBorder="1" applyAlignment="1" applyProtection="1">
      <alignment horizontal="left" vertical="center" wrapText="1"/>
      <protection locked="0"/>
    </xf>
    <xf numFmtId="1" fontId="1" fillId="4" borderId="5" xfId="0" applyNumberFormat="1" applyFont="1" applyFill="1" applyBorder="1" applyAlignment="1" applyProtection="1">
      <alignment horizontal="left" vertical="center" wrapText="1"/>
      <protection locked="0"/>
    </xf>
    <xf numFmtId="1" fontId="1" fillId="4" borderId="6" xfId="0" applyNumberFormat="1" applyFont="1" applyFill="1" applyBorder="1" applyAlignment="1" applyProtection="1">
      <alignment horizontal="left" vertical="center" wrapText="1"/>
      <protection locked="0"/>
    </xf>
    <xf numFmtId="1" fontId="1" fillId="4" borderId="1" xfId="0" applyNumberFormat="1" applyFont="1" applyFill="1" applyBorder="1" applyAlignment="1" applyProtection="1">
      <alignment horizontal="left" vertical="center"/>
      <protection locked="0"/>
    </xf>
    <xf numFmtId="1" fontId="2" fillId="4" borderId="1" xfId="0" applyNumberFormat="1" applyFont="1" applyFill="1" applyBorder="1" applyAlignment="1" applyProtection="1">
      <alignment horizontal="center" vertical="center"/>
      <protection locked="0"/>
    </xf>
    <xf numFmtId="1" fontId="1" fillId="4" borderId="2" xfId="0" applyNumberFormat="1" applyFont="1" applyFill="1" applyBorder="1" applyAlignment="1" applyProtection="1">
      <alignment horizontal="left" vertical="top" wrapText="1"/>
      <protection locked="0"/>
    </xf>
    <xf numFmtId="1" fontId="1" fillId="4" borderId="5" xfId="0" applyNumberFormat="1" applyFont="1" applyFill="1" applyBorder="1" applyAlignment="1" applyProtection="1">
      <alignment horizontal="left" vertical="top"/>
      <protection locked="0"/>
    </xf>
    <xf numFmtId="1" fontId="1" fillId="4" borderId="6" xfId="0" applyNumberFormat="1" applyFont="1" applyFill="1" applyBorder="1" applyAlignment="1" applyProtection="1">
      <alignment horizontal="left" vertical="top"/>
      <protection locked="0"/>
    </xf>
    <xf numFmtId="0" fontId="2" fillId="4" borderId="1" xfId="0" applyFont="1" applyFill="1" applyBorder="1" applyAlignment="1" applyProtection="1">
      <alignment horizontal="center" vertical="center"/>
      <protection locked="0"/>
    </xf>
    <xf numFmtId="0" fontId="2" fillId="4" borderId="1" xfId="0" applyFont="1" applyFill="1" applyBorder="1" applyAlignment="1" applyProtection="1">
      <alignment horizontal="center" vertical="center" wrapText="1"/>
      <protection locked="0"/>
    </xf>
    <xf numFmtId="0" fontId="1" fillId="4" borderId="1" xfId="0" applyFont="1" applyFill="1" applyBorder="1" applyProtection="1">
      <protection locked="0"/>
    </xf>
    <xf numFmtId="0" fontId="2" fillId="4" borderId="1"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left" vertical="top" wrapText="1"/>
      <protection locked="0"/>
    </xf>
    <xf numFmtId="1" fontId="1" fillId="4" borderId="1" xfId="0" applyNumberFormat="1" applyFont="1" applyFill="1" applyBorder="1" applyAlignment="1" applyProtection="1">
      <alignment horizontal="left" vertical="top"/>
      <protection locked="0"/>
    </xf>
    <xf numFmtId="0" fontId="1" fillId="0" borderId="0" xfId="0" applyFont="1" applyBorder="1" applyAlignment="1" applyProtection="1">
      <alignment horizontal="left" vertical="top" wrapText="1"/>
      <protection locked="0"/>
    </xf>
    <xf numFmtId="0" fontId="1" fillId="0" borderId="0" xfId="0" applyFont="1" applyBorder="1" applyAlignment="1" applyProtection="1">
      <alignment horizontal="left" vertical="top"/>
      <protection locked="0"/>
    </xf>
    <xf numFmtId="1" fontId="1" fillId="4" borderId="1" xfId="0" applyNumberFormat="1" applyFont="1" applyFill="1" applyBorder="1" applyAlignment="1" applyProtection="1">
      <alignment horizontal="left" vertical="center" wrapText="1"/>
      <protection locked="0"/>
    </xf>
    <xf numFmtId="0" fontId="2" fillId="4" borderId="1" xfId="0" applyFont="1" applyFill="1" applyBorder="1" applyAlignment="1" applyProtection="1">
      <alignment horizontal="left" vertical="center" wrapText="1"/>
    </xf>
    <xf numFmtId="2" fontId="18" fillId="0" borderId="1" xfId="0" applyNumberFormat="1" applyFont="1" applyBorder="1" applyAlignment="1" applyProtection="1">
      <alignment horizontal="left" vertical="top" wrapText="1"/>
    </xf>
    <xf numFmtId="2" fontId="18" fillId="0" borderId="1" xfId="0" applyNumberFormat="1" applyFont="1" applyBorder="1" applyAlignment="1" applyProtection="1">
      <alignment horizontal="left" vertical="top"/>
    </xf>
    <xf numFmtId="1" fontId="21" fillId="4" borderId="2" xfId="0" applyNumberFormat="1" applyFont="1" applyFill="1" applyBorder="1" applyAlignment="1" applyProtection="1">
      <alignment horizontal="center" vertical="center" wrapText="1"/>
      <protection locked="0"/>
    </xf>
    <xf numFmtId="1" fontId="21" fillId="4" borderId="5" xfId="0" applyNumberFormat="1" applyFont="1" applyFill="1" applyBorder="1" applyAlignment="1" applyProtection="1">
      <alignment horizontal="center" vertical="center" wrapText="1"/>
      <protection locked="0"/>
    </xf>
    <xf numFmtId="1" fontId="21" fillId="4" borderId="6" xfId="0" applyNumberFormat="1" applyFont="1" applyFill="1" applyBorder="1" applyAlignment="1" applyProtection="1">
      <alignment horizontal="center" vertical="center" wrapText="1"/>
      <protection locked="0"/>
    </xf>
    <xf numFmtId="1" fontId="1" fillId="4" borderId="2" xfId="0" applyNumberFormat="1" applyFont="1" applyFill="1" applyBorder="1" applyAlignment="1" applyProtection="1">
      <alignment horizontal="center" vertical="center"/>
      <protection locked="0"/>
    </xf>
    <xf numFmtId="1" fontId="1" fillId="4" borderId="5" xfId="0" applyNumberFormat="1" applyFont="1" applyFill="1" applyBorder="1" applyAlignment="1" applyProtection="1">
      <alignment horizontal="center" vertical="center"/>
      <protection locked="0"/>
    </xf>
    <xf numFmtId="1" fontId="1" fillId="4" borderId="6" xfId="0" applyNumberFormat="1" applyFont="1" applyFill="1" applyBorder="1" applyAlignment="1" applyProtection="1">
      <alignment horizontal="center" vertical="center"/>
      <protection locked="0"/>
    </xf>
    <xf numFmtId="0" fontId="1" fillId="0" borderId="4" xfId="0" applyFont="1" applyBorder="1" applyAlignment="1" applyProtection="1">
      <alignment horizontal="left" vertical="center" wrapText="1"/>
      <protection locked="0"/>
    </xf>
    <xf numFmtId="0" fontId="2" fillId="0" borderId="1" xfId="0" applyFont="1" applyBorder="1" applyAlignment="1" applyProtection="1">
      <alignment vertical="center"/>
      <protection locked="0"/>
    </xf>
    <xf numFmtId="0" fontId="1" fillId="0" borderId="0" xfId="0" applyFont="1" applyBorder="1" applyAlignment="1" applyProtection="1">
      <alignment horizontal="left" vertical="center" wrapText="1"/>
      <protection locked="0"/>
    </xf>
    <xf numFmtId="0" fontId="15" fillId="0" borderId="0" xfId="0" applyFont="1" applyFill="1" applyBorder="1" applyAlignment="1" applyProtection="1">
      <alignment horizontal="left" vertical="center" wrapText="1"/>
      <protection locked="0"/>
    </xf>
    <xf numFmtId="0" fontId="24" fillId="4" borderId="1" xfId="0" applyFont="1" applyFill="1" applyBorder="1" applyAlignment="1">
      <alignment vertical="center" wrapText="1"/>
    </xf>
    <xf numFmtId="0" fontId="9" fillId="4" borderId="1" xfId="0" applyFont="1" applyFill="1" applyBorder="1" applyAlignment="1">
      <alignment vertical="center" wrapText="1"/>
    </xf>
    <xf numFmtId="0" fontId="9" fillId="4" borderId="2"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0" fillId="0" borderId="0" xfId="0" applyAlignment="1">
      <alignment vertical="center"/>
    </xf>
    <xf numFmtId="0" fontId="1" fillId="6" borderId="14" xfId="0" applyFont="1" applyFill="1" applyBorder="1" applyAlignment="1" applyProtection="1">
      <alignment vertical="center" wrapText="1"/>
    </xf>
    <xf numFmtId="0" fontId="1" fillId="6" borderId="0" xfId="0" applyFont="1" applyFill="1" applyBorder="1" applyAlignment="1" applyProtection="1">
      <alignment vertical="center" wrapText="1"/>
    </xf>
    <xf numFmtId="0" fontId="2" fillId="5" borderId="0" xfId="0" applyFont="1" applyFill="1" applyAlignment="1" applyProtection="1">
      <alignment horizontal="left" vertical="center" wrapText="1"/>
      <protection locked="0"/>
    </xf>
    <xf numFmtId="0" fontId="2" fillId="0" borderId="7" xfId="0" applyFont="1" applyBorder="1" applyAlignment="1" applyProtection="1">
      <alignment vertical="center"/>
      <protection locked="0"/>
    </xf>
    <xf numFmtId="0" fontId="7" fillId="0" borderId="0" xfId="0" applyFont="1" applyAlignment="1" applyProtection="1">
      <alignment vertical="center"/>
      <protection locked="0"/>
    </xf>
    <xf numFmtId="0" fontId="1" fillId="0" borderId="0" xfId="0" applyFont="1" applyAlignment="1" applyProtection="1">
      <alignment vertical="center" wrapText="1"/>
    </xf>
    <xf numFmtId="0" fontId="4" fillId="0" borderId="0" xfId="0" applyFont="1" applyAlignment="1" applyProtection="1">
      <alignment vertical="center"/>
      <protection locked="0"/>
    </xf>
    <xf numFmtId="0" fontId="6" fillId="0" borderId="0" xfId="0" applyFont="1" applyAlignment="1" applyProtection="1">
      <alignment vertical="center"/>
      <protection locked="0"/>
    </xf>
    <xf numFmtId="0" fontId="1" fillId="0" borderId="7" xfId="0" applyFont="1" applyBorder="1" applyAlignment="1" applyProtection="1">
      <alignment vertical="center"/>
      <protection locked="0"/>
    </xf>
    <xf numFmtId="0" fontId="1" fillId="0" borderId="8"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14" xfId="0" applyFont="1" applyBorder="1" applyAlignment="1" applyProtection="1">
      <alignment vertical="center"/>
      <protection locked="0"/>
    </xf>
    <xf numFmtId="0" fontId="8" fillId="0" borderId="0" xfId="0" applyFont="1" applyAlignment="1">
      <alignment horizontal="center" vertical="center"/>
    </xf>
    <xf numFmtId="0" fontId="24" fillId="4" borderId="1" xfId="0" applyFont="1" applyFill="1" applyBorder="1" applyAlignment="1">
      <alignment horizontal="center" vertical="center"/>
    </xf>
    <xf numFmtId="0" fontId="8" fillId="0" borderId="0" xfId="0" applyFont="1" applyAlignment="1">
      <alignment vertical="center"/>
    </xf>
    <xf numFmtId="0" fontId="1" fillId="0" borderId="1" xfId="0" applyFont="1" applyBorder="1" applyAlignment="1" applyProtection="1">
      <alignment vertical="center"/>
      <protection locked="0"/>
    </xf>
    <xf numFmtId="0" fontId="1" fillId="0" borderId="0" xfId="0" applyFont="1" applyFill="1" applyAlignment="1" applyProtection="1">
      <alignment vertical="center"/>
      <protection locked="0"/>
    </xf>
    <xf numFmtId="0" fontId="1" fillId="0" borderId="0" xfId="0" applyFont="1" applyFill="1" applyBorder="1" applyAlignment="1" applyProtection="1">
      <alignment vertical="center"/>
      <protection locked="0"/>
    </xf>
    <xf numFmtId="0" fontId="24" fillId="4" borderId="1" xfId="0" applyFont="1" applyFill="1" applyBorder="1" applyAlignment="1">
      <alignment horizontal="left" vertical="center" wrapText="1"/>
    </xf>
    <xf numFmtId="0" fontId="24" fillId="4" borderId="2" xfId="0" applyFont="1" applyFill="1" applyBorder="1" applyAlignment="1">
      <alignment horizontal="left" vertical="center" wrapText="1"/>
    </xf>
    <xf numFmtId="0" fontId="28" fillId="4" borderId="1" xfId="0" applyFont="1" applyFill="1" applyBorder="1" applyAlignment="1">
      <alignment vertical="center" wrapText="1"/>
    </xf>
    <xf numFmtId="0" fontId="1" fillId="0" borderId="0" xfId="0" applyFont="1" applyFill="1" applyAlignment="1" applyProtection="1">
      <alignment vertical="center" wrapText="1"/>
      <protection locked="0"/>
    </xf>
    <xf numFmtId="0" fontId="28" fillId="4" borderId="1" xfId="0" applyFont="1" applyFill="1" applyBorder="1" applyAlignment="1">
      <alignment vertical="center"/>
    </xf>
    <xf numFmtId="0" fontId="0" fillId="0" borderId="0" xfId="0" applyBorder="1" applyAlignment="1">
      <alignment vertical="center" wrapText="1"/>
    </xf>
    <xf numFmtId="0" fontId="1" fillId="0" borderId="1" xfId="0" applyFont="1" applyBorder="1" applyAlignment="1" applyProtection="1">
      <alignment horizontal="left" vertical="center"/>
    </xf>
    <xf numFmtId="0" fontId="0" fillId="0" borderId="0" xfId="0" applyBorder="1" applyAlignment="1">
      <alignment vertical="center"/>
    </xf>
    <xf numFmtId="9" fontId="1" fillId="0" borderId="2" xfId="0" applyNumberFormat="1" applyFont="1" applyBorder="1" applyAlignment="1" applyProtection="1">
      <alignment horizontal="center" vertical="center"/>
    </xf>
    <xf numFmtId="9" fontId="1" fillId="0" borderId="6" xfId="0" applyNumberFormat="1" applyFont="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6" xfId="0" applyFont="1" applyFill="1" applyBorder="1" applyAlignment="1" applyProtection="1">
      <alignment horizontal="center" vertical="center"/>
    </xf>
    <xf numFmtId="0" fontId="1" fillId="0" borderId="14" xfId="0" applyFont="1" applyBorder="1" applyAlignment="1" applyProtection="1">
      <alignment vertical="center" wrapText="1"/>
    </xf>
    <xf numFmtId="0" fontId="1" fillId="0" borderId="0" xfId="0" applyFont="1" applyBorder="1" applyAlignment="1" applyProtection="1">
      <alignment vertical="center" wrapText="1"/>
    </xf>
    <xf numFmtId="0" fontId="8" fillId="0" borderId="1" xfId="0" applyFont="1" applyBorder="1" applyAlignment="1">
      <alignment vertical="center"/>
    </xf>
    <xf numFmtId="0" fontId="0" fillId="0" borderId="1" xfId="0" applyBorder="1" applyAlignment="1">
      <alignment vertical="center"/>
    </xf>
    <xf numFmtId="1" fontId="9" fillId="4" borderId="1" xfId="0" applyNumberFormat="1" applyFont="1" applyFill="1" applyBorder="1" applyAlignment="1" applyProtection="1">
      <alignment horizontal="left" vertical="center" wrapText="1"/>
      <protection locked="0"/>
    </xf>
    <xf numFmtId="0" fontId="1" fillId="0" borderId="1" xfId="0" applyFont="1" applyBorder="1" applyAlignment="1" applyProtection="1">
      <alignment vertical="center"/>
      <protection locked="0"/>
    </xf>
    <xf numFmtId="0" fontId="2" fillId="0" borderId="3" xfId="0" applyFont="1" applyBorder="1" applyAlignment="1" applyProtection="1">
      <alignment vertical="center"/>
      <protection locked="0"/>
    </xf>
    <xf numFmtId="0" fontId="2" fillId="0" borderId="12" xfId="0" applyFont="1" applyBorder="1" applyAlignment="1" applyProtection="1">
      <alignment vertical="center"/>
      <protection locked="0"/>
    </xf>
    <xf numFmtId="0" fontId="9" fillId="4" borderId="1" xfId="0" applyFont="1" applyFill="1" applyBorder="1" applyAlignment="1" applyProtection="1">
      <alignment vertical="center"/>
      <protection locked="0"/>
    </xf>
    <xf numFmtId="0" fontId="1" fillId="0" borderId="1" xfId="0" applyFont="1" applyFill="1" applyBorder="1" applyAlignment="1" applyProtection="1">
      <alignment vertical="center"/>
    </xf>
    <xf numFmtId="0" fontId="2" fillId="0" borderId="1" xfId="0" applyFont="1" applyBorder="1" applyAlignment="1" applyProtection="1">
      <alignment vertical="center"/>
    </xf>
    <xf numFmtId="0" fontId="2" fillId="0" borderId="0" xfId="0" applyFont="1" applyBorder="1" applyAlignment="1" applyProtection="1">
      <alignment vertical="center"/>
    </xf>
    <xf numFmtId="0" fontId="24" fillId="4" borderId="12" xfId="0" applyFont="1" applyFill="1" applyBorder="1" applyAlignment="1">
      <alignment vertical="center" wrapText="1"/>
    </xf>
    <xf numFmtId="0" fontId="2" fillId="0" borderId="1" xfId="0" applyFont="1" applyBorder="1" applyAlignment="1" applyProtection="1">
      <alignment vertical="center"/>
      <protection locked="0"/>
    </xf>
    <xf numFmtId="0" fontId="27" fillId="3" borderId="1" xfId="0" applyNumberFormat="1" applyFont="1" applyFill="1" applyBorder="1" applyAlignment="1" applyProtection="1">
      <alignment vertical="center"/>
      <protection locked="0"/>
    </xf>
    <xf numFmtId="1" fontId="9" fillId="4" borderId="1" xfId="0" applyNumberFormat="1" applyFont="1" applyFill="1" applyBorder="1" applyAlignment="1" applyProtection="1">
      <alignment vertical="center"/>
      <protection locked="0"/>
    </xf>
    <xf numFmtId="0" fontId="2" fillId="3" borderId="1" xfId="0" applyNumberFormat="1" applyFont="1" applyFill="1" applyBorder="1" applyAlignment="1" applyProtection="1">
      <alignment vertical="center"/>
      <protection locked="0"/>
    </xf>
    <xf numFmtId="0" fontId="2" fillId="0" borderId="1" xfId="0" applyFont="1" applyBorder="1" applyAlignment="1" applyProtection="1">
      <alignment vertical="center"/>
    </xf>
    <xf numFmtId="0" fontId="1" fillId="0" borderId="1" xfId="0" applyFont="1" applyBorder="1" applyAlignment="1" applyProtection="1">
      <alignment vertical="center"/>
    </xf>
    <xf numFmtId="0" fontId="2" fillId="0" borderId="0" xfId="0" applyFont="1" applyBorder="1" applyAlignment="1" applyProtection="1">
      <alignment vertical="center"/>
      <protection locked="0"/>
    </xf>
    <xf numFmtId="0" fontId="2" fillId="0" borderId="1" xfId="0" applyFont="1" applyBorder="1" applyAlignment="1" applyProtection="1">
      <alignment vertical="center" wrapText="1"/>
    </xf>
    <xf numFmtId="0" fontId="2" fillId="0" borderId="0" xfId="0" applyFont="1" applyBorder="1" applyAlignment="1" applyProtection="1">
      <alignment vertical="center" wrapText="1"/>
    </xf>
    <xf numFmtId="10" fontId="2" fillId="0" borderId="0" xfId="0" applyNumberFormat="1" applyFont="1" applyBorder="1" applyAlignment="1" applyProtection="1">
      <alignment horizontal="left" vertical="center"/>
      <protection locked="0"/>
    </xf>
    <xf numFmtId="0" fontId="19" fillId="7" borderId="14" xfId="0" applyFont="1" applyFill="1" applyBorder="1" applyAlignment="1" applyProtection="1">
      <alignment horizontal="left" vertical="center" wrapText="1"/>
      <protection locked="0"/>
    </xf>
    <xf numFmtId="0" fontId="19" fillId="7" borderId="0" xfId="0" applyFont="1" applyFill="1" applyBorder="1" applyAlignment="1" applyProtection="1">
      <alignment horizontal="left" vertical="center" wrapText="1"/>
      <protection locked="0"/>
    </xf>
    <xf numFmtId="1" fontId="34" fillId="3" borderId="1" xfId="0" applyNumberFormat="1" applyFont="1" applyFill="1" applyBorder="1" applyAlignment="1" applyProtection="1">
      <alignment horizontal="left" vertical="center" wrapText="1"/>
      <protection locked="0"/>
    </xf>
    <xf numFmtId="1" fontId="34" fillId="3" borderId="1" xfId="0" applyNumberFormat="1" applyFont="1" applyFill="1" applyBorder="1" applyAlignment="1" applyProtection="1">
      <alignment horizontal="left" vertical="center"/>
      <protection locked="0"/>
    </xf>
    <xf numFmtId="0" fontId="35" fillId="7" borderId="0" xfId="0" applyFont="1" applyFill="1"/>
    <xf numFmtId="0" fontId="19" fillId="7" borderId="0" xfId="0" applyFont="1" applyFill="1"/>
    <xf numFmtId="0" fontId="1" fillId="7" borderId="0" xfId="0" applyFont="1" applyFill="1" applyAlignment="1" applyProtection="1">
      <alignment vertical="center"/>
      <protection locked="0"/>
    </xf>
  </cellXfs>
  <cellStyles count="1">
    <cellStyle name="Normal" xfId="0" builtinId="0"/>
  </cellStyles>
  <dxfs count="30">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303"/>
  <sheetViews>
    <sheetView tabSelected="1" showRuler="0" view="pageLayout" topLeftCell="A268" zoomScaleNormal="100" zoomScaleSheetLayoutView="125" workbookViewId="0">
      <selection activeCell="X280" sqref="W280:X280"/>
    </sheetView>
  </sheetViews>
  <sheetFormatPr defaultColWidth="9.140625" defaultRowHeight="12.75"/>
  <cols>
    <col min="1" max="1" width="9.28515625" style="55" customWidth="1"/>
    <col min="2" max="2" width="7.140625" style="55" customWidth="1"/>
    <col min="3" max="3" width="7" style="55" customWidth="1"/>
    <col min="4" max="4" width="4.7109375" style="55" customWidth="1"/>
    <col min="5" max="5" width="4.85546875" style="55" customWidth="1"/>
    <col min="6" max="6" width="5" style="55" customWidth="1"/>
    <col min="7" max="8" width="8.140625" style="55" customWidth="1"/>
    <col min="9" max="9" width="6.5703125" style="55" customWidth="1"/>
    <col min="10" max="10" width="7.5703125" style="55" customWidth="1"/>
    <col min="11" max="11" width="5.7109375" style="55" customWidth="1"/>
    <col min="12" max="12" width="6.140625" style="55" customWidth="1"/>
    <col min="13" max="16" width="6" style="55" customWidth="1"/>
    <col min="17" max="17" width="5.85546875" style="55" customWidth="1"/>
    <col min="18" max="18" width="5.42578125" style="55" customWidth="1"/>
    <col min="19" max="19" width="6" style="55" customWidth="1"/>
    <col min="20" max="20" width="9.28515625" style="55" customWidth="1"/>
    <col min="21" max="21" width="12.42578125" style="55" customWidth="1"/>
    <col min="22" max="22" width="8.7109375" style="55" customWidth="1"/>
    <col min="23" max="23" width="8.42578125" style="55" customWidth="1"/>
    <col min="24" max="24" width="12.42578125" style="55" customWidth="1"/>
    <col min="25" max="25" width="12.140625" style="55" customWidth="1"/>
    <col min="26" max="16384" width="9.140625" style="55"/>
  </cols>
  <sheetData>
    <row r="1" spans="1:28" ht="15.75" customHeight="1">
      <c r="A1" s="161" t="s">
        <v>111</v>
      </c>
      <c r="B1" s="161"/>
      <c r="C1" s="161"/>
      <c r="D1" s="161"/>
      <c r="E1" s="161"/>
      <c r="F1" s="161"/>
      <c r="G1" s="161"/>
      <c r="H1" s="161"/>
      <c r="I1" s="161"/>
      <c r="J1" s="161"/>
      <c r="K1" s="161"/>
      <c r="M1" s="170" t="s">
        <v>21</v>
      </c>
      <c r="N1" s="170"/>
      <c r="O1" s="170"/>
      <c r="P1" s="170"/>
      <c r="Q1" s="170"/>
      <c r="R1" s="170"/>
      <c r="S1" s="170"/>
      <c r="T1" s="170"/>
      <c r="Y1" s="16"/>
      <c r="Z1" s="16"/>
    </row>
    <row r="2" spans="1:28" ht="2.25" customHeight="1">
      <c r="A2" s="161"/>
      <c r="B2" s="161"/>
      <c r="C2" s="161"/>
      <c r="D2" s="161"/>
      <c r="E2" s="161"/>
      <c r="F2" s="161"/>
      <c r="G2" s="161"/>
      <c r="H2" s="161"/>
      <c r="I2" s="161"/>
      <c r="J2" s="161"/>
      <c r="K2" s="161"/>
      <c r="Y2" s="16"/>
      <c r="Z2" s="230"/>
      <c r="AA2" s="16"/>
      <c r="AB2" s="16"/>
    </row>
    <row r="3" spans="1:28" ht="18" customHeight="1">
      <c r="A3" s="162" t="s">
        <v>92</v>
      </c>
      <c r="B3" s="162"/>
      <c r="C3" s="162"/>
      <c r="D3" s="162"/>
      <c r="E3" s="162"/>
      <c r="F3" s="162"/>
      <c r="G3" s="162"/>
      <c r="H3" s="162"/>
      <c r="I3" s="162"/>
      <c r="J3" s="162"/>
      <c r="K3" s="162"/>
      <c r="M3" s="165"/>
      <c r="N3" s="166"/>
      <c r="O3" s="167" t="s">
        <v>37</v>
      </c>
      <c r="P3" s="168"/>
      <c r="Q3" s="169"/>
      <c r="R3" s="167" t="s">
        <v>38</v>
      </c>
      <c r="S3" s="168"/>
      <c r="T3" s="169"/>
      <c r="U3" s="231" t="str">
        <f>IF(O4&gt;=22,"Corect","Trebuie alocate cel puțin 22 de ore pe săptămână")</f>
        <v>Corect</v>
      </c>
      <c r="V3" s="232"/>
      <c r="W3" s="232"/>
      <c r="X3" s="232"/>
      <c r="Y3" s="230"/>
      <c r="Z3" s="230"/>
      <c r="AA3" s="16"/>
    </row>
    <row r="4" spans="1:28" ht="17.25" customHeight="1">
      <c r="A4" s="162" t="s">
        <v>103</v>
      </c>
      <c r="B4" s="162"/>
      <c r="C4" s="162"/>
      <c r="D4" s="162"/>
      <c r="E4" s="162"/>
      <c r="F4" s="162"/>
      <c r="G4" s="162"/>
      <c r="H4" s="162"/>
      <c r="I4" s="162"/>
      <c r="J4" s="162"/>
      <c r="K4" s="162"/>
      <c r="M4" s="138" t="s">
        <v>14</v>
      </c>
      <c r="N4" s="140"/>
      <c r="O4" s="175">
        <f>N51</f>
        <v>24</v>
      </c>
      <c r="P4" s="176"/>
      <c r="Q4" s="177"/>
      <c r="R4" s="175">
        <f>N65</f>
        <v>24</v>
      </c>
      <c r="S4" s="176"/>
      <c r="T4" s="177"/>
      <c r="U4" s="231" t="str">
        <f>IF(R4&gt;=22,"Corect","Trebuie alocate cel puțin 22 de ore pe săptămână")</f>
        <v>Corect</v>
      </c>
      <c r="V4" s="232"/>
      <c r="W4" s="232"/>
      <c r="X4" s="232"/>
      <c r="Y4" s="230"/>
      <c r="Z4" s="230"/>
      <c r="AA4" s="16"/>
      <c r="AB4" s="16"/>
    </row>
    <row r="5" spans="1:28" ht="16.5" customHeight="1">
      <c r="A5" s="174" t="s">
        <v>109</v>
      </c>
      <c r="B5" s="174"/>
      <c r="C5" s="174"/>
      <c r="D5" s="174"/>
      <c r="E5" s="174"/>
      <c r="F5" s="174"/>
      <c r="G5" s="174"/>
      <c r="H5" s="174"/>
      <c r="I5" s="174"/>
      <c r="J5" s="174"/>
      <c r="K5" s="174"/>
      <c r="M5" s="138" t="s">
        <v>15</v>
      </c>
      <c r="N5" s="140"/>
      <c r="O5" s="175">
        <f>N78</f>
        <v>24</v>
      </c>
      <c r="P5" s="176"/>
      <c r="Q5" s="177"/>
      <c r="R5" s="175">
        <f>N92</f>
        <v>24</v>
      </c>
      <c r="S5" s="176"/>
      <c r="T5" s="177"/>
      <c r="U5" s="231" t="str">
        <f>IF(O5&gt;=22,"Corect","Trebuie alocate cel puțin 22 de ore pe săptămână")</f>
        <v>Corect</v>
      </c>
      <c r="V5" s="232"/>
      <c r="W5" s="232"/>
      <c r="X5" s="232"/>
      <c r="Y5" s="230"/>
      <c r="Z5" s="230"/>
      <c r="AA5" s="16"/>
    </row>
    <row r="6" spans="1:28" ht="15" customHeight="1">
      <c r="A6" s="174" t="s">
        <v>329</v>
      </c>
      <c r="B6" s="174"/>
      <c r="C6" s="174"/>
      <c r="D6" s="174"/>
      <c r="E6" s="174"/>
      <c r="F6" s="174"/>
      <c r="G6" s="174"/>
      <c r="H6" s="174"/>
      <c r="I6" s="174"/>
      <c r="J6" s="174"/>
      <c r="K6" s="174"/>
      <c r="M6" s="138" t="s">
        <v>16</v>
      </c>
      <c r="N6" s="140"/>
      <c r="O6" s="175">
        <f>N107</f>
        <v>24</v>
      </c>
      <c r="P6" s="176"/>
      <c r="Q6" s="177"/>
      <c r="R6" s="175">
        <f>N122</f>
        <v>24</v>
      </c>
      <c r="S6" s="176"/>
      <c r="T6" s="177"/>
      <c r="U6" s="231" t="str">
        <f>IF(R5&gt;=22,"Corect","Trebuie alocate cel puțin 22 de ore pe săptămână")</f>
        <v>Corect</v>
      </c>
      <c r="V6" s="232"/>
      <c r="W6" s="232"/>
      <c r="X6" s="232"/>
      <c r="Y6" s="230"/>
      <c r="Z6" s="230"/>
      <c r="AA6" s="16"/>
    </row>
    <row r="7" spans="1:28" ht="15" customHeight="1">
      <c r="A7" s="174"/>
      <c r="B7" s="174"/>
      <c r="C7" s="174"/>
      <c r="D7" s="174"/>
      <c r="E7" s="174"/>
      <c r="F7" s="174"/>
      <c r="G7" s="174"/>
      <c r="H7" s="174"/>
      <c r="I7" s="174"/>
      <c r="J7" s="174"/>
      <c r="K7" s="174"/>
      <c r="M7" s="222" t="s">
        <v>327</v>
      </c>
      <c r="N7" s="222"/>
      <c r="O7" s="222"/>
      <c r="P7" s="222"/>
      <c r="Q7" s="222"/>
      <c r="R7" s="222"/>
      <c r="S7" s="222"/>
      <c r="T7" s="222"/>
      <c r="U7" s="231" t="str">
        <f>IF(O6&gt;=22,"Corect","Trebuie alocate cel puțin 22 de ore pe săptămână")</f>
        <v>Corect</v>
      </c>
      <c r="V7" s="232"/>
      <c r="W7" s="232"/>
      <c r="X7" s="232"/>
      <c r="Y7" s="230"/>
      <c r="Z7" s="230"/>
      <c r="AA7" s="16"/>
    </row>
    <row r="8" spans="1:28" ht="15">
      <c r="A8" s="174"/>
      <c r="B8" s="174"/>
      <c r="C8" s="174"/>
      <c r="D8" s="174"/>
      <c r="E8" s="174"/>
      <c r="F8" s="174"/>
      <c r="G8" s="174"/>
      <c r="H8" s="174"/>
      <c r="I8" s="174"/>
      <c r="J8" s="174"/>
      <c r="K8" s="174"/>
      <c r="M8" s="224"/>
      <c r="N8" s="224"/>
      <c r="O8" s="224"/>
      <c r="P8" s="224"/>
      <c r="Q8" s="224"/>
      <c r="R8" s="224"/>
      <c r="S8" s="224"/>
      <c r="T8" s="224"/>
      <c r="U8" s="231" t="str">
        <f>IF(R6&gt;=22,"Corect","Trebuie alocate cel puțin 22 de ore pe săptămână")</f>
        <v>Corect</v>
      </c>
      <c r="V8" s="232"/>
      <c r="W8" s="232"/>
      <c r="X8" s="232"/>
      <c r="Y8" s="230"/>
      <c r="Z8" s="230"/>
      <c r="AA8" s="16"/>
    </row>
    <row r="9" spans="1:28" ht="15">
      <c r="A9" s="174"/>
      <c r="B9" s="174"/>
      <c r="C9" s="174"/>
      <c r="D9" s="174"/>
      <c r="E9" s="174"/>
      <c r="F9" s="174"/>
      <c r="G9" s="174"/>
      <c r="H9" s="174"/>
      <c r="I9" s="174"/>
      <c r="J9" s="174"/>
      <c r="K9" s="174"/>
      <c r="M9" s="224"/>
      <c r="N9" s="224"/>
      <c r="O9" s="224"/>
      <c r="P9" s="224"/>
      <c r="Q9" s="224"/>
      <c r="R9" s="224"/>
      <c r="S9" s="224"/>
      <c r="T9" s="224"/>
      <c r="Y9" s="230"/>
      <c r="Z9" s="230"/>
    </row>
    <row r="10" spans="1:28" ht="15">
      <c r="A10" s="174"/>
      <c r="B10" s="174"/>
      <c r="C10" s="174"/>
      <c r="D10" s="174"/>
      <c r="E10" s="174"/>
      <c r="F10" s="174"/>
      <c r="G10" s="174"/>
      <c r="H10" s="174"/>
      <c r="I10" s="174"/>
      <c r="J10" s="174"/>
      <c r="K10" s="174"/>
      <c r="M10" s="224"/>
      <c r="N10" s="224"/>
      <c r="O10" s="224"/>
      <c r="P10" s="224"/>
      <c r="Q10" s="224"/>
      <c r="R10" s="224"/>
      <c r="S10" s="224"/>
      <c r="T10" s="224"/>
      <c r="U10" s="233" t="s">
        <v>98</v>
      </c>
      <c r="V10" s="233"/>
      <c r="W10" s="233"/>
      <c r="X10" s="233"/>
      <c r="Y10" s="230"/>
      <c r="Z10" s="230"/>
    </row>
    <row r="11" spans="1:28" ht="15">
      <c r="A11" s="174"/>
      <c r="B11" s="174"/>
      <c r="C11" s="174"/>
      <c r="D11" s="174"/>
      <c r="E11" s="174"/>
      <c r="F11" s="174"/>
      <c r="G11" s="174"/>
      <c r="H11" s="174"/>
      <c r="I11" s="174"/>
      <c r="J11" s="174"/>
      <c r="K11" s="174"/>
      <c r="M11" s="224"/>
      <c r="N11" s="224"/>
      <c r="O11" s="224"/>
      <c r="P11" s="224"/>
      <c r="Q11" s="224"/>
      <c r="R11" s="224"/>
      <c r="S11" s="224"/>
      <c r="T11" s="224"/>
      <c r="U11" s="233"/>
      <c r="V11" s="233"/>
      <c r="W11" s="233"/>
      <c r="X11" s="233"/>
      <c r="Y11" s="230"/>
      <c r="Z11" s="230"/>
    </row>
    <row r="12" spans="1:28" ht="15">
      <c r="A12" s="174"/>
      <c r="B12" s="174"/>
      <c r="C12" s="174"/>
      <c r="D12" s="174"/>
      <c r="E12" s="174"/>
      <c r="F12" s="174"/>
      <c r="G12" s="174"/>
      <c r="H12" s="174"/>
      <c r="I12" s="174"/>
      <c r="J12" s="174"/>
      <c r="K12" s="174"/>
      <c r="M12" s="172" t="s">
        <v>22</v>
      </c>
      <c r="N12" s="172"/>
      <c r="O12" s="172"/>
      <c r="P12" s="172"/>
      <c r="Q12" s="172"/>
      <c r="R12" s="172"/>
      <c r="S12" s="172"/>
      <c r="T12" s="172"/>
      <c r="U12" s="233"/>
      <c r="V12" s="233"/>
      <c r="W12" s="233"/>
      <c r="X12" s="233"/>
      <c r="Y12" s="230"/>
      <c r="Z12" s="230"/>
    </row>
    <row r="13" spans="1:28" ht="15">
      <c r="A13" s="60" t="s">
        <v>330</v>
      </c>
      <c r="B13" s="60"/>
      <c r="C13" s="60"/>
      <c r="D13" s="60"/>
      <c r="E13" s="60"/>
      <c r="F13" s="60"/>
      <c r="G13" s="60"/>
      <c r="H13" s="60"/>
      <c r="I13" s="60"/>
      <c r="J13" s="60"/>
      <c r="K13" s="60"/>
      <c r="M13" s="171" t="s">
        <v>123</v>
      </c>
      <c r="N13" s="172"/>
      <c r="O13" s="172"/>
      <c r="P13" s="172"/>
      <c r="Q13" s="172"/>
      <c r="R13" s="172"/>
      <c r="S13" s="172"/>
      <c r="T13" s="172"/>
      <c r="U13" s="233"/>
      <c r="V13" s="233"/>
      <c r="W13" s="233"/>
      <c r="X13" s="233"/>
      <c r="Y13" s="230"/>
      <c r="Z13" s="230"/>
    </row>
    <row r="14" spans="1:28" ht="15" customHeight="1">
      <c r="A14" s="60" t="s">
        <v>108</v>
      </c>
      <c r="B14" s="60"/>
      <c r="C14" s="60"/>
      <c r="D14" s="60"/>
      <c r="E14" s="60"/>
      <c r="F14" s="60"/>
      <c r="G14" s="60"/>
      <c r="H14" s="60"/>
      <c r="I14" s="60"/>
      <c r="J14" s="60"/>
      <c r="K14" s="60"/>
      <c r="M14" s="225" t="s">
        <v>328</v>
      </c>
      <c r="N14" s="225"/>
      <c r="O14" s="225"/>
      <c r="P14" s="225"/>
      <c r="Q14" s="225"/>
      <c r="R14" s="225"/>
      <c r="S14" s="225"/>
      <c r="T14" s="225"/>
      <c r="U14" s="233"/>
      <c r="V14" s="233"/>
      <c r="W14" s="233"/>
      <c r="X14" s="233"/>
      <c r="Y14" s="230"/>
      <c r="Z14" s="230"/>
    </row>
    <row r="15" spans="1:28" ht="15" customHeight="1">
      <c r="A15" s="60" t="s">
        <v>18</v>
      </c>
      <c r="B15" s="60"/>
      <c r="C15" s="60"/>
      <c r="D15" s="60"/>
      <c r="E15" s="60"/>
      <c r="F15" s="60"/>
      <c r="G15" s="60"/>
      <c r="H15" s="60"/>
      <c r="I15" s="60"/>
      <c r="J15" s="60"/>
      <c r="K15" s="60"/>
      <c r="M15" s="225" t="s">
        <v>124</v>
      </c>
      <c r="N15" s="225"/>
      <c r="O15" s="225"/>
      <c r="P15" s="225"/>
      <c r="Q15" s="225"/>
      <c r="R15" s="225"/>
      <c r="S15" s="225"/>
      <c r="T15" s="225"/>
      <c r="U15" s="233"/>
      <c r="V15" s="233"/>
      <c r="W15" s="233"/>
      <c r="X15" s="233"/>
      <c r="Y15" s="230"/>
      <c r="Z15" s="230"/>
    </row>
    <row r="16" spans="1:28" ht="15">
      <c r="A16" s="60" t="s">
        <v>19</v>
      </c>
      <c r="B16" s="60"/>
      <c r="C16" s="60"/>
      <c r="D16" s="60"/>
      <c r="E16" s="60"/>
      <c r="F16" s="60"/>
      <c r="G16" s="60"/>
      <c r="H16" s="60"/>
      <c r="I16" s="60"/>
      <c r="J16" s="60"/>
      <c r="K16" s="60"/>
      <c r="M16" s="225"/>
      <c r="N16" s="225"/>
      <c r="O16" s="225"/>
      <c r="P16" s="225"/>
      <c r="Q16" s="225"/>
      <c r="R16" s="225"/>
      <c r="S16" s="225"/>
      <c r="T16" s="225"/>
      <c r="U16" s="233"/>
      <c r="V16" s="233"/>
      <c r="W16" s="233"/>
      <c r="X16" s="233"/>
      <c r="Y16" s="230"/>
      <c r="Z16" s="230"/>
    </row>
    <row r="17" spans="1:26">
      <c r="A17" s="170" t="s">
        <v>0</v>
      </c>
      <c r="B17" s="170"/>
      <c r="C17" s="170"/>
      <c r="D17" s="170"/>
      <c r="E17" s="170"/>
      <c r="F17" s="170"/>
      <c r="G17" s="170"/>
      <c r="H17" s="170"/>
      <c r="I17" s="170"/>
      <c r="J17" s="170"/>
      <c r="K17" s="170"/>
      <c r="M17" s="178" t="s">
        <v>125</v>
      </c>
      <c r="N17" s="178"/>
      <c r="O17" s="178"/>
      <c r="P17" s="178"/>
      <c r="Q17" s="178"/>
      <c r="R17" s="178"/>
      <c r="S17" s="178"/>
      <c r="T17" s="178"/>
      <c r="U17" s="233"/>
      <c r="V17" s="233"/>
      <c r="W17" s="233"/>
      <c r="X17" s="233"/>
      <c r="Y17" s="16"/>
      <c r="Z17" s="16"/>
    </row>
    <row r="18" spans="1:26">
      <c r="A18" s="170" t="s">
        <v>1</v>
      </c>
      <c r="B18" s="170"/>
      <c r="C18" s="170"/>
      <c r="D18" s="170"/>
      <c r="E18" s="170"/>
      <c r="F18" s="170"/>
      <c r="G18" s="170"/>
      <c r="H18" s="170"/>
      <c r="I18" s="170"/>
      <c r="J18" s="170"/>
      <c r="K18" s="170"/>
      <c r="M18" s="178"/>
      <c r="N18" s="178"/>
      <c r="O18" s="178"/>
      <c r="P18" s="178"/>
      <c r="Q18" s="178"/>
      <c r="R18" s="178"/>
      <c r="S18" s="178"/>
      <c r="T18" s="178"/>
      <c r="U18" s="16"/>
      <c r="V18" s="16"/>
      <c r="W18" s="16"/>
      <c r="X18" s="16"/>
      <c r="Y18" s="16"/>
      <c r="Z18" s="16"/>
    </row>
    <row r="19" spans="1:26">
      <c r="A19" s="60" t="s">
        <v>120</v>
      </c>
      <c r="B19" s="60"/>
      <c r="C19" s="60"/>
      <c r="D19" s="60"/>
      <c r="E19" s="60"/>
      <c r="F19" s="60"/>
      <c r="G19" s="60"/>
      <c r="H19" s="60"/>
      <c r="I19" s="60"/>
      <c r="J19" s="60"/>
      <c r="K19" s="60"/>
      <c r="M19" s="178" t="s">
        <v>126</v>
      </c>
      <c r="N19" s="178"/>
      <c r="O19" s="178"/>
      <c r="P19" s="178"/>
      <c r="Q19" s="178"/>
      <c r="R19" s="178"/>
      <c r="S19" s="178"/>
      <c r="T19" s="178"/>
      <c r="U19" s="16"/>
      <c r="V19" s="16"/>
      <c r="W19" s="16"/>
      <c r="X19" s="16"/>
      <c r="Y19" s="16"/>
      <c r="Z19" s="16"/>
    </row>
    <row r="20" spans="1:26">
      <c r="A20" s="60" t="s">
        <v>121</v>
      </c>
      <c r="B20" s="60"/>
      <c r="C20" s="60"/>
      <c r="D20" s="60"/>
      <c r="E20" s="60"/>
      <c r="F20" s="60"/>
      <c r="G20" s="60"/>
      <c r="H20" s="60"/>
      <c r="I20" s="60"/>
      <c r="J20" s="60"/>
      <c r="K20" s="60"/>
      <c r="M20" s="178"/>
      <c r="N20" s="178"/>
      <c r="O20" s="178"/>
      <c r="P20" s="178"/>
      <c r="Q20" s="178"/>
      <c r="R20" s="178"/>
      <c r="S20" s="178"/>
      <c r="T20" s="178"/>
      <c r="U20" s="16"/>
      <c r="V20" s="16"/>
      <c r="W20" s="16"/>
      <c r="X20" s="16"/>
      <c r="Y20" s="16"/>
      <c r="Z20" s="16"/>
    </row>
    <row r="21" spans="1:26">
      <c r="A21" s="60" t="s">
        <v>76</v>
      </c>
      <c r="B21" s="60"/>
      <c r="C21" s="60"/>
      <c r="D21" s="60"/>
      <c r="E21" s="60"/>
      <c r="F21" s="60"/>
      <c r="G21" s="60"/>
      <c r="H21" s="60"/>
      <c r="I21" s="60"/>
      <c r="J21" s="60"/>
      <c r="K21" s="60"/>
      <c r="M21" s="58"/>
      <c r="N21" s="58"/>
      <c r="O21" s="58"/>
      <c r="P21" s="58"/>
      <c r="Q21" s="58"/>
      <c r="R21" s="58"/>
      <c r="S21" s="58"/>
      <c r="T21" s="58"/>
      <c r="U21" s="16"/>
      <c r="V21" s="16"/>
      <c r="W21" s="16"/>
      <c r="X21" s="16"/>
      <c r="Y21" s="16"/>
      <c r="Z21" s="16"/>
    </row>
    <row r="22" spans="1:26" ht="15" customHeight="1">
      <c r="A22" s="60" t="s">
        <v>93</v>
      </c>
      <c r="B22" s="60"/>
      <c r="C22" s="60"/>
      <c r="D22" s="60"/>
      <c r="E22" s="60"/>
      <c r="F22" s="60"/>
      <c r="G22" s="60"/>
      <c r="H22" s="60"/>
      <c r="I22" s="60"/>
      <c r="J22" s="60"/>
      <c r="K22" s="60"/>
      <c r="M22" s="174" t="s">
        <v>110</v>
      </c>
      <c r="N22" s="174"/>
      <c r="O22" s="174"/>
      <c r="P22" s="174"/>
      <c r="Q22" s="174"/>
      <c r="R22" s="174"/>
      <c r="S22" s="174"/>
      <c r="T22" s="174"/>
      <c r="U22" s="16"/>
      <c r="V22" s="16"/>
      <c r="W22" s="16"/>
      <c r="X22" s="16"/>
      <c r="Y22" s="16"/>
      <c r="Z22" s="16"/>
    </row>
    <row r="23" spans="1:26">
      <c r="A23" s="60" t="s">
        <v>332</v>
      </c>
      <c r="B23" s="60"/>
      <c r="C23" s="60"/>
      <c r="D23" s="60"/>
      <c r="E23" s="60"/>
      <c r="F23" s="60"/>
      <c r="G23" s="60"/>
      <c r="H23" s="60"/>
      <c r="I23" s="60"/>
      <c r="J23" s="60"/>
      <c r="K23" s="60"/>
      <c r="M23" s="174"/>
      <c r="N23" s="174"/>
      <c r="O23" s="174"/>
      <c r="P23" s="174"/>
      <c r="Q23" s="174"/>
      <c r="R23" s="174"/>
      <c r="S23" s="174"/>
      <c r="T23" s="174"/>
      <c r="U23" s="16"/>
      <c r="V23" s="16"/>
      <c r="W23" s="16"/>
      <c r="X23" s="16"/>
      <c r="Y23" s="16"/>
      <c r="Z23" s="16"/>
    </row>
    <row r="24" spans="1:26">
      <c r="A24" s="60" t="s">
        <v>122</v>
      </c>
      <c r="B24" s="60"/>
      <c r="C24" s="60"/>
      <c r="D24" s="60"/>
      <c r="E24" s="60"/>
      <c r="F24" s="60"/>
      <c r="G24" s="60"/>
      <c r="H24" s="60"/>
      <c r="I24" s="60"/>
      <c r="J24" s="60"/>
      <c r="K24" s="60"/>
      <c r="M24" s="174"/>
      <c r="N24" s="174"/>
      <c r="O24" s="174"/>
      <c r="P24" s="174"/>
      <c r="Q24" s="174"/>
      <c r="R24" s="174"/>
      <c r="S24" s="174"/>
      <c r="T24" s="174"/>
      <c r="U24" s="16"/>
      <c r="V24" s="16"/>
      <c r="W24" s="16"/>
      <c r="X24" s="16"/>
      <c r="Y24" s="16"/>
      <c r="Z24" s="16"/>
    </row>
    <row r="25" spans="1:26" ht="4.5" customHeight="1">
      <c r="M25" s="174"/>
      <c r="N25" s="174"/>
      <c r="O25" s="174"/>
      <c r="P25" s="174"/>
      <c r="Q25" s="174"/>
      <c r="R25" s="174"/>
      <c r="S25" s="174"/>
      <c r="T25" s="174"/>
      <c r="U25" s="16"/>
      <c r="V25" s="16"/>
      <c r="W25" s="16"/>
      <c r="X25" s="16"/>
      <c r="Y25" s="16"/>
      <c r="Z25" s="16"/>
    </row>
    <row r="26" spans="1:26" ht="7.5" customHeight="1">
      <c r="A26" s="179" t="s">
        <v>77</v>
      </c>
      <c r="B26" s="179"/>
      <c r="C26" s="179"/>
      <c r="D26" s="179"/>
      <c r="E26" s="179"/>
      <c r="F26" s="179"/>
      <c r="G26" s="179"/>
      <c r="H26" s="179"/>
      <c r="I26" s="179"/>
      <c r="J26" s="179"/>
      <c r="K26" s="179"/>
      <c r="M26" s="174"/>
      <c r="N26" s="174"/>
      <c r="O26" s="174"/>
      <c r="P26" s="174"/>
      <c r="Q26" s="174"/>
      <c r="R26" s="174"/>
      <c r="S26" s="174"/>
      <c r="T26" s="174"/>
      <c r="U26" s="16"/>
      <c r="V26" s="16"/>
      <c r="W26" s="16"/>
      <c r="X26" s="16"/>
      <c r="Y26" s="16"/>
      <c r="Z26" s="16"/>
    </row>
    <row r="27" spans="1:26" ht="15" customHeight="1">
      <c r="A27" s="179"/>
      <c r="B27" s="179"/>
      <c r="C27" s="179"/>
      <c r="D27" s="179"/>
      <c r="E27" s="179"/>
      <c r="F27" s="179"/>
      <c r="G27" s="179"/>
      <c r="H27" s="179"/>
      <c r="I27" s="179"/>
      <c r="J27" s="179"/>
      <c r="K27" s="179"/>
      <c r="M27" s="174"/>
      <c r="N27" s="174"/>
      <c r="O27" s="174"/>
      <c r="P27" s="174"/>
      <c r="Q27" s="174"/>
      <c r="R27" s="174"/>
      <c r="S27" s="174"/>
      <c r="T27" s="174"/>
      <c r="U27" s="16"/>
      <c r="V27" s="16"/>
      <c r="W27" s="16"/>
      <c r="X27" s="16"/>
      <c r="Y27" s="16"/>
      <c r="Z27" s="16"/>
    </row>
    <row r="28" spans="1:26" ht="15" customHeight="1">
      <c r="A28" s="179"/>
      <c r="B28" s="179"/>
      <c r="C28" s="179"/>
      <c r="D28" s="179"/>
      <c r="E28" s="179"/>
      <c r="F28" s="179"/>
      <c r="G28" s="179"/>
      <c r="H28" s="179"/>
      <c r="I28" s="179"/>
      <c r="J28" s="179"/>
      <c r="K28" s="179"/>
      <c r="M28" s="56"/>
      <c r="N28" s="56"/>
      <c r="O28" s="56"/>
      <c r="P28" s="56"/>
      <c r="Q28" s="56"/>
      <c r="R28" s="56"/>
      <c r="S28" s="56"/>
      <c r="T28" s="56"/>
      <c r="U28" s="16"/>
      <c r="V28" s="16"/>
      <c r="W28" s="16"/>
      <c r="X28" s="16"/>
      <c r="Y28" s="16"/>
      <c r="Z28" s="16"/>
    </row>
    <row r="29" spans="1:26" ht="17.25" customHeight="1">
      <c r="A29" s="179"/>
      <c r="B29" s="179"/>
      <c r="C29" s="179"/>
      <c r="D29" s="179"/>
      <c r="E29" s="179"/>
      <c r="F29" s="179"/>
      <c r="G29" s="179"/>
      <c r="H29" s="179"/>
      <c r="I29" s="179"/>
      <c r="J29" s="179"/>
      <c r="K29" s="179"/>
      <c r="M29" s="174" t="s">
        <v>331</v>
      </c>
      <c r="N29" s="174"/>
      <c r="O29" s="174"/>
      <c r="P29" s="174"/>
      <c r="Q29" s="174"/>
      <c r="R29" s="174"/>
      <c r="S29" s="174"/>
      <c r="T29" s="174"/>
      <c r="U29" s="16"/>
      <c r="V29" s="16"/>
      <c r="W29" s="16"/>
      <c r="X29" s="16"/>
      <c r="Y29" s="16"/>
      <c r="Z29" s="16"/>
    </row>
    <row r="30" spans="1:26" ht="4.5" customHeight="1">
      <c r="A30" s="56"/>
      <c r="B30" s="56"/>
      <c r="C30" s="56"/>
      <c r="D30" s="56"/>
      <c r="E30" s="56"/>
      <c r="F30" s="56"/>
      <c r="G30" s="56"/>
      <c r="H30" s="56"/>
      <c r="I30" s="56"/>
      <c r="J30" s="56"/>
      <c r="K30" s="56"/>
      <c r="M30" s="174"/>
      <c r="N30" s="174"/>
      <c r="O30" s="174"/>
      <c r="P30" s="174"/>
      <c r="Q30" s="174"/>
      <c r="R30" s="174"/>
      <c r="S30" s="174"/>
      <c r="T30" s="174"/>
      <c r="U30" s="16"/>
      <c r="V30" s="16"/>
      <c r="W30" s="16"/>
      <c r="X30" s="16"/>
      <c r="Y30" s="16"/>
      <c r="Z30" s="16"/>
    </row>
    <row r="31" spans="1:26" ht="12.75" customHeight="1">
      <c r="A31" s="234" t="s">
        <v>17</v>
      </c>
      <c r="B31" s="234"/>
      <c r="C31" s="234"/>
      <c r="D31" s="234"/>
      <c r="E31" s="234"/>
      <c r="F31" s="234"/>
      <c r="G31" s="234"/>
      <c r="M31" s="174"/>
      <c r="N31" s="174"/>
      <c r="O31" s="174"/>
      <c r="P31" s="174"/>
      <c r="Q31" s="174"/>
      <c r="R31" s="174"/>
      <c r="S31" s="174"/>
      <c r="T31" s="174"/>
      <c r="U31" s="16"/>
      <c r="V31" s="16"/>
      <c r="W31" s="16"/>
      <c r="X31" s="16"/>
      <c r="Y31" s="16"/>
      <c r="Z31" s="16"/>
    </row>
    <row r="32" spans="1:26" ht="26.25" customHeight="1">
      <c r="A32" s="266"/>
      <c r="B32" s="67" t="s">
        <v>2</v>
      </c>
      <c r="C32" s="67"/>
      <c r="D32" s="67" t="s">
        <v>3</v>
      </c>
      <c r="E32" s="67"/>
      <c r="F32" s="67"/>
      <c r="G32" s="67" t="s">
        <v>20</v>
      </c>
      <c r="H32" s="67" t="s">
        <v>10</v>
      </c>
      <c r="I32" s="67" t="s">
        <v>4</v>
      </c>
      <c r="J32" s="67"/>
      <c r="K32" s="67"/>
      <c r="M32" s="174"/>
      <c r="N32" s="174"/>
      <c r="O32" s="174"/>
      <c r="P32" s="174"/>
      <c r="Q32" s="174"/>
      <c r="R32" s="174"/>
      <c r="S32" s="174"/>
      <c r="T32" s="174"/>
    </row>
    <row r="33" spans="1:22" ht="14.25" customHeight="1">
      <c r="A33" s="266"/>
      <c r="B33" s="51" t="s">
        <v>5</v>
      </c>
      <c r="C33" s="51" t="s">
        <v>6</v>
      </c>
      <c r="D33" s="51" t="s">
        <v>7</v>
      </c>
      <c r="E33" s="51" t="s">
        <v>8</v>
      </c>
      <c r="F33" s="51" t="s">
        <v>9</v>
      </c>
      <c r="G33" s="67"/>
      <c r="H33" s="67"/>
      <c r="I33" s="51" t="s">
        <v>11</v>
      </c>
      <c r="J33" s="51" t="s">
        <v>12</v>
      </c>
      <c r="K33" s="51" t="s">
        <v>13</v>
      </c>
      <c r="M33" s="174"/>
      <c r="N33" s="174"/>
      <c r="O33" s="174"/>
      <c r="P33" s="174"/>
      <c r="Q33" s="174"/>
      <c r="R33" s="174"/>
      <c r="S33" s="174"/>
      <c r="T33" s="174"/>
    </row>
    <row r="34" spans="1:22" ht="14.25" customHeight="1">
      <c r="A34" s="223" t="s">
        <v>14</v>
      </c>
      <c r="B34" s="59">
        <v>14</v>
      </c>
      <c r="C34" s="59">
        <v>14</v>
      </c>
      <c r="D34" s="4">
        <v>3</v>
      </c>
      <c r="E34" s="4">
        <v>3</v>
      </c>
      <c r="F34" s="4">
        <v>2</v>
      </c>
      <c r="G34" s="4"/>
      <c r="H34" s="6"/>
      <c r="I34" s="4">
        <v>3</v>
      </c>
      <c r="J34" s="4">
        <v>1</v>
      </c>
      <c r="K34" s="4">
        <v>12</v>
      </c>
      <c r="L34" s="235"/>
      <c r="M34" s="174"/>
      <c r="N34" s="174"/>
      <c r="O34" s="174"/>
      <c r="P34" s="174"/>
      <c r="Q34" s="174"/>
      <c r="R34" s="174"/>
      <c r="S34" s="174"/>
      <c r="T34" s="174"/>
      <c r="U34" s="236" t="str">
        <f t="shared" ref="U34" si="0">IF(SUM(B34:K34)=52,"Corect","Suma trebuie să fie 52")</f>
        <v>Corect</v>
      </c>
      <c r="V34" s="236"/>
    </row>
    <row r="35" spans="1:22" ht="12" customHeight="1">
      <c r="A35" s="223" t="s">
        <v>15</v>
      </c>
      <c r="B35" s="59">
        <v>14</v>
      </c>
      <c r="C35" s="59">
        <v>14</v>
      </c>
      <c r="D35" s="4">
        <v>3</v>
      </c>
      <c r="E35" s="4">
        <v>3</v>
      </c>
      <c r="F35" s="4">
        <v>2</v>
      </c>
      <c r="G35" s="4"/>
      <c r="H35" s="6"/>
      <c r="I35" s="4">
        <v>3</v>
      </c>
      <c r="J35" s="4">
        <v>1</v>
      </c>
      <c r="K35" s="4">
        <v>12</v>
      </c>
      <c r="M35" s="174"/>
      <c r="N35" s="174"/>
      <c r="O35" s="174"/>
      <c r="P35" s="174"/>
      <c r="Q35" s="174"/>
      <c r="R35" s="174"/>
      <c r="S35" s="174"/>
      <c r="T35" s="174"/>
      <c r="U35" s="236" t="str">
        <f t="shared" ref="U35:U36" si="1">IF(SUM(B35:K35)=52,"Corect","Suma trebuie să fie 52")</f>
        <v>Corect</v>
      </c>
      <c r="V35" s="236"/>
    </row>
    <row r="36" spans="1:22" ht="13.5" customHeight="1">
      <c r="A36" s="223" t="s">
        <v>16</v>
      </c>
      <c r="B36" s="59">
        <v>14</v>
      </c>
      <c r="C36" s="59">
        <v>12</v>
      </c>
      <c r="D36" s="4">
        <v>3</v>
      </c>
      <c r="E36" s="4">
        <v>3</v>
      </c>
      <c r="F36" s="4">
        <v>2</v>
      </c>
      <c r="G36" s="4"/>
      <c r="H36" s="6"/>
      <c r="I36" s="4">
        <v>3</v>
      </c>
      <c r="J36" s="4">
        <v>1</v>
      </c>
      <c r="K36" s="4">
        <v>14</v>
      </c>
      <c r="M36" s="174"/>
      <c r="N36" s="174"/>
      <c r="O36" s="174"/>
      <c r="P36" s="174"/>
      <c r="Q36" s="174"/>
      <c r="R36" s="174"/>
      <c r="S36" s="174"/>
      <c r="T36" s="174"/>
      <c r="U36" s="236" t="str">
        <f t="shared" si="1"/>
        <v>Corect</v>
      </c>
      <c r="V36" s="236"/>
    </row>
    <row r="37" spans="1:22" ht="14.25">
      <c r="A37" s="164" t="s">
        <v>23</v>
      </c>
      <c r="B37" s="159"/>
      <c r="C37" s="159"/>
      <c r="D37" s="159"/>
      <c r="E37" s="159"/>
      <c r="F37" s="159"/>
      <c r="G37" s="159"/>
      <c r="H37" s="159"/>
      <c r="I37" s="159"/>
      <c r="J37" s="159"/>
      <c r="K37" s="159"/>
      <c r="L37" s="159"/>
      <c r="M37" s="159"/>
      <c r="N37" s="159"/>
      <c r="O37" s="159"/>
      <c r="P37" s="159"/>
      <c r="Q37" s="159"/>
      <c r="R37" s="159"/>
      <c r="S37" s="159"/>
      <c r="T37" s="159"/>
    </row>
    <row r="38" spans="1:22" hidden="1">
      <c r="N38" s="237"/>
      <c r="O38" s="238" t="s">
        <v>39</v>
      </c>
      <c r="P38" s="238" t="s">
        <v>41</v>
      </c>
      <c r="Q38" s="238" t="s">
        <v>40</v>
      </c>
      <c r="R38" s="238"/>
      <c r="S38" s="238"/>
      <c r="T38" s="238"/>
    </row>
    <row r="39" spans="1:22">
      <c r="A39" s="86" t="s">
        <v>44</v>
      </c>
      <c r="B39" s="86"/>
      <c r="C39" s="86"/>
      <c r="D39" s="86"/>
      <c r="E39" s="86"/>
      <c r="F39" s="86"/>
      <c r="G39" s="86"/>
      <c r="H39" s="86"/>
      <c r="I39" s="86"/>
      <c r="J39" s="86"/>
      <c r="K39" s="86"/>
      <c r="L39" s="86"/>
      <c r="M39" s="86"/>
      <c r="N39" s="86"/>
      <c r="O39" s="86"/>
      <c r="P39" s="86"/>
      <c r="Q39" s="86"/>
      <c r="R39" s="86"/>
      <c r="S39" s="86"/>
      <c r="T39" s="86"/>
    </row>
    <row r="40" spans="1:22" ht="25.5" customHeight="1">
      <c r="A40" s="267" t="s">
        <v>29</v>
      </c>
      <c r="B40" s="80" t="s">
        <v>28</v>
      </c>
      <c r="C40" s="81"/>
      <c r="D40" s="81"/>
      <c r="E40" s="81"/>
      <c r="F40" s="81"/>
      <c r="G40" s="81"/>
      <c r="H40" s="81"/>
      <c r="I40" s="82"/>
      <c r="J40" s="173" t="s">
        <v>42</v>
      </c>
      <c r="K40" s="72" t="s">
        <v>26</v>
      </c>
      <c r="L40" s="73"/>
      <c r="M40" s="74"/>
      <c r="N40" s="72" t="s">
        <v>43</v>
      </c>
      <c r="O40" s="239"/>
      <c r="P40" s="240"/>
      <c r="Q40" s="72" t="s">
        <v>25</v>
      </c>
      <c r="R40" s="73"/>
      <c r="S40" s="74"/>
      <c r="T40" s="75" t="s">
        <v>24</v>
      </c>
    </row>
    <row r="41" spans="1:22" ht="13.5" customHeight="1">
      <c r="A41" s="268"/>
      <c r="B41" s="83"/>
      <c r="C41" s="84"/>
      <c r="D41" s="84"/>
      <c r="E41" s="84"/>
      <c r="F41" s="84"/>
      <c r="G41" s="84"/>
      <c r="H41" s="84"/>
      <c r="I41" s="85"/>
      <c r="J41" s="76"/>
      <c r="K41" s="51" t="s">
        <v>30</v>
      </c>
      <c r="L41" s="51" t="s">
        <v>31</v>
      </c>
      <c r="M41" s="51" t="s">
        <v>32</v>
      </c>
      <c r="N41" s="51" t="s">
        <v>36</v>
      </c>
      <c r="O41" s="51" t="s">
        <v>7</v>
      </c>
      <c r="P41" s="51" t="s">
        <v>33</v>
      </c>
      <c r="Q41" s="51" t="s">
        <v>34</v>
      </c>
      <c r="R41" s="51" t="s">
        <v>30</v>
      </c>
      <c r="S41" s="51" t="s">
        <v>35</v>
      </c>
      <c r="T41" s="76"/>
    </row>
    <row r="42" spans="1:22">
      <c r="A42" s="93" t="s">
        <v>128</v>
      </c>
      <c r="B42" s="94"/>
      <c r="C42" s="94"/>
      <c r="D42" s="94"/>
      <c r="E42" s="94"/>
      <c r="F42" s="94"/>
      <c r="G42" s="94"/>
      <c r="H42" s="94"/>
      <c r="I42" s="94"/>
      <c r="J42" s="94"/>
      <c r="K42" s="94"/>
      <c r="L42" s="94"/>
      <c r="M42" s="94"/>
      <c r="N42" s="94"/>
      <c r="O42" s="94"/>
      <c r="P42" s="94"/>
      <c r="Q42" s="94"/>
      <c r="R42" s="94"/>
      <c r="S42" s="94"/>
      <c r="T42" s="95"/>
    </row>
    <row r="43" spans="1:22" ht="25.5" customHeight="1">
      <c r="A43" s="226" t="s">
        <v>134</v>
      </c>
      <c r="B43" s="77" t="s">
        <v>276</v>
      </c>
      <c r="C43" s="78"/>
      <c r="D43" s="78"/>
      <c r="E43" s="78"/>
      <c r="F43" s="78"/>
      <c r="G43" s="78"/>
      <c r="H43" s="78"/>
      <c r="I43" s="79"/>
      <c r="J43" s="45">
        <v>5</v>
      </c>
      <c r="K43" s="45">
        <v>1</v>
      </c>
      <c r="L43" s="45">
        <v>1</v>
      </c>
      <c r="M43" s="45">
        <v>3</v>
      </c>
      <c r="N43" s="34">
        <f>K43+L43+M43</f>
        <v>5</v>
      </c>
      <c r="O43" s="35">
        <f>P43-N43</f>
        <v>4</v>
      </c>
      <c r="P43" s="35">
        <f>ROUND(PRODUCT(J43,25)/14,0)</f>
        <v>9</v>
      </c>
      <c r="Q43" s="36" t="s">
        <v>34</v>
      </c>
      <c r="R43" s="37"/>
      <c r="S43" s="38"/>
      <c r="T43" s="37" t="s">
        <v>40</v>
      </c>
    </row>
    <row r="44" spans="1:22" ht="30" customHeight="1">
      <c r="A44" s="226" t="s">
        <v>135</v>
      </c>
      <c r="B44" s="190" t="s">
        <v>277</v>
      </c>
      <c r="C44" s="78"/>
      <c r="D44" s="78"/>
      <c r="E44" s="78"/>
      <c r="F44" s="78"/>
      <c r="G44" s="78"/>
      <c r="H44" s="78"/>
      <c r="I44" s="78"/>
      <c r="J44" s="45">
        <v>7</v>
      </c>
      <c r="K44" s="45">
        <v>1</v>
      </c>
      <c r="L44" s="45">
        <v>0</v>
      </c>
      <c r="M44" s="45">
        <v>4</v>
      </c>
      <c r="N44" s="34">
        <f>K44+L44+M44</f>
        <v>5</v>
      </c>
      <c r="O44" s="35">
        <f>P44-N44</f>
        <v>8</v>
      </c>
      <c r="P44" s="35">
        <f>ROUND(PRODUCT(J44,25)/14,0)</f>
        <v>13</v>
      </c>
      <c r="Q44" s="36" t="s">
        <v>34</v>
      </c>
      <c r="R44" s="37"/>
      <c r="S44" s="38"/>
      <c r="T44" s="37" t="s">
        <v>40</v>
      </c>
    </row>
    <row r="45" spans="1:22">
      <c r="A45" s="269" t="s">
        <v>136</v>
      </c>
      <c r="B45" s="68" t="s">
        <v>278</v>
      </c>
      <c r="C45" s="68"/>
      <c r="D45" s="68"/>
      <c r="E45" s="68"/>
      <c r="F45" s="68"/>
      <c r="G45" s="68"/>
      <c r="H45" s="68"/>
      <c r="I45" s="68"/>
      <c r="J45" s="45">
        <v>4</v>
      </c>
      <c r="K45" s="45">
        <v>2</v>
      </c>
      <c r="L45" s="45">
        <v>1</v>
      </c>
      <c r="M45" s="45">
        <v>0</v>
      </c>
      <c r="N45" s="34">
        <f>K45+L45+M45</f>
        <v>3</v>
      </c>
      <c r="O45" s="35">
        <f>P45-N45</f>
        <v>4</v>
      </c>
      <c r="P45" s="35">
        <f>ROUND(PRODUCT(J45,25)/14,0)</f>
        <v>7</v>
      </c>
      <c r="Q45" s="36" t="s">
        <v>34</v>
      </c>
      <c r="R45" s="37"/>
      <c r="S45" s="38"/>
      <c r="T45" s="37" t="s">
        <v>39</v>
      </c>
    </row>
    <row r="46" spans="1:22">
      <c r="A46" s="226" t="s">
        <v>137</v>
      </c>
      <c r="B46" s="68" t="s">
        <v>279</v>
      </c>
      <c r="C46" s="68"/>
      <c r="D46" s="68"/>
      <c r="E46" s="68"/>
      <c r="F46" s="68"/>
      <c r="G46" s="68"/>
      <c r="H46" s="68"/>
      <c r="I46" s="68"/>
      <c r="J46" s="45">
        <v>3</v>
      </c>
      <c r="K46" s="45">
        <v>0</v>
      </c>
      <c r="L46" s="45">
        <v>0</v>
      </c>
      <c r="M46" s="45">
        <v>2</v>
      </c>
      <c r="N46" s="34">
        <f>K46+L46+M46</f>
        <v>2</v>
      </c>
      <c r="O46" s="35">
        <f>P46-N46</f>
        <v>3</v>
      </c>
      <c r="P46" s="35">
        <f>ROUND(PRODUCT(J46,25)/14,0)</f>
        <v>5</v>
      </c>
      <c r="Q46" s="36"/>
      <c r="R46" s="37"/>
      <c r="S46" s="38" t="s">
        <v>35</v>
      </c>
      <c r="T46" s="37" t="s">
        <v>41</v>
      </c>
    </row>
    <row r="47" spans="1:22" ht="13.5" customHeight="1">
      <c r="A47" s="270" t="s">
        <v>90</v>
      </c>
      <c r="B47" s="193" t="s">
        <v>280</v>
      </c>
      <c r="C47" s="194"/>
      <c r="D47" s="194"/>
      <c r="E47" s="194"/>
      <c r="F47" s="194"/>
      <c r="G47" s="194"/>
      <c r="H47" s="194"/>
      <c r="I47" s="195"/>
      <c r="J47" s="12">
        <v>2</v>
      </c>
      <c r="K47" s="12">
        <v>0</v>
      </c>
      <c r="L47" s="12">
        <v>2</v>
      </c>
      <c r="M47" s="12">
        <v>0</v>
      </c>
      <c r="N47" s="12">
        <f t="shared" ref="N47" si="2">K47+L47+M47</f>
        <v>2</v>
      </c>
      <c r="O47" s="13">
        <f t="shared" ref="O47" si="3">P47-N47</f>
        <v>2</v>
      </c>
      <c r="P47" s="13">
        <f t="shared" ref="P47" si="4">ROUND(PRODUCT(J47,25)/14,0)</f>
        <v>4</v>
      </c>
      <c r="Q47" s="14"/>
      <c r="R47" s="12"/>
      <c r="S47" s="15" t="s">
        <v>35</v>
      </c>
      <c r="T47" s="12" t="s">
        <v>41</v>
      </c>
    </row>
    <row r="48" spans="1:22" ht="18.75" customHeight="1">
      <c r="A48" s="90" t="s">
        <v>127</v>
      </c>
      <c r="B48" s="91"/>
      <c r="C48" s="91"/>
      <c r="D48" s="91"/>
      <c r="E48" s="91"/>
      <c r="F48" s="91"/>
      <c r="G48" s="91"/>
      <c r="H48" s="91"/>
      <c r="I48" s="91"/>
      <c r="J48" s="91"/>
      <c r="K48" s="91"/>
      <c r="L48" s="91"/>
      <c r="M48" s="91"/>
      <c r="N48" s="91"/>
      <c r="O48" s="91"/>
      <c r="P48" s="91"/>
      <c r="Q48" s="91"/>
      <c r="R48" s="91"/>
      <c r="S48" s="91"/>
      <c r="T48" s="92"/>
    </row>
    <row r="49" spans="1:23" ht="25.5" customHeight="1">
      <c r="A49" s="41" t="s">
        <v>138</v>
      </c>
      <c r="B49" s="77" t="s">
        <v>281</v>
      </c>
      <c r="C49" s="78"/>
      <c r="D49" s="78"/>
      <c r="E49" s="78"/>
      <c r="F49" s="78"/>
      <c r="G49" s="78"/>
      <c r="H49" s="78"/>
      <c r="I49" s="79"/>
      <c r="J49" s="39">
        <v>6</v>
      </c>
      <c r="K49" s="39">
        <v>1</v>
      </c>
      <c r="L49" s="39">
        <v>1</v>
      </c>
      <c r="M49" s="39">
        <v>2</v>
      </c>
      <c r="N49" s="34">
        <f>K49+L49+M49</f>
        <v>4</v>
      </c>
      <c r="O49" s="35">
        <f>P49-N49</f>
        <v>7</v>
      </c>
      <c r="P49" s="35">
        <f>ROUND(PRODUCT(J49,25)/14,0)</f>
        <v>11</v>
      </c>
      <c r="Q49" s="36" t="s">
        <v>34</v>
      </c>
      <c r="R49" s="37"/>
      <c r="S49" s="38"/>
      <c r="T49" s="37" t="s">
        <v>40</v>
      </c>
    </row>
    <row r="50" spans="1:23" ht="33" customHeight="1">
      <c r="A50" s="41" t="s">
        <v>139</v>
      </c>
      <c r="B50" s="189" t="s">
        <v>175</v>
      </c>
      <c r="C50" s="78"/>
      <c r="D50" s="78"/>
      <c r="E50" s="78"/>
      <c r="F50" s="78"/>
      <c r="G50" s="78"/>
      <c r="H50" s="78"/>
      <c r="I50" s="79"/>
      <c r="J50" s="37">
        <v>5</v>
      </c>
      <c r="K50" s="37">
        <v>1</v>
      </c>
      <c r="L50" s="37">
        <v>0</v>
      </c>
      <c r="M50" s="37">
        <v>2</v>
      </c>
      <c r="N50" s="34">
        <f>K50+L50+M50</f>
        <v>3</v>
      </c>
      <c r="O50" s="35">
        <f>P50-N50</f>
        <v>6</v>
      </c>
      <c r="P50" s="35">
        <f>ROUND(PRODUCT(J50,25)/14,0)</f>
        <v>9</v>
      </c>
      <c r="Q50" s="36" t="s">
        <v>34</v>
      </c>
      <c r="R50" s="37"/>
      <c r="S50" s="38"/>
      <c r="T50" s="37" t="s">
        <v>40</v>
      </c>
    </row>
    <row r="51" spans="1:23">
      <c r="A51" s="271" t="s">
        <v>27</v>
      </c>
      <c r="B51" s="69"/>
      <c r="C51" s="70"/>
      <c r="D51" s="70"/>
      <c r="E51" s="70"/>
      <c r="F51" s="70"/>
      <c r="G51" s="70"/>
      <c r="H51" s="70"/>
      <c r="I51" s="71"/>
      <c r="J51" s="50">
        <f t="shared" ref="J51:P51" si="5">SUM(J43:J50)</f>
        <v>32</v>
      </c>
      <c r="K51" s="50">
        <f t="shared" si="5"/>
        <v>6</v>
      </c>
      <c r="L51" s="50">
        <f t="shared" si="5"/>
        <v>5</v>
      </c>
      <c r="M51" s="50">
        <f t="shared" si="5"/>
        <v>13</v>
      </c>
      <c r="N51" s="50">
        <f t="shared" si="5"/>
        <v>24</v>
      </c>
      <c r="O51" s="50">
        <f t="shared" si="5"/>
        <v>34</v>
      </c>
      <c r="P51" s="50">
        <f t="shared" si="5"/>
        <v>58</v>
      </c>
      <c r="Q51" s="50">
        <f>COUNTIF(Q43:Q50,"E")</f>
        <v>5</v>
      </c>
      <c r="R51" s="50">
        <f>COUNTIF(R43:R50,"C")</f>
        <v>0</v>
      </c>
      <c r="S51" s="50">
        <f>COUNTIF(S43:S50,"VP")</f>
        <v>2</v>
      </c>
      <c r="T51" s="32">
        <f>COUNTA(T43:T50)</f>
        <v>7</v>
      </c>
      <c r="U51" s="241" t="str">
        <f>IF(Q51&gt;=SUM(R51:S51),"Corect","E trebuie să fie cel puțin egal cu C+VP")</f>
        <v>Corect</v>
      </c>
      <c r="V51" s="60"/>
      <c r="W51" s="60"/>
    </row>
    <row r="52" spans="1:23">
      <c r="A52" s="272"/>
      <c r="B52" s="17"/>
      <c r="C52" s="17"/>
      <c r="D52" s="17"/>
      <c r="E52" s="17"/>
      <c r="F52" s="17"/>
      <c r="G52" s="17"/>
      <c r="H52" s="17"/>
      <c r="I52" s="17"/>
      <c r="J52" s="17"/>
      <c r="K52" s="17"/>
      <c r="L52" s="17"/>
      <c r="M52" s="17"/>
      <c r="N52" s="17"/>
      <c r="O52" s="17"/>
      <c r="P52" s="17"/>
      <c r="Q52" s="17"/>
      <c r="R52" s="17"/>
      <c r="S52" s="17"/>
      <c r="T52" s="40"/>
      <c r="U52" s="16"/>
    </row>
    <row r="53" spans="1:23">
      <c r="A53" s="86" t="s">
        <v>45</v>
      </c>
      <c r="B53" s="86"/>
      <c r="C53" s="86"/>
      <c r="D53" s="86"/>
      <c r="E53" s="86"/>
      <c r="F53" s="86"/>
      <c r="G53" s="86"/>
      <c r="H53" s="86"/>
      <c r="I53" s="86"/>
      <c r="J53" s="86"/>
      <c r="K53" s="86"/>
      <c r="L53" s="86"/>
      <c r="M53" s="86"/>
      <c r="N53" s="86"/>
      <c r="O53" s="86"/>
      <c r="P53" s="86"/>
      <c r="Q53" s="86"/>
      <c r="R53" s="86"/>
      <c r="S53" s="86"/>
      <c r="T53" s="86"/>
    </row>
    <row r="54" spans="1:23" ht="26.25" customHeight="1">
      <c r="A54" s="267" t="s">
        <v>29</v>
      </c>
      <c r="B54" s="80" t="s">
        <v>28</v>
      </c>
      <c r="C54" s="81"/>
      <c r="D54" s="81"/>
      <c r="E54" s="81"/>
      <c r="F54" s="81"/>
      <c r="G54" s="81"/>
      <c r="H54" s="81"/>
      <c r="I54" s="82"/>
      <c r="J54" s="173" t="s">
        <v>42</v>
      </c>
      <c r="K54" s="83" t="s">
        <v>26</v>
      </c>
      <c r="L54" s="84"/>
      <c r="M54" s="85"/>
      <c r="N54" s="72" t="s">
        <v>43</v>
      </c>
      <c r="O54" s="239"/>
      <c r="P54" s="240"/>
      <c r="Q54" s="72" t="s">
        <v>25</v>
      </c>
      <c r="R54" s="73"/>
      <c r="S54" s="74"/>
      <c r="T54" s="75" t="s">
        <v>24</v>
      </c>
    </row>
    <row r="55" spans="1:23">
      <c r="A55" s="268"/>
      <c r="B55" s="83"/>
      <c r="C55" s="84"/>
      <c r="D55" s="84"/>
      <c r="E55" s="84"/>
      <c r="F55" s="84"/>
      <c r="G55" s="84"/>
      <c r="H55" s="84"/>
      <c r="I55" s="85"/>
      <c r="J55" s="76"/>
      <c r="K55" s="51" t="s">
        <v>30</v>
      </c>
      <c r="L55" s="51" t="s">
        <v>31</v>
      </c>
      <c r="M55" s="51" t="s">
        <v>32</v>
      </c>
      <c r="N55" s="51" t="s">
        <v>36</v>
      </c>
      <c r="O55" s="51" t="s">
        <v>7</v>
      </c>
      <c r="P55" s="51" t="s">
        <v>33</v>
      </c>
      <c r="Q55" s="51" t="s">
        <v>34</v>
      </c>
      <c r="R55" s="51" t="s">
        <v>30</v>
      </c>
      <c r="S55" s="51" t="s">
        <v>35</v>
      </c>
      <c r="T55" s="76"/>
    </row>
    <row r="56" spans="1:23">
      <c r="A56" s="93" t="s">
        <v>129</v>
      </c>
      <c r="B56" s="94"/>
      <c r="C56" s="94"/>
      <c r="D56" s="94"/>
      <c r="E56" s="94"/>
      <c r="F56" s="94"/>
      <c r="G56" s="94"/>
      <c r="H56" s="94"/>
      <c r="I56" s="94"/>
      <c r="J56" s="94"/>
      <c r="K56" s="94"/>
      <c r="L56" s="94"/>
      <c r="M56" s="94"/>
      <c r="N56" s="94"/>
      <c r="O56" s="94"/>
      <c r="P56" s="94"/>
      <c r="Q56" s="94"/>
      <c r="R56" s="94"/>
      <c r="S56" s="94"/>
      <c r="T56" s="95"/>
    </row>
    <row r="57" spans="1:23" ht="30" customHeight="1">
      <c r="A57" s="227" t="s">
        <v>140</v>
      </c>
      <c r="B57" s="78" t="s">
        <v>283</v>
      </c>
      <c r="C57" s="78"/>
      <c r="D57" s="78"/>
      <c r="E57" s="78"/>
      <c r="F57" s="78"/>
      <c r="G57" s="78"/>
      <c r="H57" s="78"/>
      <c r="I57" s="78"/>
      <c r="J57" s="228">
        <v>5</v>
      </c>
      <c r="K57" s="229">
        <v>1</v>
      </c>
      <c r="L57" s="229">
        <v>2</v>
      </c>
      <c r="M57" s="229">
        <v>2</v>
      </c>
      <c r="N57" s="34">
        <f t="shared" ref="N57:N60" si="6">K57+L57+M57</f>
        <v>5</v>
      </c>
      <c r="O57" s="35">
        <f t="shared" ref="O57:O60" si="7">P57-N57</f>
        <v>4</v>
      </c>
      <c r="P57" s="35">
        <f t="shared" ref="P57:P60" si="8">ROUND(PRODUCT(J57,25)/14,0)</f>
        <v>9</v>
      </c>
      <c r="Q57" s="36" t="s">
        <v>34</v>
      </c>
      <c r="R57" s="37"/>
      <c r="S57" s="38"/>
      <c r="T57" s="37" t="s">
        <v>40</v>
      </c>
    </row>
    <row r="58" spans="1:23" ht="24.75" customHeight="1">
      <c r="A58" s="227" t="s">
        <v>141</v>
      </c>
      <c r="B58" s="77" t="s">
        <v>284</v>
      </c>
      <c r="C58" s="78"/>
      <c r="D58" s="78"/>
      <c r="E58" s="78"/>
      <c r="F58" s="78"/>
      <c r="G58" s="78"/>
      <c r="H58" s="78"/>
      <c r="I58" s="79"/>
      <c r="J58" s="228">
        <v>7</v>
      </c>
      <c r="K58" s="229">
        <v>1</v>
      </c>
      <c r="L58" s="229">
        <v>2</v>
      </c>
      <c r="M58" s="229">
        <v>2</v>
      </c>
      <c r="N58" s="34">
        <f t="shared" si="6"/>
        <v>5</v>
      </c>
      <c r="O58" s="35">
        <f t="shared" si="7"/>
        <v>8</v>
      </c>
      <c r="P58" s="35">
        <f t="shared" si="8"/>
        <v>13</v>
      </c>
      <c r="Q58" s="36" t="s">
        <v>34</v>
      </c>
      <c r="R58" s="37"/>
      <c r="S58" s="38"/>
      <c r="T58" s="37" t="s">
        <v>40</v>
      </c>
    </row>
    <row r="59" spans="1:23" ht="15.75" customHeight="1">
      <c r="A59" s="227" t="s">
        <v>142</v>
      </c>
      <c r="B59" s="68" t="s">
        <v>285</v>
      </c>
      <c r="C59" s="68"/>
      <c r="D59" s="68"/>
      <c r="E59" s="68"/>
      <c r="F59" s="68"/>
      <c r="G59" s="68"/>
      <c r="H59" s="68"/>
      <c r="I59" s="68"/>
      <c r="J59" s="228">
        <v>4</v>
      </c>
      <c r="K59" s="229">
        <v>2</v>
      </c>
      <c r="L59" s="229">
        <v>1</v>
      </c>
      <c r="M59" s="229">
        <v>0</v>
      </c>
      <c r="N59" s="34">
        <f t="shared" si="6"/>
        <v>3</v>
      </c>
      <c r="O59" s="35">
        <f t="shared" si="7"/>
        <v>4</v>
      </c>
      <c r="P59" s="35">
        <f t="shared" si="8"/>
        <v>7</v>
      </c>
      <c r="Q59" s="36" t="s">
        <v>34</v>
      </c>
      <c r="R59" s="37"/>
      <c r="S59" s="38"/>
      <c r="T59" s="37" t="s">
        <v>39</v>
      </c>
    </row>
    <row r="60" spans="1:23" ht="27.75" customHeight="1">
      <c r="A60" s="227" t="s">
        <v>143</v>
      </c>
      <c r="B60" s="77" t="s">
        <v>286</v>
      </c>
      <c r="C60" s="78"/>
      <c r="D60" s="78"/>
      <c r="E60" s="78"/>
      <c r="F60" s="78"/>
      <c r="G60" s="78"/>
      <c r="H60" s="78"/>
      <c r="I60" s="79"/>
      <c r="J60" s="228">
        <v>3</v>
      </c>
      <c r="K60" s="229">
        <v>1</v>
      </c>
      <c r="L60" s="229">
        <v>0</v>
      </c>
      <c r="M60" s="229">
        <v>0</v>
      </c>
      <c r="N60" s="34">
        <f t="shared" si="6"/>
        <v>1</v>
      </c>
      <c r="O60" s="35">
        <f t="shared" si="7"/>
        <v>4</v>
      </c>
      <c r="P60" s="35">
        <f t="shared" si="8"/>
        <v>5</v>
      </c>
      <c r="Q60" s="36"/>
      <c r="R60" s="37" t="s">
        <v>30</v>
      </c>
      <c r="S60" s="38"/>
      <c r="T60" s="37" t="s">
        <v>41</v>
      </c>
    </row>
    <row r="61" spans="1:23">
      <c r="A61" s="270" t="s">
        <v>91</v>
      </c>
      <c r="B61" s="193" t="s">
        <v>287</v>
      </c>
      <c r="C61" s="194"/>
      <c r="D61" s="194"/>
      <c r="E61" s="194"/>
      <c r="F61" s="194"/>
      <c r="G61" s="194"/>
      <c r="H61" s="194"/>
      <c r="I61" s="195"/>
      <c r="J61" s="12">
        <v>2</v>
      </c>
      <c r="K61" s="12">
        <v>0</v>
      </c>
      <c r="L61" s="12">
        <v>2</v>
      </c>
      <c r="M61" s="12">
        <v>0</v>
      </c>
      <c r="N61" s="12">
        <f t="shared" ref="N61" si="9">K61+L61+M61</f>
        <v>2</v>
      </c>
      <c r="O61" s="13">
        <f t="shared" ref="O61" si="10">P61-N61</f>
        <v>2</v>
      </c>
      <c r="P61" s="13">
        <f t="shared" ref="P61" si="11">ROUND(PRODUCT(J61,25)/14,0)</f>
        <v>4</v>
      </c>
      <c r="Q61" s="14"/>
      <c r="R61" s="12"/>
      <c r="S61" s="15" t="s">
        <v>35</v>
      </c>
      <c r="T61" s="12" t="s">
        <v>41</v>
      </c>
    </row>
    <row r="62" spans="1:23">
      <c r="A62" s="96" t="s">
        <v>282</v>
      </c>
      <c r="B62" s="91"/>
      <c r="C62" s="91"/>
      <c r="D62" s="91"/>
      <c r="E62" s="91"/>
      <c r="F62" s="91"/>
      <c r="G62" s="91"/>
      <c r="H62" s="91"/>
      <c r="I62" s="91"/>
      <c r="J62" s="91"/>
      <c r="K62" s="91"/>
      <c r="L62" s="91"/>
      <c r="M62" s="91"/>
      <c r="N62" s="91"/>
      <c r="O62" s="91"/>
      <c r="P62" s="91"/>
      <c r="Q62" s="91"/>
      <c r="R62" s="91"/>
      <c r="S62" s="91"/>
      <c r="T62" s="92"/>
    </row>
    <row r="63" spans="1:23" ht="27" customHeight="1">
      <c r="A63" s="227" t="s">
        <v>144</v>
      </c>
      <c r="B63" s="78" t="s">
        <v>288</v>
      </c>
      <c r="C63" s="78"/>
      <c r="D63" s="78"/>
      <c r="E63" s="78"/>
      <c r="F63" s="78"/>
      <c r="G63" s="78"/>
      <c r="H63" s="78"/>
      <c r="I63" s="78"/>
      <c r="J63" s="228">
        <v>5</v>
      </c>
      <c r="K63" s="229">
        <v>1</v>
      </c>
      <c r="L63" s="229">
        <v>2</v>
      </c>
      <c r="M63" s="229">
        <v>2</v>
      </c>
      <c r="N63" s="34">
        <f t="shared" ref="N63:N64" si="12">K63+L63+M63</f>
        <v>5</v>
      </c>
      <c r="O63" s="35">
        <f t="shared" ref="O63:O64" si="13">P63-N63</f>
        <v>4</v>
      </c>
      <c r="P63" s="35">
        <f t="shared" ref="P63:P64" si="14">ROUND(PRODUCT(J63,25)/14,0)</f>
        <v>9</v>
      </c>
      <c r="Q63" s="36" t="s">
        <v>34</v>
      </c>
      <c r="R63" s="37"/>
      <c r="S63" s="38"/>
      <c r="T63" s="37" t="s">
        <v>40</v>
      </c>
    </row>
    <row r="64" spans="1:23" ht="27" customHeight="1">
      <c r="A64" s="227" t="s">
        <v>145</v>
      </c>
      <c r="B64" s="77" t="s">
        <v>289</v>
      </c>
      <c r="C64" s="78"/>
      <c r="D64" s="78"/>
      <c r="E64" s="78"/>
      <c r="F64" s="78"/>
      <c r="G64" s="78"/>
      <c r="H64" s="78"/>
      <c r="I64" s="79"/>
      <c r="J64" s="228">
        <v>6</v>
      </c>
      <c r="K64" s="229">
        <v>1</v>
      </c>
      <c r="L64" s="229">
        <v>0</v>
      </c>
      <c r="M64" s="229">
        <v>2</v>
      </c>
      <c r="N64" s="34">
        <f t="shared" si="12"/>
        <v>3</v>
      </c>
      <c r="O64" s="35">
        <f t="shared" si="13"/>
        <v>8</v>
      </c>
      <c r="P64" s="35">
        <f t="shared" si="14"/>
        <v>11</v>
      </c>
      <c r="Q64" s="36" t="s">
        <v>34</v>
      </c>
      <c r="R64" s="37"/>
      <c r="S64" s="38"/>
      <c r="T64" s="37" t="s">
        <v>40</v>
      </c>
    </row>
    <row r="65" spans="1:23" ht="13.5" customHeight="1">
      <c r="A65" s="271" t="s">
        <v>27</v>
      </c>
      <c r="B65" s="69"/>
      <c r="C65" s="70"/>
      <c r="D65" s="70"/>
      <c r="E65" s="70"/>
      <c r="F65" s="70"/>
      <c r="G65" s="70"/>
      <c r="H65" s="70"/>
      <c r="I65" s="71"/>
      <c r="J65" s="50">
        <f t="shared" ref="J65:P65" si="15">SUM(J57:J64)</f>
        <v>32</v>
      </c>
      <c r="K65" s="50">
        <f t="shared" si="15"/>
        <v>7</v>
      </c>
      <c r="L65" s="50">
        <f t="shared" si="15"/>
        <v>9</v>
      </c>
      <c r="M65" s="50">
        <f t="shared" si="15"/>
        <v>8</v>
      </c>
      <c r="N65" s="50">
        <f t="shared" si="15"/>
        <v>24</v>
      </c>
      <c r="O65" s="50">
        <f t="shared" si="15"/>
        <v>34</v>
      </c>
      <c r="P65" s="50">
        <f t="shared" si="15"/>
        <v>58</v>
      </c>
      <c r="Q65" s="50">
        <f>COUNTIF(Q57:Q64,"E")</f>
        <v>5</v>
      </c>
      <c r="R65" s="50">
        <f>COUNTIF(R57:R64,"C")</f>
        <v>1</v>
      </c>
      <c r="S65" s="50">
        <f>COUNTIF(S57:S64,"VP")</f>
        <v>1</v>
      </c>
      <c r="T65" s="32">
        <f>COUNTA(T57:T64)</f>
        <v>7</v>
      </c>
      <c r="U65" s="242" t="str">
        <f>IF(Q65&gt;=SUM(R65:S65),"Corect","E trebuie să fie cel puțin egal cu C+VP")</f>
        <v>Corect</v>
      </c>
      <c r="V65" s="60"/>
      <c r="W65" s="60"/>
    </row>
    <row r="66" spans="1:23" ht="13.5" customHeight="1">
      <c r="A66" s="272"/>
      <c r="B66" s="17"/>
      <c r="C66" s="17"/>
      <c r="D66" s="17"/>
      <c r="E66" s="17"/>
      <c r="F66" s="17"/>
      <c r="G66" s="17"/>
      <c r="H66" s="17"/>
      <c r="I66" s="17"/>
      <c r="J66" s="17"/>
      <c r="K66" s="17"/>
      <c r="L66" s="17"/>
      <c r="M66" s="17"/>
      <c r="N66" s="17"/>
      <c r="O66" s="17"/>
      <c r="P66" s="17"/>
      <c r="Q66" s="17"/>
      <c r="R66" s="17"/>
      <c r="S66" s="17"/>
      <c r="T66" s="40"/>
      <c r="U66" s="16"/>
    </row>
    <row r="67" spans="1:23">
      <c r="A67" s="86" t="s">
        <v>46</v>
      </c>
      <c r="B67" s="86"/>
      <c r="C67" s="86"/>
      <c r="D67" s="86"/>
      <c r="E67" s="86"/>
      <c r="F67" s="86"/>
      <c r="G67" s="86"/>
      <c r="H67" s="86"/>
      <c r="I67" s="86"/>
      <c r="J67" s="86"/>
      <c r="K67" s="86"/>
      <c r="L67" s="86"/>
      <c r="M67" s="86"/>
      <c r="N67" s="86"/>
      <c r="O67" s="86"/>
      <c r="P67" s="86"/>
      <c r="Q67" s="86"/>
      <c r="R67" s="86"/>
      <c r="S67" s="86"/>
      <c r="T67" s="86"/>
    </row>
    <row r="68" spans="1:23" ht="25.5" customHeight="1">
      <c r="A68" s="267" t="s">
        <v>29</v>
      </c>
      <c r="B68" s="80" t="s">
        <v>28</v>
      </c>
      <c r="C68" s="81"/>
      <c r="D68" s="81"/>
      <c r="E68" s="81"/>
      <c r="F68" s="81"/>
      <c r="G68" s="81"/>
      <c r="H68" s="81"/>
      <c r="I68" s="82"/>
      <c r="J68" s="173" t="s">
        <v>42</v>
      </c>
      <c r="K68" s="72" t="s">
        <v>26</v>
      </c>
      <c r="L68" s="73"/>
      <c r="M68" s="74"/>
      <c r="N68" s="72" t="s">
        <v>43</v>
      </c>
      <c r="O68" s="239"/>
      <c r="P68" s="240"/>
      <c r="Q68" s="72" t="s">
        <v>25</v>
      </c>
      <c r="R68" s="73"/>
      <c r="S68" s="74"/>
      <c r="T68" s="75" t="s">
        <v>24</v>
      </c>
    </row>
    <row r="69" spans="1:23">
      <c r="A69" s="268"/>
      <c r="B69" s="83"/>
      <c r="C69" s="84"/>
      <c r="D69" s="84"/>
      <c r="E69" s="84"/>
      <c r="F69" s="84"/>
      <c r="G69" s="84"/>
      <c r="H69" s="84"/>
      <c r="I69" s="85"/>
      <c r="J69" s="76"/>
      <c r="K69" s="51" t="s">
        <v>30</v>
      </c>
      <c r="L69" s="51" t="s">
        <v>31</v>
      </c>
      <c r="M69" s="51" t="s">
        <v>32</v>
      </c>
      <c r="N69" s="51" t="s">
        <v>36</v>
      </c>
      <c r="O69" s="51" t="s">
        <v>7</v>
      </c>
      <c r="P69" s="51" t="s">
        <v>33</v>
      </c>
      <c r="Q69" s="51" t="s">
        <v>34</v>
      </c>
      <c r="R69" s="51" t="s">
        <v>30</v>
      </c>
      <c r="S69" s="51" t="s">
        <v>35</v>
      </c>
      <c r="T69" s="76"/>
    </row>
    <row r="70" spans="1:23">
      <c r="A70" s="93" t="s">
        <v>130</v>
      </c>
      <c r="B70" s="94"/>
      <c r="C70" s="94"/>
      <c r="D70" s="94"/>
      <c r="E70" s="94"/>
      <c r="F70" s="94"/>
      <c r="G70" s="94"/>
      <c r="H70" s="94"/>
      <c r="I70" s="94"/>
      <c r="J70" s="94"/>
      <c r="K70" s="94"/>
      <c r="L70" s="94"/>
      <c r="M70" s="94"/>
      <c r="N70" s="94"/>
      <c r="O70" s="94"/>
      <c r="P70" s="94"/>
      <c r="Q70" s="94"/>
      <c r="R70" s="94"/>
      <c r="S70" s="94"/>
      <c r="T70" s="95"/>
    </row>
    <row r="71" spans="1:23">
      <c r="A71" s="226" t="s">
        <v>146</v>
      </c>
      <c r="B71" s="68" t="s">
        <v>290</v>
      </c>
      <c r="C71" s="68"/>
      <c r="D71" s="68"/>
      <c r="E71" s="68"/>
      <c r="F71" s="68"/>
      <c r="G71" s="68"/>
      <c r="H71" s="68"/>
      <c r="I71" s="68"/>
      <c r="J71" s="45">
        <v>7</v>
      </c>
      <c r="K71" s="45">
        <v>1</v>
      </c>
      <c r="L71" s="45">
        <v>2</v>
      </c>
      <c r="M71" s="45">
        <v>2</v>
      </c>
      <c r="N71" s="34">
        <f>K71+L71+M71</f>
        <v>5</v>
      </c>
      <c r="O71" s="35">
        <f>P71-N71</f>
        <v>8</v>
      </c>
      <c r="P71" s="35">
        <f>ROUND(PRODUCT(J71,25)/14,0)</f>
        <v>13</v>
      </c>
      <c r="Q71" s="36" t="s">
        <v>34</v>
      </c>
      <c r="R71" s="37"/>
      <c r="S71" s="38"/>
      <c r="T71" s="37" t="s">
        <v>40</v>
      </c>
    </row>
    <row r="72" spans="1:23" ht="29.25" customHeight="1">
      <c r="A72" s="226" t="s">
        <v>147</v>
      </c>
      <c r="B72" s="78" t="s">
        <v>291</v>
      </c>
      <c r="C72" s="78"/>
      <c r="D72" s="78"/>
      <c r="E72" s="78"/>
      <c r="F72" s="78"/>
      <c r="G72" s="78"/>
      <c r="H72" s="78"/>
      <c r="I72" s="78"/>
      <c r="J72" s="45">
        <v>8</v>
      </c>
      <c r="K72" s="45">
        <v>1</v>
      </c>
      <c r="L72" s="45">
        <v>2</v>
      </c>
      <c r="M72" s="45">
        <v>2</v>
      </c>
      <c r="N72" s="34">
        <f>K72+L72+M72</f>
        <v>5</v>
      </c>
      <c r="O72" s="35">
        <f>P72-N72</f>
        <v>9</v>
      </c>
      <c r="P72" s="35">
        <f>ROUND(PRODUCT(J72,25)/14,0)</f>
        <v>14</v>
      </c>
      <c r="Q72" s="36" t="s">
        <v>34</v>
      </c>
      <c r="R72" s="37"/>
      <c r="S72" s="38"/>
      <c r="T72" s="37" t="s">
        <v>40</v>
      </c>
    </row>
    <row r="73" spans="1:23">
      <c r="A73" s="226" t="s">
        <v>148</v>
      </c>
      <c r="B73" s="192" t="s">
        <v>292</v>
      </c>
      <c r="C73" s="68"/>
      <c r="D73" s="68"/>
      <c r="E73" s="68"/>
      <c r="F73" s="68"/>
      <c r="G73" s="68"/>
      <c r="H73" s="68"/>
      <c r="I73" s="163"/>
      <c r="J73" s="45">
        <v>3</v>
      </c>
      <c r="K73" s="45">
        <v>0</v>
      </c>
      <c r="L73" s="45">
        <v>0</v>
      </c>
      <c r="M73" s="45">
        <v>2</v>
      </c>
      <c r="N73" s="34">
        <f>K73+L73+M73</f>
        <v>2</v>
      </c>
      <c r="O73" s="35">
        <f>P73-N73</f>
        <v>3</v>
      </c>
      <c r="P73" s="35">
        <f>ROUND(PRODUCT(J73,25)/14,0)</f>
        <v>5</v>
      </c>
      <c r="Q73" s="36"/>
      <c r="R73" s="37" t="s">
        <v>30</v>
      </c>
      <c r="S73" s="38"/>
      <c r="T73" s="37" t="s">
        <v>40</v>
      </c>
    </row>
    <row r="74" spans="1:23" ht="30" customHeight="1">
      <c r="A74" s="226" t="s">
        <v>149</v>
      </c>
      <c r="B74" s="78" t="s">
        <v>293</v>
      </c>
      <c r="C74" s="78"/>
      <c r="D74" s="78"/>
      <c r="E74" s="78"/>
      <c r="F74" s="78"/>
      <c r="G74" s="78"/>
      <c r="H74" s="78"/>
      <c r="I74" s="78"/>
      <c r="J74" s="45">
        <v>4</v>
      </c>
      <c r="K74" s="45">
        <v>2</v>
      </c>
      <c r="L74" s="45">
        <v>2</v>
      </c>
      <c r="M74" s="45">
        <v>0</v>
      </c>
      <c r="N74" s="34">
        <f>K74+L74+M74</f>
        <v>4</v>
      </c>
      <c r="O74" s="35">
        <f>P74-N74</f>
        <v>3</v>
      </c>
      <c r="P74" s="35">
        <f>ROUND(PRODUCT(J74,25)/14,0)</f>
        <v>7</v>
      </c>
      <c r="Q74" s="36" t="s">
        <v>34</v>
      </c>
      <c r="R74" s="37"/>
      <c r="S74" s="38"/>
      <c r="T74" s="37" t="s">
        <v>39</v>
      </c>
    </row>
    <row r="75" spans="1:23">
      <c r="A75" s="90" t="s">
        <v>131</v>
      </c>
      <c r="B75" s="91"/>
      <c r="C75" s="91"/>
      <c r="D75" s="91"/>
      <c r="E75" s="91"/>
      <c r="F75" s="91"/>
      <c r="G75" s="91"/>
      <c r="H75" s="91"/>
      <c r="I75" s="91"/>
      <c r="J75" s="91"/>
      <c r="K75" s="91"/>
      <c r="L75" s="91"/>
      <c r="M75" s="91"/>
      <c r="N75" s="91"/>
      <c r="O75" s="91"/>
      <c r="P75" s="91"/>
      <c r="Q75" s="91"/>
      <c r="R75" s="91"/>
      <c r="S75" s="91"/>
      <c r="T75" s="92"/>
    </row>
    <row r="76" spans="1:23">
      <c r="A76" s="226" t="s">
        <v>150</v>
      </c>
      <c r="B76" s="68" t="s">
        <v>251</v>
      </c>
      <c r="C76" s="68"/>
      <c r="D76" s="68"/>
      <c r="E76" s="68"/>
      <c r="F76" s="68"/>
      <c r="G76" s="68"/>
      <c r="H76" s="68"/>
      <c r="I76" s="68"/>
      <c r="J76" s="45">
        <v>6</v>
      </c>
      <c r="K76" s="45">
        <v>1</v>
      </c>
      <c r="L76" s="45">
        <v>2</v>
      </c>
      <c r="M76" s="45">
        <v>2</v>
      </c>
      <c r="N76" s="34">
        <f>K76+L76+M76</f>
        <v>5</v>
      </c>
      <c r="O76" s="35">
        <f>P76-N76</f>
        <v>6</v>
      </c>
      <c r="P76" s="35">
        <f>ROUND(PRODUCT(J76,25)/14,0)</f>
        <v>11</v>
      </c>
      <c r="Q76" s="36" t="s">
        <v>34</v>
      </c>
      <c r="R76" s="37"/>
      <c r="S76" s="38"/>
      <c r="T76" s="37" t="s">
        <v>40</v>
      </c>
    </row>
    <row r="77" spans="1:23" ht="25.5" customHeight="1">
      <c r="A77" s="226" t="s">
        <v>151</v>
      </c>
      <c r="B77" s="77" t="s">
        <v>294</v>
      </c>
      <c r="C77" s="78"/>
      <c r="D77" s="78"/>
      <c r="E77" s="78"/>
      <c r="F77" s="78"/>
      <c r="G77" s="78"/>
      <c r="H77" s="78"/>
      <c r="I77" s="79"/>
      <c r="J77" s="45">
        <v>5</v>
      </c>
      <c r="K77" s="45">
        <v>1</v>
      </c>
      <c r="L77" s="45">
        <v>0</v>
      </c>
      <c r="M77" s="45">
        <v>2</v>
      </c>
      <c r="N77" s="34">
        <f>K77+L77+M77</f>
        <v>3</v>
      </c>
      <c r="O77" s="35">
        <f>P77-N77</f>
        <v>6</v>
      </c>
      <c r="P77" s="35">
        <f>ROUND(PRODUCT(J77,25)/14,0)</f>
        <v>9</v>
      </c>
      <c r="Q77" s="36" t="s">
        <v>34</v>
      </c>
      <c r="R77" s="37"/>
      <c r="S77" s="38"/>
      <c r="T77" s="37" t="s">
        <v>40</v>
      </c>
    </row>
    <row r="78" spans="1:23">
      <c r="A78" s="271" t="s">
        <v>27</v>
      </c>
      <c r="B78" s="69"/>
      <c r="C78" s="70"/>
      <c r="D78" s="70"/>
      <c r="E78" s="70"/>
      <c r="F78" s="70"/>
      <c r="G78" s="70"/>
      <c r="H78" s="70"/>
      <c r="I78" s="71"/>
      <c r="J78" s="50">
        <f t="shared" ref="J78:P78" si="16">SUM(J71:J77)</f>
        <v>33</v>
      </c>
      <c r="K78" s="50">
        <f t="shared" si="16"/>
        <v>6</v>
      </c>
      <c r="L78" s="50">
        <f t="shared" si="16"/>
        <v>8</v>
      </c>
      <c r="M78" s="50">
        <f t="shared" si="16"/>
        <v>10</v>
      </c>
      <c r="N78" s="50">
        <f t="shared" si="16"/>
        <v>24</v>
      </c>
      <c r="O78" s="50">
        <f t="shared" si="16"/>
        <v>35</v>
      </c>
      <c r="P78" s="50">
        <f t="shared" si="16"/>
        <v>59</v>
      </c>
      <c r="Q78" s="50">
        <f>COUNTIF(Q71:Q77,"E")</f>
        <v>5</v>
      </c>
      <c r="R78" s="50">
        <f>COUNTIF(R71:R77,"C")</f>
        <v>1</v>
      </c>
      <c r="S78" s="50">
        <f>COUNTIF(S71:S77,"VP")</f>
        <v>0</v>
      </c>
      <c r="T78" s="32">
        <f>COUNTA(T71:T77)</f>
        <v>6</v>
      </c>
      <c r="U78" s="242" t="str">
        <f>IF(Q78&gt;=SUM(R78:S78),"Corect","E trebuie să fie cel puțin egal cu C+VP")</f>
        <v>Corect</v>
      </c>
      <c r="V78" s="60"/>
      <c r="W78" s="60"/>
    </row>
    <row r="80" spans="1:23">
      <c r="A80" s="86" t="s">
        <v>47</v>
      </c>
      <c r="B80" s="86"/>
      <c r="C80" s="86"/>
      <c r="D80" s="86"/>
      <c r="E80" s="86"/>
      <c r="F80" s="86"/>
      <c r="G80" s="86"/>
      <c r="H80" s="86"/>
      <c r="I80" s="86"/>
      <c r="J80" s="86"/>
      <c r="K80" s="86"/>
      <c r="L80" s="86"/>
      <c r="M80" s="86"/>
      <c r="N80" s="86"/>
      <c r="O80" s="86"/>
      <c r="P80" s="86"/>
      <c r="Q80" s="86"/>
      <c r="R80" s="86"/>
      <c r="S80" s="86"/>
      <c r="T80" s="86"/>
    </row>
    <row r="81" spans="1:23" ht="24.75" customHeight="1">
      <c r="A81" s="267" t="s">
        <v>29</v>
      </c>
      <c r="B81" s="80" t="s">
        <v>28</v>
      </c>
      <c r="C81" s="81"/>
      <c r="D81" s="81"/>
      <c r="E81" s="81"/>
      <c r="F81" s="81"/>
      <c r="G81" s="81"/>
      <c r="H81" s="81"/>
      <c r="I81" s="82"/>
      <c r="J81" s="173" t="s">
        <v>42</v>
      </c>
      <c r="K81" s="72" t="s">
        <v>26</v>
      </c>
      <c r="L81" s="73"/>
      <c r="M81" s="74"/>
      <c r="N81" s="72" t="s">
        <v>43</v>
      </c>
      <c r="O81" s="239"/>
      <c r="P81" s="240"/>
      <c r="Q81" s="72" t="s">
        <v>25</v>
      </c>
      <c r="R81" s="73"/>
      <c r="S81" s="74"/>
      <c r="T81" s="75" t="s">
        <v>24</v>
      </c>
    </row>
    <row r="82" spans="1:23">
      <c r="A82" s="268"/>
      <c r="B82" s="83"/>
      <c r="C82" s="84"/>
      <c r="D82" s="84"/>
      <c r="E82" s="84"/>
      <c r="F82" s="84"/>
      <c r="G82" s="84"/>
      <c r="H82" s="84"/>
      <c r="I82" s="85"/>
      <c r="J82" s="76"/>
      <c r="K82" s="51" t="s">
        <v>30</v>
      </c>
      <c r="L82" s="51" t="s">
        <v>31</v>
      </c>
      <c r="M82" s="51" t="s">
        <v>32</v>
      </c>
      <c r="N82" s="51" t="s">
        <v>36</v>
      </c>
      <c r="O82" s="51" t="s">
        <v>7</v>
      </c>
      <c r="P82" s="51" t="s">
        <v>33</v>
      </c>
      <c r="Q82" s="51" t="s">
        <v>34</v>
      </c>
      <c r="R82" s="51" t="s">
        <v>30</v>
      </c>
      <c r="S82" s="51" t="s">
        <v>35</v>
      </c>
      <c r="T82" s="76"/>
    </row>
    <row r="83" spans="1:23">
      <c r="A83" s="93" t="s">
        <v>132</v>
      </c>
      <c r="B83" s="94"/>
      <c r="C83" s="94"/>
      <c r="D83" s="94"/>
      <c r="E83" s="94"/>
      <c r="F83" s="94"/>
      <c r="G83" s="94"/>
      <c r="H83" s="94"/>
      <c r="I83" s="94"/>
      <c r="J83" s="94"/>
      <c r="K83" s="94"/>
      <c r="L83" s="94"/>
      <c r="M83" s="94"/>
      <c r="N83" s="94"/>
      <c r="O83" s="94"/>
      <c r="P83" s="94"/>
      <c r="Q83" s="94"/>
      <c r="R83" s="94"/>
      <c r="S83" s="94"/>
      <c r="T83" s="95"/>
    </row>
    <row r="84" spans="1:23">
      <c r="A84" s="226" t="s">
        <v>152</v>
      </c>
      <c r="B84" s="68" t="s">
        <v>295</v>
      </c>
      <c r="C84" s="68"/>
      <c r="D84" s="68"/>
      <c r="E84" s="68"/>
      <c r="F84" s="68"/>
      <c r="G84" s="68"/>
      <c r="H84" s="68"/>
      <c r="I84" s="68"/>
      <c r="J84" s="45">
        <v>6</v>
      </c>
      <c r="K84" s="45">
        <v>1</v>
      </c>
      <c r="L84" s="45">
        <v>2</v>
      </c>
      <c r="M84" s="45">
        <v>2</v>
      </c>
      <c r="N84" s="34">
        <f t="shared" ref="N84:N87" si="17">K84+L84+M84</f>
        <v>5</v>
      </c>
      <c r="O84" s="35">
        <f t="shared" ref="O84:O87" si="18">P84-N84</f>
        <v>6</v>
      </c>
      <c r="P84" s="35">
        <f t="shared" ref="P84:P87" si="19">ROUND(PRODUCT(J84,25)/14,0)</f>
        <v>11</v>
      </c>
      <c r="Q84" s="36" t="s">
        <v>34</v>
      </c>
      <c r="R84" s="37"/>
      <c r="S84" s="38"/>
      <c r="T84" s="37" t="s">
        <v>40</v>
      </c>
    </row>
    <row r="85" spans="1:23" ht="25.5" customHeight="1">
      <c r="A85" s="226" t="s">
        <v>153</v>
      </c>
      <c r="B85" s="77" t="s">
        <v>296</v>
      </c>
      <c r="C85" s="78"/>
      <c r="D85" s="78"/>
      <c r="E85" s="78"/>
      <c r="F85" s="78"/>
      <c r="G85" s="78"/>
      <c r="H85" s="78"/>
      <c r="I85" s="79"/>
      <c r="J85" s="45">
        <v>5</v>
      </c>
      <c r="K85" s="45">
        <v>1</v>
      </c>
      <c r="L85" s="45">
        <v>0</v>
      </c>
      <c r="M85" s="45">
        <v>2</v>
      </c>
      <c r="N85" s="34">
        <f t="shared" si="17"/>
        <v>3</v>
      </c>
      <c r="O85" s="35">
        <f t="shared" si="18"/>
        <v>6</v>
      </c>
      <c r="P85" s="35">
        <f t="shared" si="19"/>
        <v>9</v>
      </c>
      <c r="Q85" s="36" t="s">
        <v>34</v>
      </c>
      <c r="R85" s="37"/>
      <c r="S85" s="38"/>
      <c r="T85" s="37" t="s">
        <v>40</v>
      </c>
    </row>
    <row r="86" spans="1:23">
      <c r="A86" s="226" t="s">
        <v>154</v>
      </c>
      <c r="B86" s="192" t="s">
        <v>297</v>
      </c>
      <c r="C86" s="68"/>
      <c r="D86" s="68"/>
      <c r="E86" s="68"/>
      <c r="F86" s="68"/>
      <c r="G86" s="68"/>
      <c r="H86" s="68"/>
      <c r="I86" s="163"/>
      <c r="J86" s="45">
        <v>3</v>
      </c>
      <c r="K86" s="45">
        <v>0</v>
      </c>
      <c r="L86" s="45">
        <v>0</v>
      </c>
      <c r="M86" s="45">
        <v>2</v>
      </c>
      <c r="N86" s="34">
        <f t="shared" si="17"/>
        <v>2</v>
      </c>
      <c r="O86" s="35">
        <f t="shared" si="18"/>
        <v>3</v>
      </c>
      <c r="P86" s="35">
        <f t="shared" si="19"/>
        <v>5</v>
      </c>
      <c r="Q86" s="36"/>
      <c r="R86" s="37" t="s">
        <v>30</v>
      </c>
      <c r="S86" s="38"/>
      <c r="T86" s="37" t="s">
        <v>40</v>
      </c>
    </row>
    <row r="87" spans="1:23" ht="33" customHeight="1">
      <c r="A87" s="226" t="s">
        <v>155</v>
      </c>
      <c r="B87" s="77" t="s">
        <v>298</v>
      </c>
      <c r="C87" s="78"/>
      <c r="D87" s="78"/>
      <c r="E87" s="78"/>
      <c r="F87" s="78"/>
      <c r="G87" s="78"/>
      <c r="H87" s="78"/>
      <c r="I87" s="79"/>
      <c r="J87" s="45">
        <v>4</v>
      </c>
      <c r="K87" s="45">
        <v>2</v>
      </c>
      <c r="L87" s="45">
        <v>2</v>
      </c>
      <c r="M87" s="45">
        <v>0</v>
      </c>
      <c r="N87" s="34">
        <f t="shared" si="17"/>
        <v>4</v>
      </c>
      <c r="O87" s="35">
        <f t="shared" si="18"/>
        <v>3</v>
      </c>
      <c r="P87" s="35">
        <f t="shared" si="19"/>
        <v>7</v>
      </c>
      <c r="Q87" s="36" t="s">
        <v>34</v>
      </c>
      <c r="R87" s="37"/>
      <c r="S87" s="38"/>
      <c r="T87" s="37" t="s">
        <v>39</v>
      </c>
    </row>
    <row r="88" spans="1:23">
      <c r="A88" s="226" t="s">
        <v>156</v>
      </c>
      <c r="B88" s="68" t="s">
        <v>333</v>
      </c>
      <c r="C88" s="68"/>
      <c r="D88" s="68"/>
      <c r="E88" s="68"/>
      <c r="F88" s="68"/>
      <c r="G88" s="68"/>
      <c r="H88" s="68"/>
      <c r="I88" s="68"/>
      <c r="J88" s="45">
        <v>4</v>
      </c>
      <c r="K88" s="45">
        <v>1</v>
      </c>
      <c r="L88" s="45">
        <v>1</v>
      </c>
      <c r="M88" s="45">
        <v>0</v>
      </c>
      <c r="N88" s="34">
        <f>K88+L88+M88</f>
        <v>2</v>
      </c>
      <c r="O88" s="35">
        <f>P88-N88</f>
        <v>5</v>
      </c>
      <c r="P88" s="35">
        <f>ROUND(PRODUCT(J88,25)/14,0)</f>
        <v>7</v>
      </c>
      <c r="Q88" s="36"/>
      <c r="R88" s="37" t="s">
        <v>30</v>
      </c>
      <c r="S88" s="38"/>
      <c r="T88" s="37" t="s">
        <v>40</v>
      </c>
    </row>
    <row r="89" spans="1:23">
      <c r="A89" s="90" t="s">
        <v>133</v>
      </c>
      <c r="B89" s="91"/>
      <c r="C89" s="91"/>
      <c r="D89" s="91"/>
      <c r="E89" s="91"/>
      <c r="F89" s="91"/>
      <c r="G89" s="91"/>
      <c r="H89" s="91"/>
      <c r="I89" s="91"/>
      <c r="J89" s="91"/>
      <c r="K89" s="91"/>
      <c r="L89" s="91"/>
      <c r="M89" s="91"/>
      <c r="N89" s="91"/>
      <c r="O89" s="91"/>
      <c r="P89" s="91"/>
      <c r="Q89" s="91"/>
      <c r="R89" s="91"/>
      <c r="S89" s="91"/>
      <c r="T89" s="92"/>
    </row>
    <row r="90" spans="1:23">
      <c r="A90" s="226" t="s">
        <v>157</v>
      </c>
      <c r="B90" s="78" t="s">
        <v>299</v>
      </c>
      <c r="C90" s="78"/>
      <c r="D90" s="78"/>
      <c r="E90" s="78"/>
      <c r="F90" s="78"/>
      <c r="G90" s="78"/>
      <c r="H90" s="78"/>
      <c r="I90" s="78"/>
      <c r="J90" s="45">
        <v>6</v>
      </c>
      <c r="K90" s="45">
        <v>1</v>
      </c>
      <c r="L90" s="45">
        <v>2</v>
      </c>
      <c r="M90" s="45">
        <v>2</v>
      </c>
      <c r="N90" s="34">
        <f t="shared" ref="N90:N91" si="20">K90+L90+M90</f>
        <v>5</v>
      </c>
      <c r="O90" s="35">
        <f t="shared" ref="O90:O91" si="21">P90-N90</f>
        <v>6</v>
      </c>
      <c r="P90" s="35">
        <f t="shared" ref="P90:P91" si="22">ROUND(PRODUCT(J90,25)/14,0)</f>
        <v>11</v>
      </c>
      <c r="Q90" s="36" t="s">
        <v>34</v>
      </c>
      <c r="R90" s="37"/>
      <c r="S90" s="38"/>
      <c r="T90" s="37" t="s">
        <v>40</v>
      </c>
    </row>
    <row r="91" spans="1:23" ht="25.5" customHeight="1">
      <c r="A91" s="226" t="s">
        <v>158</v>
      </c>
      <c r="B91" s="77" t="s">
        <v>296</v>
      </c>
      <c r="C91" s="78"/>
      <c r="D91" s="78"/>
      <c r="E91" s="78"/>
      <c r="F91" s="78"/>
      <c r="G91" s="78"/>
      <c r="H91" s="78"/>
      <c r="I91" s="79"/>
      <c r="J91" s="45">
        <v>5</v>
      </c>
      <c r="K91" s="45">
        <v>1</v>
      </c>
      <c r="L91" s="45">
        <v>0</v>
      </c>
      <c r="M91" s="45">
        <v>2</v>
      </c>
      <c r="N91" s="34">
        <f t="shared" si="20"/>
        <v>3</v>
      </c>
      <c r="O91" s="35">
        <f t="shared" si="21"/>
        <v>6</v>
      </c>
      <c r="P91" s="35">
        <f t="shared" si="22"/>
        <v>9</v>
      </c>
      <c r="Q91" s="36" t="s">
        <v>34</v>
      </c>
      <c r="R91" s="37"/>
      <c r="S91" s="38"/>
      <c r="T91" s="37" t="s">
        <v>40</v>
      </c>
    </row>
    <row r="92" spans="1:23">
      <c r="A92" s="271" t="s">
        <v>27</v>
      </c>
      <c r="B92" s="69"/>
      <c r="C92" s="70"/>
      <c r="D92" s="70"/>
      <c r="E92" s="70"/>
      <c r="F92" s="70"/>
      <c r="G92" s="70"/>
      <c r="H92" s="70"/>
      <c r="I92" s="71"/>
      <c r="J92" s="50">
        <f t="shared" ref="J92:P92" si="23">SUM(J84:J91)</f>
        <v>33</v>
      </c>
      <c r="K92" s="50">
        <f t="shared" si="23"/>
        <v>7</v>
      </c>
      <c r="L92" s="50">
        <f t="shared" si="23"/>
        <v>7</v>
      </c>
      <c r="M92" s="50">
        <f t="shared" si="23"/>
        <v>10</v>
      </c>
      <c r="N92" s="50">
        <f t="shared" si="23"/>
        <v>24</v>
      </c>
      <c r="O92" s="50">
        <f t="shared" si="23"/>
        <v>35</v>
      </c>
      <c r="P92" s="50">
        <f t="shared" si="23"/>
        <v>59</v>
      </c>
      <c r="Q92" s="50">
        <f>COUNTIF(Q84:Q91,"E")</f>
        <v>5</v>
      </c>
      <c r="R92" s="50">
        <f>COUNTIF(R84:R91,"C")</f>
        <v>2</v>
      </c>
      <c r="S92" s="50">
        <f>COUNTIF(S84:S91,"VP")</f>
        <v>0</v>
      </c>
      <c r="T92" s="32">
        <f>COUNTA(T84:T91)</f>
        <v>7</v>
      </c>
      <c r="U92" s="242" t="str">
        <f>IF(Q92&gt;=SUM(R92:S92),"Corect","E trebuie să fie cel puțin egal cu C+VP")</f>
        <v>Corect</v>
      </c>
      <c r="V92" s="60"/>
      <c r="W92" s="60"/>
    </row>
    <row r="93" spans="1:23" ht="3.75" customHeight="1"/>
    <row r="94" spans="1:23">
      <c r="A94" s="93" t="s">
        <v>48</v>
      </c>
      <c r="B94" s="94"/>
      <c r="C94" s="94"/>
      <c r="D94" s="94"/>
      <c r="E94" s="94"/>
      <c r="F94" s="94"/>
      <c r="G94" s="94"/>
      <c r="H94" s="94"/>
      <c r="I94" s="94"/>
      <c r="J94" s="94"/>
      <c r="K94" s="94"/>
      <c r="L94" s="94"/>
      <c r="M94" s="94"/>
      <c r="N94" s="94"/>
      <c r="O94" s="94"/>
      <c r="P94" s="94"/>
      <c r="Q94" s="94"/>
      <c r="R94" s="94"/>
      <c r="S94" s="94"/>
      <c r="T94" s="95"/>
    </row>
    <row r="95" spans="1:23" ht="25.5" customHeight="1">
      <c r="A95" s="267" t="s">
        <v>29</v>
      </c>
      <c r="B95" s="80" t="s">
        <v>28</v>
      </c>
      <c r="C95" s="81"/>
      <c r="D95" s="81"/>
      <c r="E95" s="81"/>
      <c r="F95" s="81"/>
      <c r="G95" s="81"/>
      <c r="H95" s="81"/>
      <c r="I95" s="82"/>
      <c r="J95" s="173" t="s">
        <v>42</v>
      </c>
      <c r="K95" s="167" t="s">
        <v>26</v>
      </c>
      <c r="L95" s="168"/>
      <c r="M95" s="169"/>
      <c r="N95" s="72" t="s">
        <v>43</v>
      </c>
      <c r="O95" s="239"/>
      <c r="P95" s="240"/>
      <c r="Q95" s="72" t="s">
        <v>25</v>
      </c>
      <c r="R95" s="73"/>
      <c r="S95" s="74"/>
      <c r="T95" s="75" t="s">
        <v>24</v>
      </c>
    </row>
    <row r="96" spans="1:23">
      <c r="A96" s="268"/>
      <c r="B96" s="83"/>
      <c r="C96" s="84"/>
      <c r="D96" s="84"/>
      <c r="E96" s="84"/>
      <c r="F96" s="84"/>
      <c r="G96" s="84"/>
      <c r="H96" s="84"/>
      <c r="I96" s="85"/>
      <c r="J96" s="76"/>
      <c r="K96" s="51" t="s">
        <v>30</v>
      </c>
      <c r="L96" s="51" t="s">
        <v>31</v>
      </c>
      <c r="M96" s="51" t="s">
        <v>32</v>
      </c>
      <c r="N96" s="51" t="s">
        <v>36</v>
      </c>
      <c r="O96" s="51" t="s">
        <v>7</v>
      </c>
      <c r="P96" s="51" t="s">
        <v>33</v>
      </c>
      <c r="Q96" s="51" t="s">
        <v>34</v>
      </c>
      <c r="R96" s="51" t="s">
        <v>30</v>
      </c>
      <c r="S96" s="51" t="s">
        <v>35</v>
      </c>
      <c r="T96" s="76"/>
    </row>
    <row r="97" spans="1:23" ht="13.5" customHeight="1">
      <c r="A97" s="93" t="s">
        <v>132</v>
      </c>
      <c r="B97" s="94"/>
      <c r="C97" s="94"/>
      <c r="D97" s="94"/>
      <c r="E97" s="94"/>
      <c r="F97" s="94"/>
      <c r="G97" s="94"/>
      <c r="H97" s="94"/>
      <c r="I97" s="94"/>
      <c r="J97" s="94"/>
      <c r="K97" s="94"/>
      <c r="L97" s="94"/>
      <c r="M97" s="94"/>
      <c r="N97" s="94"/>
      <c r="O97" s="94"/>
      <c r="P97" s="94"/>
      <c r="Q97" s="94"/>
      <c r="R97" s="94"/>
      <c r="S97" s="94"/>
      <c r="T97" s="95"/>
    </row>
    <row r="98" spans="1:23" ht="42" customHeight="1">
      <c r="A98" s="226" t="s">
        <v>159</v>
      </c>
      <c r="B98" s="189" t="s">
        <v>300</v>
      </c>
      <c r="C98" s="190"/>
      <c r="D98" s="190"/>
      <c r="E98" s="190"/>
      <c r="F98" s="190"/>
      <c r="G98" s="190"/>
      <c r="H98" s="190"/>
      <c r="I98" s="191"/>
      <c r="J98" s="45">
        <v>4</v>
      </c>
      <c r="K98" s="45">
        <v>1</v>
      </c>
      <c r="L98" s="45">
        <v>1</v>
      </c>
      <c r="M98" s="45">
        <v>2</v>
      </c>
      <c r="N98" s="34">
        <f t="shared" ref="N98:N100" si="24">K98+L98+M98</f>
        <v>4</v>
      </c>
      <c r="O98" s="35">
        <f t="shared" ref="O98:O100" si="25">P98-N98</f>
        <v>3</v>
      </c>
      <c r="P98" s="35">
        <f t="shared" ref="P98:P100" si="26">ROUND(PRODUCT(J98,25)/14,0)</f>
        <v>7</v>
      </c>
      <c r="Q98" s="36" t="s">
        <v>34</v>
      </c>
      <c r="R98" s="37"/>
      <c r="S98" s="38"/>
      <c r="T98" s="37" t="s">
        <v>40</v>
      </c>
    </row>
    <row r="99" spans="1:23" ht="28.5" customHeight="1">
      <c r="A99" s="226" t="s">
        <v>160</v>
      </c>
      <c r="B99" s="189" t="s">
        <v>301</v>
      </c>
      <c r="C99" s="190"/>
      <c r="D99" s="190"/>
      <c r="E99" s="190"/>
      <c r="F99" s="190"/>
      <c r="G99" s="190"/>
      <c r="H99" s="190"/>
      <c r="I99" s="191"/>
      <c r="J99" s="45">
        <v>5</v>
      </c>
      <c r="K99" s="45">
        <v>1</v>
      </c>
      <c r="L99" s="45">
        <v>1</v>
      </c>
      <c r="M99" s="45">
        <v>0</v>
      </c>
      <c r="N99" s="34">
        <f t="shared" si="24"/>
        <v>2</v>
      </c>
      <c r="O99" s="35">
        <f t="shared" si="25"/>
        <v>7</v>
      </c>
      <c r="P99" s="35">
        <f t="shared" si="26"/>
        <v>9</v>
      </c>
      <c r="Q99" s="36" t="s">
        <v>34</v>
      </c>
      <c r="R99" s="37"/>
      <c r="S99" s="38"/>
      <c r="T99" s="37" t="s">
        <v>40</v>
      </c>
    </row>
    <row r="100" spans="1:23" ht="26.25" customHeight="1">
      <c r="A100" s="226" t="s">
        <v>161</v>
      </c>
      <c r="B100" s="77" t="s">
        <v>302</v>
      </c>
      <c r="C100" s="78"/>
      <c r="D100" s="78"/>
      <c r="E100" s="78"/>
      <c r="F100" s="78"/>
      <c r="G100" s="78"/>
      <c r="H100" s="78"/>
      <c r="I100" s="79"/>
      <c r="J100" s="45">
        <v>3</v>
      </c>
      <c r="K100" s="45">
        <v>0</v>
      </c>
      <c r="L100" s="45">
        <v>0</v>
      </c>
      <c r="M100" s="45">
        <v>2</v>
      </c>
      <c r="N100" s="34">
        <f t="shared" si="24"/>
        <v>2</v>
      </c>
      <c r="O100" s="35">
        <f t="shared" si="25"/>
        <v>3</v>
      </c>
      <c r="P100" s="35">
        <f t="shared" si="26"/>
        <v>5</v>
      </c>
      <c r="Q100" s="36"/>
      <c r="R100" s="37" t="s">
        <v>30</v>
      </c>
      <c r="S100" s="38"/>
      <c r="T100" s="37" t="s">
        <v>39</v>
      </c>
    </row>
    <row r="101" spans="1:23">
      <c r="A101" s="226" t="s">
        <v>162</v>
      </c>
      <c r="B101" s="68" t="s">
        <v>303</v>
      </c>
      <c r="C101" s="68"/>
      <c r="D101" s="68"/>
      <c r="E101" s="68"/>
      <c r="F101" s="68"/>
      <c r="G101" s="68"/>
      <c r="H101" s="68"/>
      <c r="I101" s="68"/>
      <c r="J101" s="45">
        <v>6</v>
      </c>
      <c r="K101" s="45">
        <v>2</v>
      </c>
      <c r="L101" s="45">
        <v>2</v>
      </c>
      <c r="M101" s="45">
        <v>0</v>
      </c>
      <c r="N101" s="34">
        <f>K101+L101+M101</f>
        <v>4</v>
      </c>
      <c r="O101" s="35">
        <f>P101-N101</f>
        <v>7</v>
      </c>
      <c r="P101" s="35">
        <f>ROUND(PRODUCT(J101,25)/14,0)</f>
        <v>11</v>
      </c>
      <c r="Q101" s="36"/>
      <c r="R101" s="243" t="s">
        <v>30</v>
      </c>
      <c r="S101" s="38"/>
      <c r="T101" s="37" t="s">
        <v>40</v>
      </c>
    </row>
    <row r="102" spans="1:23" ht="12.75" customHeight="1">
      <c r="A102" s="226" t="s">
        <v>163</v>
      </c>
      <c r="B102" s="77" t="s">
        <v>304</v>
      </c>
      <c r="C102" s="78"/>
      <c r="D102" s="78"/>
      <c r="E102" s="78"/>
      <c r="F102" s="78"/>
      <c r="G102" s="78"/>
      <c r="H102" s="78"/>
      <c r="I102" s="79"/>
      <c r="J102" s="45">
        <v>4</v>
      </c>
      <c r="K102" s="45">
        <v>2</v>
      </c>
      <c r="L102" s="45">
        <v>1</v>
      </c>
      <c r="M102" s="45">
        <v>1</v>
      </c>
      <c r="N102" s="34">
        <f>K102+L102+M102</f>
        <v>4</v>
      </c>
      <c r="O102" s="35">
        <f>P102-N102</f>
        <v>3</v>
      </c>
      <c r="P102" s="35">
        <f>ROUND(PRODUCT(J102,25)/14,0)</f>
        <v>7</v>
      </c>
      <c r="Q102" s="243" t="s">
        <v>34</v>
      </c>
      <c r="R102" s="37"/>
      <c r="S102" s="38"/>
      <c r="T102" s="37" t="s">
        <v>40</v>
      </c>
    </row>
    <row r="103" spans="1:23" ht="12.75" customHeight="1">
      <c r="A103" s="90" t="s">
        <v>133</v>
      </c>
      <c r="B103" s="91"/>
      <c r="C103" s="91"/>
      <c r="D103" s="91"/>
      <c r="E103" s="91"/>
      <c r="F103" s="91"/>
      <c r="G103" s="91"/>
      <c r="H103" s="91"/>
      <c r="I103" s="91"/>
      <c r="J103" s="91"/>
      <c r="K103" s="91"/>
      <c r="L103" s="91"/>
      <c r="M103" s="91"/>
      <c r="N103" s="91"/>
      <c r="O103" s="91"/>
      <c r="P103" s="91"/>
      <c r="Q103" s="91"/>
      <c r="R103" s="91"/>
      <c r="S103" s="91"/>
      <c r="T103" s="92"/>
    </row>
    <row r="104" spans="1:23" ht="43.5" customHeight="1">
      <c r="A104" s="41" t="s">
        <v>164</v>
      </c>
      <c r="B104" s="77" t="s">
        <v>252</v>
      </c>
      <c r="C104" s="78"/>
      <c r="D104" s="78"/>
      <c r="E104" s="78"/>
      <c r="F104" s="78"/>
      <c r="G104" s="78"/>
      <c r="H104" s="78"/>
      <c r="I104" s="79"/>
      <c r="J104" s="244">
        <v>4</v>
      </c>
      <c r="K104" s="244">
        <v>1</v>
      </c>
      <c r="L104" s="244">
        <v>1</v>
      </c>
      <c r="M104" s="244">
        <v>2</v>
      </c>
      <c r="N104" s="34">
        <f t="shared" ref="N104" si="27">K104+L104+M104</f>
        <v>4</v>
      </c>
      <c r="O104" s="35">
        <f t="shared" ref="O104" si="28">P104-N104</f>
        <v>3</v>
      </c>
      <c r="P104" s="35">
        <f t="shared" ref="P104" si="29">ROUND(PRODUCT(J104,25)/14,0)</f>
        <v>7</v>
      </c>
      <c r="Q104" s="36" t="s">
        <v>34</v>
      </c>
      <c r="R104" s="37"/>
      <c r="S104" s="37"/>
      <c r="T104" s="37" t="s">
        <v>40</v>
      </c>
    </row>
    <row r="105" spans="1:23" ht="29.25" customHeight="1">
      <c r="A105" s="226" t="s">
        <v>165</v>
      </c>
      <c r="B105" s="77" t="s">
        <v>253</v>
      </c>
      <c r="C105" s="78"/>
      <c r="D105" s="78"/>
      <c r="E105" s="78"/>
      <c r="F105" s="78"/>
      <c r="G105" s="78"/>
      <c r="H105" s="78"/>
      <c r="I105" s="79"/>
      <c r="J105" s="45">
        <v>4</v>
      </c>
      <c r="K105" s="45">
        <v>1</v>
      </c>
      <c r="L105" s="45">
        <v>1</v>
      </c>
      <c r="M105" s="45">
        <v>0</v>
      </c>
      <c r="N105" s="34">
        <f>K105+L105+M105</f>
        <v>2</v>
      </c>
      <c r="O105" s="35">
        <f>P105-N105</f>
        <v>5</v>
      </c>
      <c r="P105" s="35">
        <f>ROUND(PRODUCT(J105,25)/14,0)</f>
        <v>7</v>
      </c>
      <c r="Q105" s="36" t="s">
        <v>34</v>
      </c>
      <c r="R105" s="37"/>
      <c r="S105" s="38"/>
      <c r="T105" s="37" t="s">
        <v>40</v>
      </c>
    </row>
    <row r="106" spans="1:23" ht="13.5" customHeight="1">
      <c r="A106" s="273" t="s">
        <v>166</v>
      </c>
      <c r="B106" s="77" t="s">
        <v>305</v>
      </c>
      <c r="C106" s="78"/>
      <c r="D106" s="78"/>
      <c r="E106" s="78"/>
      <c r="F106" s="78"/>
      <c r="G106" s="78"/>
      <c r="H106" s="78"/>
      <c r="I106" s="79"/>
      <c r="J106" s="45">
        <v>3</v>
      </c>
      <c r="K106" s="45">
        <v>1</v>
      </c>
      <c r="L106" s="45">
        <v>1</v>
      </c>
      <c r="M106" s="45">
        <v>0</v>
      </c>
      <c r="N106" s="34">
        <f>K106+L106+M106</f>
        <v>2</v>
      </c>
      <c r="O106" s="35">
        <f>P106-N106</f>
        <v>3</v>
      </c>
      <c r="P106" s="35">
        <f>ROUND(PRODUCT(J106,25)/14,0)</f>
        <v>5</v>
      </c>
      <c r="Q106" s="36"/>
      <c r="R106" s="37" t="s">
        <v>30</v>
      </c>
      <c r="S106" s="38"/>
      <c r="T106" s="37" t="s">
        <v>40</v>
      </c>
    </row>
    <row r="107" spans="1:23">
      <c r="A107" s="271" t="s">
        <v>27</v>
      </c>
      <c r="B107" s="69"/>
      <c r="C107" s="70"/>
      <c r="D107" s="70"/>
      <c r="E107" s="70"/>
      <c r="F107" s="70"/>
      <c r="G107" s="70"/>
      <c r="H107" s="70"/>
      <c r="I107" s="71"/>
      <c r="J107" s="50">
        <f t="shared" ref="J107:P107" si="30">SUM(J98:J106)</f>
        <v>33</v>
      </c>
      <c r="K107" s="50">
        <f t="shared" si="30"/>
        <v>9</v>
      </c>
      <c r="L107" s="50">
        <f t="shared" si="30"/>
        <v>8</v>
      </c>
      <c r="M107" s="50">
        <f t="shared" si="30"/>
        <v>7</v>
      </c>
      <c r="N107" s="50">
        <f t="shared" si="30"/>
        <v>24</v>
      </c>
      <c r="O107" s="50">
        <f t="shared" si="30"/>
        <v>34</v>
      </c>
      <c r="P107" s="50">
        <f t="shared" si="30"/>
        <v>58</v>
      </c>
      <c r="Q107" s="50">
        <f>COUNTIF(Q98:Q106,"E")</f>
        <v>5</v>
      </c>
      <c r="R107" s="50">
        <f>COUNTIF(R98:R106,"C")</f>
        <v>3</v>
      </c>
      <c r="S107" s="50">
        <f>COUNTIF(S98:S106,"VP")</f>
        <v>0</v>
      </c>
      <c r="T107" s="32">
        <f>COUNTA(T98:T106)</f>
        <v>8</v>
      </c>
      <c r="U107" s="242" t="str">
        <f>IF(Q107&gt;=SUM(R107:S107),"Corect","E trebuie să fie cel puțin egal cu C+VP")</f>
        <v>Corect</v>
      </c>
      <c r="V107" s="60"/>
      <c r="W107" s="60"/>
    </row>
    <row r="108" spans="1:23" ht="12" customHeight="1"/>
    <row r="109" spans="1:23" ht="17.25" customHeight="1">
      <c r="A109" s="93" t="s">
        <v>49</v>
      </c>
      <c r="B109" s="94"/>
      <c r="C109" s="94"/>
      <c r="D109" s="94"/>
      <c r="E109" s="94"/>
      <c r="F109" s="94"/>
      <c r="G109" s="94"/>
      <c r="H109" s="94"/>
      <c r="I109" s="94"/>
      <c r="J109" s="94"/>
      <c r="K109" s="94"/>
      <c r="L109" s="94"/>
      <c r="M109" s="94"/>
      <c r="N109" s="94"/>
      <c r="O109" s="94"/>
      <c r="P109" s="94"/>
      <c r="Q109" s="94"/>
      <c r="R109" s="94"/>
      <c r="S109" s="94"/>
      <c r="T109" s="95"/>
    </row>
    <row r="110" spans="1:23" ht="25.5" customHeight="1">
      <c r="A110" s="267" t="s">
        <v>29</v>
      </c>
      <c r="B110" s="80" t="s">
        <v>28</v>
      </c>
      <c r="C110" s="81"/>
      <c r="D110" s="81"/>
      <c r="E110" s="81"/>
      <c r="F110" s="81"/>
      <c r="G110" s="81"/>
      <c r="H110" s="81"/>
      <c r="I110" s="82"/>
      <c r="J110" s="173" t="s">
        <v>42</v>
      </c>
      <c r="K110" s="167" t="s">
        <v>26</v>
      </c>
      <c r="L110" s="168"/>
      <c r="M110" s="169"/>
      <c r="N110" s="72" t="s">
        <v>43</v>
      </c>
      <c r="O110" s="239"/>
      <c r="P110" s="240"/>
      <c r="Q110" s="72" t="s">
        <v>25</v>
      </c>
      <c r="R110" s="73"/>
      <c r="S110" s="74"/>
      <c r="T110" s="75" t="s">
        <v>24</v>
      </c>
    </row>
    <row r="111" spans="1:23">
      <c r="A111" s="268"/>
      <c r="B111" s="83"/>
      <c r="C111" s="84"/>
      <c r="D111" s="84"/>
      <c r="E111" s="84"/>
      <c r="F111" s="84"/>
      <c r="G111" s="84"/>
      <c r="H111" s="84"/>
      <c r="I111" s="85"/>
      <c r="J111" s="76"/>
      <c r="K111" s="51" t="s">
        <v>30</v>
      </c>
      <c r="L111" s="51" t="s">
        <v>31</v>
      </c>
      <c r="M111" s="51" t="s">
        <v>32</v>
      </c>
      <c r="N111" s="51" t="s">
        <v>36</v>
      </c>
      <c r="O111" s="51" t="s">
        <v>7</v>
      </c>
      <c r="P111" s="51" t="s">
        <v>33</v>
      </c>
      <c r="Q111" s="51" t="s">
        <v>34</v>
      </c>
      <c r="R111" s="51" t="s">
        <v>30</v>
      </c>
      <c r="S111" s="51" t="s">
        <v>35</v>
      </c>
      <c r="T111" s="76"/>
    </row>
    <row r="112" spans="1:23" ht="12" customHeight="1">
      <c r="A112" s="93" t="s">
        <v>129</v>
      </c>
      <c r="B112" s="94"/>
      <c r="C112" s="94"/>
      <c r="D112" s="94"/>
      <c r="E112" s="94"/>
      <c r="F112" s="94"/>
      <c r="G112" s="94"/>
      <c r="H112" s="94"/>
      <c r="I112" s="94"/>
      <c r="J112" s="94"/>
      <c r="K112" s="94"/>
      <c r="L112" s="94"/>
      <c r="M112" s="94"/>
      <c r="N112" s="94"/>
      <c r="O112" s="94"/>
      <c r="P112" s="94"/>
      <c r="Q112" s="94"/>
      <c r="R112" s="94"/>
      <c r="S112" s="94"/>
      <c r="T112" s="95"/>
    </row>
    <row r="113" spans="1:25" ht="28.5" customHeight="1">
      <c r="A113" s="226" t="s">
        <v>167</v>
      </c>
      <c r="B113" s="77" t="s">
        <v>306</v>
      </c>
      <c r="C113" s="78"/>
      <c r="D113" s="78"/>
      <c r="E113" s="78"/>
      <c r="F113" s="78"/>
      <c r="G113" s="78"/>
      <c r="H113" s="78"/>
      <c r="I113" s="79"/>
      <c r="J113" s="45">
        <v>4</v>
      </c>
      <c r="K113" s="45">
        <v>1</v>
      </c>
      <c r="L113" s="45">
        <v>1</v>
      </c>
      <c r="M113" s="45">
        <v>2</v>
      </c>
      <c r="N113" s="34">
        <f t="shared" ref="N113:N117" si="31">K113+L113+M113</f>
        <v>4</v>
      </c>
      <c r="O113" s="35">
        <f t="shared" ref="O113:O117" si="32">P113-N113</f>
        <v>4</v>
      </c>
      <c r="P113" s="35">
        <f>ROUND(PRODUCT(J113,25)/12,0)</f>
        <v>8</v>
      </c>
      <c r="Q113" s="36" t="s">
        <v>34</v>
      </c>
      <c r="R113" s="37"/>
      <c r="S113" s="38"/>
      <c r="T113" s="37" t="s">
        <v>40</v>
      </c>
    </row>
    <row r="114" spans="1:25" ht="24.75" customHeight="1">
      <c r="A114" s="41" t="s">
        <v>168</v>
      </c>
      <c r="B114" s="77" t="s">
        <v>254</v>
      </c>
      <c r="C114" s="78"/>
      <c r="D114" s="78"/>
      <c r="E114" s="78"/>
      <c r="F114" s="78"/>
      <c r="G114" s="78"/>
      <c r="H114" s="78"/>
      <c r="I114" s="79"/>
      <c r="J114" s="45">
        <v>5</v>
      </c>
      <c r="K114" s="45">
        <v>1</v>
      </c>
      <c r="L114" s="45">
        <v>1</v>
      </c>
      <c r="M114" s="45">
        <v>0</v>
      </c>
      <c r="N114" s="34">
        <f t="shared" si="31"/>
        <v>2</v>
      </c>
      <c r="O114" s="35">
        <f t="shared" si="32"/>
        <v>8</v>
      </c>
      <c r="P114" s="35">
        <f>ROUND(PRODUCT(J114,25)/12,0)</f>
        <v>10</v>
      </c>
      <c r="Q114" s="36" t="s">
        <v>34</v>
      </c>
      <c r="R114" s="37"/>
      <c r="S114" s="38"/>
      <c r="T114" s="37" t="s">
        <v>40</v>
      </c>
    </row>
    <row r="115" spans="1:25" ht="28.5" customHeight="1">
      <c r="A115" s="226" t="s">
        <v>169</v>
      </c>
      <c r="B115" s="189" t="s">
        <v>307</v>
      </c>
      <c r="C115" s="190"/>
      <c r="D115" s="190"/>
      <c r="E115" s="190"/>
      <c r="F115" s="190"/>
      <c r="G115" s="190"/>
      <c r="H115" s="190"/>
      <c r="I115" s="191"/>
      <c r="J115" s="45">
        <v>3</v>
      </c>
      <c r="K115" s="45">
        <v>0</v>
      </c>
      <c r="L115" s="45">
        <v>0</v>
      </c>
      <c r="M115" s="45">
        <v>2</v>
      </c>
      <c r="N115" s="34">
        <f t="shared" si="31"/>
        <v>2</v>
      </c>
      <c r="O115" s="35">
        <f t="shared" si="32"/>
        <v>4</v>
      </c>
      <c r="P115" s="35">
        <f>ROUND(PRODUCT(J115,25)/12,0)</f>
        <v>6</v>
      </c>
      <c r="Q115" s="36"/>
      <c r="R115" s="37" t="s">
        <v>30</v>
      </c>
      <c r="S115" s="38"/>
      <c r="T115" s="37" t="s">
        <v>39</v>
      </c>
    </row>
    <row r="116" spans="1:25" ht="17.25" customHeight="1">
      <c r="A116" s="226" t="s">
        <v>170</v>
      </c>
      <c r="B116" s="180" t="s">
        <v>308</v>
      </c>
      <c r="C116" s="180"/>
      <c r="D116" s="180"/>
      <c r="E116" s="180"/>
      <c r="F116" s="180"/>
      <c r="G116" s="180"/>
      <c r="H116" s="180"/>
      <c r="I116" s="180"/>
      <c r="J116" s="45">
        <v>4</v>
      </c>
      <c r="K116" s="45">
        <v>2</v>
      </c>
      <c r="L116" s="45">
        <v>2</v>
      </c>
      <c r="M116" s="45">
        <v>0</v>
      </c>
      <c r="N116" s="34">
        <f t="shared" si="31"/>
        <v>4</v>
      </c>
      <c r="O116" s="35">
        <f t="shared" si="32"/>
        <v>4</v>
      </c>
      <c r="P116" s="35">
        <f>ROUND(PRODUCT(J116,25)/12,0)</f>
        <v>8</v>
      </c>
      <c r="Q116" s="36" t="s">
        <v>34</v>
      </c>
      <c r="R116" s="37"/>
      <c r="S116" s="38"/>
      <c r="T116" s="37" t="s">
        <v>39</v>
      </c>
    </row>
    <row r="117" spans="1:25" ht="15">
      <c r="A117" s="226" t="s">
        <v>171</v>
      </c>
      <c r="B117" s="263" t="s">
        <v>309</v>
      </c>
      <c r="C117" s="264"/>
      <c r="D117" s="264"/>
      <c r="E117" s="264"/>
      <c r="F117" s="264"/>
      <c r="G117" s="264"/>
      <c r="H117" s="264"/>
      <c r="I117" s="264"/>
      <c r="J117" s="45">
        <v>6</v>
      </c>
      <c r="K117" s="45">
        <v>2</v>
      </c>
      <c r="L117" s="45">
        <v>2</v>
      </c>
      <c r="M117" s="45">
        <v>0</v>
      </c>
      <c r="N117" s="34">
        <f t="shared" si="31"/>
        <v>4</v>
      </c>
      <c r="O117" s="35">
        <f t="shared" si="32"/>
        <v>9</v>
      </c>
      <c r="P117" s="35">
        <f>ROUND(PRODUCT(J117,25)/12,0)</f>
        <v>13</v>
      </c>
      <c r="Q117" s="36"/>
      <c r="R117" s="37" t="s">
        <v>30</v>
      </c>
      <c r="S117" s="38"/>
      <c r="T117" s="37" t="s">
        <v>40</v>
      </c>
    </row>
    <row r="118" spans="1:25">
      <c r="A118" s="90" t="s">
        <v>131</v>
      </c>
      <c r="B118" s="91"/>
      <c r="C118" s="91"/>
      <c r="D118" s="91"/>
      <c r="E118" s="91"/>
      <c r="F118" s="91"/>
      <c r="G118" s="91"/>
      <c r="H118" s="91"/>
      <c r="I118" s="91"/>
      <c r="J118" s="91"/>
      <c r="K118" s="91"/>
      <c r="L118" s="91"/>
      <c r="M118" s="91"/>
      <c r="N118" s="91"/>
      <c r="O118" s="91"/>
      <c r="P118" s="91"/>
      <c r="Q118" s="91"/>
      <c r="R118" s="91"/>
      <c r="S118" s="91"/>
      <c r="T118" s="92"/>
    </row>
    <row r="119" spans="1:25" ht="31.5" customHeight="1">
      <c r="A119" s="226" t="s">
        <v>172</v>
      </c>
      <c r="B119" s="77" t="s">
        <v>310</v>
      </c>
      <c r="C119" s="78"/>
      <c r="D119" s="78"/>
      <c r="E119" s="78"/>
      <c r="F119" s="78"/>
      <c r="G119" s="78"/>
      <c r="H119" s="78"/>
      <c r="I119" s="79"/>
      <c r="J119" s="45">
        <v>4</v>
      </c>
      <c r="K119" s="45">
        <v>1</v>
      </c>
      <c r="L119" s="45">
        <v>1</v>
      </c>
      <c r="M119" s="45">
        <v>2</v>
      </c>
      <c r="N119" s="34">
        <f t="shared" ref="N119:N121" si="33">K119+L119+M119</f>
        <v>4</v>
      </c>
      <c r="O119" s="35">
        <f t="shared" ref="O119:O121" si="34">P119-N119</f>
        <v>4</v>
      </c>
      <c r="P119" s="35">
        <f>ROUND(PRODUCT(J119,25)/12,0)</f>
        <v>8</v>
      </c>
      <c r="Q119" s="36" t="s">
        <v>34</v>
      </c>
      <c r="R119" s="37"/>
      <c r="S119" s="38"/>
      <c r="T119" s="37" t="s">
        <v>40</v>
      </c>
    </row>
    <row r="120" spans="1:25" ht="31.5" customHeight="1">
      <c r="A120" s="226" t="s">
        <v>173</v>
      </c>
      <c r="B120" s="77" t="s">
        <v>255</v>
      </c>
      <c r="C120" s="78"/>
      <c r="D120" s="78"/>
      <c r="E120" s="78"/>
      <c r="F120" s="78"/>
      <c r="G120" s="78"/>
      <c r="H120" s="78"/>
      <c r="I120" s="79"/>
      <c r="J120" s="45">
        <v>4</v>
      </c>
      <c r="K120" s="45">
        <v>1</v>
      </c>
      <c r="L120" s="45">
        <v>1</v>
      </c>
      <c r="M120" s="45">
        <v>0</v>
      </c>
      <c r="N120" s="34">
        <f t="shared" si="33"/>
        <v>2</v>
      </c>
      <c r="O120" s="35">
        <f t="shared" si="34"/>
        <v>6</v>
      </c>
      <c r="P120" s="35">
        <f>ROUND(PRODUCT(J120,25)/12,0)</f>
        <v>8</v>
      </c>
      <c r="Q120" s="36" t="s">
        <v>34</v>
      </c>
      <c r="R120" s="37"/>
      <c r="S120" s="38"/>
      <c r="T120" s="37" t="s">
        <v>40</v>
      </c>
    </row>
    <row r="121" spans="1:25">
      <c r="A121" s="273" t="s">
        <v>174</v>
      </c>
      <c r="B121" s="245" t="s">
        <v>311</v>
      </c>
      <c r="C121" s="245"/>
      <c r="D121" s="245"/>
      <c r="E121" s="245"/>
      <c r="F121" s="245"/>
      <c r="G121" s="245"/>
      <c r="H121" s="245"/>
      <c r="I121" s="245"/>
      <c r="J121" s="45">
        <v>3</v>
      </c>
      <c r="K121" s="45">
        <v>1</v>
      </c>
      <c r="L121" s="45">
        <v>1</v>
      </c>
      <c r="M121" s="45">
        <v>0</v>
      </c>
      <c r="N121" s="34">
        <f t="shared" si="33"/>
        <v>2</v>
      </c>
      <c r="O121" s="35">
        <f t="shared" si="34"/>
        <v>4</v>
      </c>
      <c r="P121" s="35">
        <f>ROUND(PRODUCT(J121,25)/12,0)</f>
        <v>6</v>
      </c>
      <c r="Q121" s="36"/>
      <c r="R121" s="37" t="s">
        <v>30</v>
      </c>
      <c r="S121" s="38"/>
      <c r="T121" s="37" t="s">
        <v>40</v>
      </c>
    </row>
    <row r="122" spans="1:25">
      <c r="A122" s="271" t="s">
        <v>27</v>
      </c>
      <c r="B122" s="69"/>
      <c r="C122" s="70"/>
      <c r="D122" s="70"/>
      <c r="E122" s="70"/>
      <c r="F122" s="70"/>
      <c r="G122" s="70"/>
      <c r="H122" s="70"/>
      <c r="I122" s="71"/>
      <c r="J122" s="50">
        <f t="shared" ref="J122:P122" si="35">SUM(J113:J121)</f>
        <v>33</v>
      </c>
      <c r="K122" s="50">
        <f t="shared" si="35"/>
        <v>9</v>
      </c>
      <c r="L122" s="50">
        <f t="shared" si="35"/>
        <v>9</v>
      </c>
      <c r="M122" s="50">
        <f t="shared" si="35"/>
        <v>6</v>
      </c>
      <c r="N122" s="50">
        <f t="shared" si="35"/>
        <v>24</v>
      </c>
      <c r="O122" s="50">
        <f t="shared" si="35"/>
        <v>43</v>
      </c>
      <c r="P122" s="50">
        <f t="shared" si="35"/>
        <v>67</v>
      </c>
      <c r="Q122" s="50">
        <f>COUNTIF(Q113:Q121,"E")</f>
        <v>5</v>
      </c>
      <c r="R122" s="50">
        <f>COUNTIF(R113:R121,"C")</f>
        <v>3</v>
      </c>
      <c r="S122" s="50">
        <f>COUNTIF(S113:S121,"VP")</f>
        <v>0</v>
      </c>
      <c r="T122" s="32">
        <f>COUNTA(T113:T121)</f>
        <v>8</v>
      </c>
      <c r="U122" s="242" t="str">
        <f>IF(Q122&gt;=SUM(R122:S122),"Corect","E trebuie să fie cel puțin egal cu C+VP")</f>
        <v>Corect</v>
      </c>
      <c r="V122" s="60"/>
      <c r="W122" s="60"/>
    </row>
    <row r="123" spans="1:25">
      <c r="U123" s="16"/>
    </row>
    <row r="124" spans="1:25" ht="18" customHeight="1">
      <c r="A124" s="86" t="s">
        <v>50</v>
      </c>
      <c r="B124" s="86"/>
      <c r="C124" s="86"/>
      <c r="D124" s="86"/>
      <c r="E124" s="86"/>
      <c r="F124" s="86"/>
      <c r="G124" s="86"/>
      <c r="H124" s="86"/>
      <c r="I124" s="86"/>
      <c r="J124" s="86"/>
      <c r="K124" s="86"/>
      <c r="L124" s="86"/>
      <c r="M124" s="86"/>
      <c r="N124" s="86"/>
      <c r="O124" s="86"/>
      <c r="P124" s="86"/>
      <c r="Q124" s="86"/>
      <c r="R124" s="86"/>
      <c r="S124" s="86"/>
      <c r="T124" s="86"/>
      <c r="U124" s="58"/>
      <c r="V124" s="58"/>
      <c r="W124" s="58"/>
      <c r="X124" s="58"/>
      <c r="Y124" s="58"/>
    </row>
    <row r="125" spans="1:25" ht="27.75" customHeight="1">
      <c r="A125" s="274" t="s">
        <v>29</v>
      </c>
      <c r="B125" s="80" t="s">
        <v>28</v>
      </c>
      <c r="C125" s="81"/>
      <c r="D125" s="81"/>
      <c r="E125" s="81"/>
      <c r="F125" s="81"/>
      <c r="G125" s="81"/>
      <c r="H125" s="81"/>
      <c r="I125" s="82"/>
      <c r="J125" s="67" t="s">
        <v>42</v>
      </c>
      <c r="K125" s="67" t="s">
        <v>26</v>
      </c>
      <c r="L125" s="67"/>
      <c r="M125" s="67"/>
      <c r="N125" s="67" t="s">
        <v>43</v>
      </c>
      <c r="O125" s="246"/>
      <c r="P125" s="246"/>
      <c r="Q125" s="67" t="s">
        <v>25</v>
      </c>
      <c r="R125" s="67"/>
      <c r="S125" s="67"/>
      <c r="T125" s="67" t="s">
        <v>24</v>
      </c>
      <c r="U125" s="58"/>
      <c r="V125" s="58"/>
      <c r="W125" s="58"/>
      <c r="X125" s="58"/>
      <c r="Y125" s="58"/>
    </row>
    <row r="126" spans="1:25" ht="12.75" customHeight="1">
      <c r="A126" s="274"/>
      <c r="B126" s="83"/>
      <c r="C126" s="84"/>
      <c r="D126" s="84"/>
      <c r="E126" s="84"/>
      <c r="F126" s="84"/>
      <c r="G126" s="84"/>
      <c r="H126" s="84"/>
      <c r="I126" s="85"/>
      <c r="J126" s="67"/>
      <c r="K126" s="51" t="s">
        <v>30</v>
      </c>
      <c r="L126" s="51" t="s">
        <v>31</v>
      </c>
      <c r="M126" s="51" t="s">
        <v>32</v>
      </c>
      <c r="N126" s="51" t="s">
        <v>36</v>
      </c>
      <c r="O126" s="51" t="s">
        <v>7</v>
      </c>
      <c r="P126" s="51" t="s">
        <v>33</v>
      </c>
      <c r="Q126" s="51" t="s">
        <v>34</v>
      </c>
      <c r="R126" s="51" t="s">
        <v>30</v>
      </c>
      <c r="S126" s="51" t="s">
        <v>35</v>
      </c>
      <c r="T126" s="67"/>
      <c r="U126" s="58"/>
      <c r="V126" s="58"/>
      <c r="W126" s="58"/>
      <c r="X126" s="58"/>
      <c r="Y126" s="58"/>
    </row>
    <row r="127" spans="1:25">
      <c r="A127" s="275" t="s">
        <v>137</v>
      </c>
      <c r="B127" s="183" t="s">
        <v>236</v>
      </c>
      <c r="C127" s="183"/>
      <c r="D127" s="183"/>
      <c r="E127" s="183"/>
      <c r="F127" s="183"/>
      <c r="G127" s="183"/>
      <c r="H127" s="183"/>
      <c r="I127" s="183"/>
      <c r="J127" s="183"/>
      <c r="K127" s="183"/>
      <c r="L127" s="183"/>
      <c r="M127" s="183"/>
      <c r="N127" s="183"/>
      <c r="O127" s="183"/>
      <c r="P127" s="183"/>
      <c r="Q127" s="183"/>
      <c r="R127" s="183"/>
      <c r="S127" s="183"/>
      <c r="T127" s="183"/>
      <c r="U127" s="58"/>
      <c r="V127" s="58"/>
      <c r="W127" s="58"/>
      <c r="X127" s="58"/>
      <c r="Y127" s="58"/>
    </row>
    <row r="128" spans="1:25">
      <c r="A128" s="276" t="s">
        <v>190</v>
      </c>
      <c r="B128" s="64" t="s">
        <v>312</v>
      </c>
      <c r="C128" s="65"/>
      <c r="D128" s="65"/>
      <c r="E128" s="65"/>
      <c r="F128" s="65"/>
      <c r="G128" s="65"/>
      <c r="H128" s="65"/>
      <c r="I128" s="66"/>
      <c r="J128" s="42">
        <v>3</v>
      </c>
      <c r="K128" s="42">
        <v>0</v>
      </c>
      <c r="L128" s="42">
        <v>0</v>
      </c>
      <c r="M128" s="42">
        <v>2</v>
      </c>
      <c r="N128" s="35">
        <f>K128+L128+M128</f>
        <v>2</v>
      </c>
      <c r="O128" s="35">
        <f>P128-N128</f>
        <v>3</v>
      </c>
      <c r="P128" s="35">
        <f>ROUND(PRODUCT(J128,25)/14,0)</f>
        <v>5</v>
      </c>
      <c r="Q128" s="42"/>
      <c r="R128" s="42"/>
      <c r="S128" s="43" t="s">
        <v>35</v>
      </c>
      <c r="T128" s="37" t="s">
        <v>41</v>
      </c>
    </row>
    <row r="129" spans="1:26">
      <c r="A129" s="276" t="s">
        <v>191</v>
      </c>
      <c r="B129" s="64" t="s">
        <v>232</v>
      </c>
      <c r="C129" s="65"/>
      <c r="D129" s="65"/>
      <c r="E129" s="65"/>
      <c r="F129" s="65"/>
      <c r="G129" s="65"/>
      <c r="H129" s="65"/>
      <c r="I129" s="66"/>
      <c r="J129" s="42">
        <v>3</v>
      </c>
      <c r="K129" s="42">
        <v>0</v>
      </c>
      <c r="L129" s="42">
        <v>0</v>
      </c>
      <c r="M129" s="42">
        <v>2</v>
      </c>
      <c r="N129" s="35">
        <f>K129+L129+M129</f>
        <v>2</v>
      </c>
      <c r="O129" s="35">
        <f>P129-N129</f>
        <v>3</v>
      </c>
      <c r="P129" s="35">
        <f>ROUND(PRODUCT(J129,25)/14,0)</f>
        <v>5</v>
      </c>
      <c r="Q129" s="42"/>
      <c r="R129" s="42"/>
      <c r="S129" s="43" t="s">
        <v>35</v>
      </c>
      <c r="T129" s="37" t="s">
        <v>41</v>
      </c>
    </row>
    <row r="130" spans="1:26" ht="21" customHeight="1">
      <c r="A130" s="277" t="s">
        <v>149</v>
      </c>
      <c r="B130" s="61" t="s">
        <v>237</v>
      </c>
      <c r="C130" s="61"/>
      <c r="D130" s="61"/>
      <c r="E130" s="61"/>
      <c r="F130" s="61"/>
      <c r="G130" s="61"/>
      <c r="H130" s="61"/>
      <c r="I130" s="61"/>
      <c r="J130" s="61"/>
      <c r="K130" s="61"/>
      <c r="L130" s="61"/>
      <c r="M130" s="61"/>
      <c r="N130" s="61"/>
      <c r="O130" s="61"/>
      <c r="P130" s="61"/>
      <c r="Q130" s="61"/>
      <c r="R130" s="61"/>
      <c r="S130" s="61"/>
      <c r="T130" s="61"/>
      <c r="U130" s="58"/>
      <c r="V130" s="58"/>
      <c r="W130" s="58"/>
      <c r="X130" s="58"/>
      <c r="Y130" s="58"/>
      <c r="Z130" s="16"/>
    </row>
    <row r="131" spans="1:26" ht="28.5" customHeight="1">
      <c r="A131" s="276" t="s">
        <v>192</v>
      </c>
      <c r="B131" s="87" t="s">
        <v>313</v>
      </c>
      <c r="C131" s="63"/>
      <c r="D131" s="63"/>
      <c r="E131" s="63"/>
      <c r="F131" s="63"/>
      <c r="G131" s="63"/>
      <c r="H131" s="63"/>
      <c r="I131" s="88"/>
      <c r="J131" s="42">
        <v>4</v>
      </c>
      <c r="K131" s="42">
        <v>2</v>
      </c>
      <c r="L131" s="42">
        <v>2</v>
      </c>
      <c r="M131" s="42">
        <v>0</v>
      </c>
      <c r="N131" s="35">
        <f>K131+L131+M131</f>
        <v>4</v>
      </c>
      <c r="O131" s="35">
        <f>P131-N131</f>
        <v>3</v>
      </c>
      <c r="P131" s="35">
        <f>ROUND(PRODUCT(J131,25)/14,0)</f>
        <v>7</v>
      </c>
      <c r="Q131" s="42" t="s">
        <v>34</v>
      </c>
      <c r="R131" s="42"/>
      <c r="S131" s="43"/>
      <c r="T131" s="37" t="s">
        <v>39</v>
      </c>
    </row>
    <row r="132" spans="1:26" ht="15" customHeight="1">
      <c r="A132" s="276" t="s">
        <v>193</v>
      </c>
      <c r="B132" s="64" t="s">
        <v>233</v>
      </c>
      <c r="C132" s="65"/>
      <c r="D132" s="65"/>
      <c r="E132" s="65"/>
      <c r="F132" s="65"/>
      <c r="G132" s="65"/>
      <c r="H132" s="65"/>
      <c r="I132" s="66"/>
      <c r="J132" s="42">
        <v>4</v>
      </c>
      <c r="K132" s="42">
        <v>2</v>
      </c>
      <c r="L132" s="42">
        <v>2</v>
      </c>
      <c r="M132" s="42">
        <v>0</v>
      </c>
      <c r="N132" s="35">
        <f>K132+L132+M132</f>
        <v>4</v>
      </c>
      <c r="O132" s="35">
        <f>P132-N132</f>
        <v>3</v>
      </c>
      <c r="P132" s="35">
        <f>ROUND(PRODUCT(J132,25)/14,0)</f>
        <v>7</v>
      </c>
      <c r="Q132" s="42" t="s">
        <v>34</v>
      </c>
      <c r="R132" s="42"/>
      <c r="S132" s="43"/>
      <c r="T132" s="37" t="s">
        <v>39</v>
      </c>
    </row>
    <row r="133" spans="1:26" ht="27.75" customHeight="1">
      <c r="A133" s="276" t="s">
        <v>194</v>
      </c>
      <c r="B133" s="87" t="s">
        <v>314</v>
      </c>
      <c r="C133" s="63"/>
      <c r="D133" s="63"/>
      <c r="E133" s="63"/>
      <c r="F133" s="63"/>
      <c r="G133" s="63"/>
      <c r="H133" s="63"/>
      <c r="I133" s="88"/>
      <c r="J133" s="42">
        <v>4</v>
      </c>
      <c r="K133" s="42">
        <v>2</v>
      </c>
      <c r="L133" s="42">
        <v>2</v>
      </c>
      <c r="M133" s="42">
        <v>0</v>
      </c>
      <c r="N133" s="35">
        <f>K133+L133+M133</f>
        <v>4</v>
      </c>
      <c r="O133" s="35">
        <f>P133-N133</f>
        <v>3</v>
      </c>
      <c r="P133" s="35">
        <f>ROUND(PRODUCT(J133,25)/14,0)</f>
        <v>7</v>
      </c>
      <c r="Q133" s="42" t="s">
        <v>34</v>
      </c>
      <c r="R133" s="42"/>
      <c r="S133" s="43"/>
      <c r="T133" s="37" t="s">
        <v>39</v>
      </c>
    </row>
    <row r="134" spans="1:26" ht="18.75" customHeight="1">
      <c r="A134" s="276" t="s">
        <v>195</v>
      </c>
      <c r="B134" s="64" t="s">
        <v>234</v>
      </c>
      <c r="C134" s="65"/>
      <c r="D134" s="65"/>
      <c r="E134" s="65"/>
      <c r="F134" s="65"/>
      <c r="G134" s="65"/>
      <c r="H134" s="65"/>
      <c r="I134" s="66"/>
      <c r="J134" s="42">
        <v>4</v>
      </c>
      <c r="K134" s="42">
        <v>2</v>
      </c>
      <c r="L134" s="42">
        <v>2</v>
      </c>
      <c r="M134" s="42">
        <v>0</v>
      </c>
      <c r="N134" s="35">
        <f>K134+L134+M134</f>
        <v>4</v>
      </c>
      <c r="O134" s="35">
        <f>P134-N134</f>
        <v>3</v>
      </c>
      <c r="P134" s="35">
        <f>ROUND(PRODUCT(J134,25)/14,0)</f>
        <v>7</v>
      </c>
      <c r="Q134" s="42" t="s">
        <v>34</v>
      </c>
      <c r="R134" s="42"/>
      <c r="S134" s="43"/>
      <c r="T134" s="37" t="s">
        <v>39</v>
      </c>
    </row>
    <row r="135" spans="1:26" ht="20.25" customHeight="1">
      <c r="A135" s="277" t="s">
        <v>155</v>
      </c>
      <c r="B135" s="61" t="s">
        <v>238</v>
      </c>
      <c r="C135" s="61"/>
      <c r="D135" s="61"/>
      <c r="E135" s="61"/>
      <c r="F135" s="61"/>
      <c r="G135" s="61"/>
      <c r="H135" s="61"/>
      <c r="I135" s="61"/>
      <c r="J135" s="61"/>
      <c r="K135" s="61"/>
      <c r="L135" s="61"/>
      <c r="M135" s="61"/>
      <c r="N135" s="61"/>
      <c r="O135" s="61"/>
      <c r="P135" s="61"/>
      <c r="Q135" s="61"/>
      <c r="R135" s="61"/>
      <c r="S135" s="61"/>
      <c r="T135" s="61"/>
      <c r="U135" s="58"/>
      <c r="V135" s="58"/>
      <c r="W135" s="58"/>
      <c r="X135" s="58"/>
      <c r="Y135" s="58"/>
      <c r="Z135" s="16"/>
    </row>
    <row r="136" spans="1:26" ht="26.25" customHeight="1">
      <c r="A136" s="276" t="s">
        <v>196</v>
      </c>
      <c r="B136" s="87" t="s">
        <v>315</v>
      </c>
      <c r="C136" s="63"/>
      <c r="D136" s="63"/>
      <c r="E136" s="63"/>
      <c r="F136" s="63"/>
      <c r="G136" s="63"/>
      <c r="H136" s="63"/>
      <c r="I136" s="88"/>
      <c r="J136" s="42">
        <v>4</v>
      </c>
      <c r="K136" s="42">
        <v>2</v>
      </c>
      <c r="L136" s="42">
        <v>2</v>
      </c>
      <c r="M136" s="42">
        <v>0</v>
      </c>
      <c r="N136" s="35">
        <f>K136+L136+M136</f>
        <v>4</v>
      </c>
      <c r="O136" s="35">
        <f>P136-N136</f>
        <v>3</v>
      </c>
      <c r="P136" s="35">
        <f>ROUND(PRODUCT(J136,25)/14,0)</f>
        <v>7</v>
      </c>
      <c r="Q136" s="42" t="s">
        <v>34</v>
      </c>
      <c r="R136" s="42"/>
      <c r="S136" s="43"/>
      <c r="T136" s="37" t="s">
        <v>39</v>
      </c>
    </row>
    <row r="137" spans="1:26" ht="14.25" customHeight="1">
      <c r="A137" s="276" t="s">
        <v>197</v>
      </c>
      <c r="B137" s="64" t="s">
        <v>316</v>
      </c>
      <c r="C137" s="65"/>
      <c r="D137" s="65"/>
      <c r="E137" s="65"/>
      <c r="F137" s="65"/>
      <c r="G137" s="65"/>
      <c r="H137" s="65"/>
      <c r="I137" s="66"/>
      <c r="J137" s="42">
        <v>4</v>
      </c>
      <c r="K137" s="42">
        <v>2</v>
      </c>
      <c r="L137" s="42">
        <v>2</v>
      </c>
      <c r="M137" s="42">
        <v>0</v>
      </c>
      <c r="N137" s="35">
        <f>K137+L137+M137</f>
        <v>4</v>
      </c>
      <c r="O137" s="35">
        <f>P137-N137</f>
        <v>3</v>
      </c>
      <c r="P137" s="35">
        <f>ROUND(PRODUCT(J137,25)/14,0)</f>
        <v>7</v>
      </c>
      <c r="Q137" s="42" t="s">
        <v>34</v>
      </c>
      <c r="R137" s="42"/>
      <c r="S137" s="43"/>
      <c r="T137" s="37" t="s">
        <v>39</v>
      </c>
    </row>
    <row r="138" spans="1:26" ht="26.25" customHeight="1">
      <c r="A138" s="276" t="s">
        <v>198</v>
      </c>
      <c r="B138" s="87" t="s">
        <v>317</v>
      </c>
      <c r="C138" s="63"/>
      <c r="D138" s="63"/>
      <c r="E138" s="63"/>
      <c r="F138" s="63"/>
      <c r="G138" s="63"/>
      <c r="H138" s="63"/>
      <c r="I138" s="88"/>
      <c r="J138" s="42">
        <v>4</v>
      </c>
      <c r="K138" s="42">
        <v>2</v>
      </c>
      <c r="L138" s="42">
        <v>2</v>
      </c>
      <c r="M138" s="42">
        <v>0</v>
      </c>
      <c r="N138" s="35">
        <f>K138+L138+M138</f>
        <v>4</v>
      </c>
      <c r="O138" s="35">
        <f>P138-N138</f>
        <v>3</v>
      </c>
      <c r="P138" s="35">
        <f>ROUND(PRODUCT(J138,25)/14,0)</f>
        <v>7</v>
      </c>
      <c r="Q138" s="42" t="s">
        <v>34</v>
      </c>
      <c r="R138" s="42"/>
      <c r="S138" s="43"/>
      <c r="T138" s="37" t="s">
        <v>39</v>
      </c>
    </row>
    <row r="139" spans="1:26" ht="24" customHeight="1">
      <c r="A139" s="276" t="s">
        <v>199</v>
      </c>
      <c r="B139" s="64" t="s">
        <v>318</v>
      </c>
      <c r="C139" s="65"/>
      <c r="D139" s="65"/>
      <c r="E139" s="65"/>
      <c r="F139" s="65"/>
      <c r="G139" s="65"/>
      <c r="H139" s="65"/>
      <c r="I139" s="66"/>
      <c r="J139" s="42">
        <v>4</v>
      </c>
      <c r="K139" s="42">
        <v>2</v>
      </c>
      <c r="L139" s="42">
        <v>2</v>
      </c>
      <c r="M139" s="42">
        <v>0</v>
      </c>
      <c r="N139" s="35">
        <f>K139+L139+M139</f>
        <v>4</v>
      </c>
      <c r="O139" s="35">
        <f>P139-N139</f>
        <v>3</v>
      </c>
      <c r="P139" s="35">
        <f>ROUND(PRODUCT(J139,25)/14,0)</f>
        <v>7</v>
      </c>
      <c r="Q139" s="42" t="s">
        <v>34</v>
      </c>
      <c r="R139" s="42"/>
      <c r="S139" s="43"/>
      <c r="T139" s="37" t="s">
        <v>39</v>
      </c>
    </row>
    <row r="140" spans="1:26">
      <c r="A140" s="277" t="s">
        <v>156</v>
      </c>
      <c r="B140" s="61" t="s">
        <v>239</v>
      </c>
      <c r="C140" s="61"/>
      <c r="D140" s="61"/>
      <c r="E140" s="61"/>
      <c r="F140" s="61"/>
      <c r="G140" s="61"/>
      <c r="H140" s="61"/>
      <c r="I140" s="61"/>
      <c r="J140" s="61"/>
      <c r="K140" s="61"/>
      <c r="L140" s="61"/>
      <c r="M140" s="61"/>
      <c r="N140" s="61"/>
      <c r="O140" s="61"/>
      <c r="P140" s="61"/>
      <c r="Q140" s="61"/>
      <c r="R140" s="61"/>
      <c r="S140" s="61"/>
      <c r="T140" s="61"/>
      <c r="U140" s="58"/>
      <c r="V140" s="247"/>
      <c r="W140" s="247"/>
      <c r="X140" s="247"/>
      <c r="Y140" s="248"/>
      <c r="Z140" s="16"/>
    </row>
    <row r="141" spans="1:26" ht="24.75" customHeight="1">
      <c r="A141" s="226" t="s">
        <v>200</v>
      </c>
      <c r="B141" s="87" t="s">
        <v>319</v>
      </c>
      <c r="C141" s="63"/>
      <c r="D141" s="63"/>
      <c r="E141" s="63"/>
      <c r="F141" s="63"/>
      <c r="G141" s="63"/>
      <c r="H141" s="63"/>
      <c r="I141" s="88"/>
      <c r="J141" s="45">
        <v>4</v>
      </c>
      <c r="K141" s="45">
        <v>1</v>
      </c>
      <c r="L141" s="45">
        <v>1</v>
      </c>
      <c r="M141" s="45">
        <v>0</v>
      </c>
      <c r="N141" s="44">
        <f>K141+L141+M141</f>
        <v>2</v>
      </c>
      <c r="O141" s="35">
        <f>P141-N141</f>
        <v>5</v>
      </c>
      <c r="P141" s="35">
        <f>ROUND(PRODUCT(J141,25)/14,0)</f>
        <v>7</v>
      </c>
      <c r="Q141" s="42"/>
      <c r="R141" s="42" t="s">
        <v>30</v>
      </c>
      <c r="S141" s="43"/>
      <c r="T141" s="37" t="s">
        <v>40</v>
      </c>
    </row>
    <row r="142" spans="1:26" ht="27.75" customHeight="1">
      <c r="A142" s="226" t="s">
        <v>201</v>
      </c>
      <c r="B142" s="265" t="s">
        <v>320</v>
      </c>
      <c r="C142" s="265"/>
      <c r="D142" s="265"/>
      <c r="E142" s="265"/>
      <c r="F142" s="265"/>
      <c r="G142" s="265"/>
      <c r="H142" s="265"/>
      <c r="I142" s="265"/>
      <c r="J142" s="45">
        <v>4</v>
      </c>
      <c r="K142" s="45">
        <v>1</v>
      </c>
      <c r="L142" s="45">
        <v>1</v>
      </c>
      <c r="M142" s="45">
        <v>0</v>
      </c>
      <c r="N142" s="35">
        <f>K142+L142+M142</f>
        <v>2</v>
      </c>
      <c r="O142" s="35">
        <f>P142-N142</f>
        <v>5</v>
      </c>
      <c r="P142" s="35">
        <f>ROUND(PRODUCT(J142,25)/14,0)</f>
        <v>7</v>
      </c>
      <c r="Q142" s="42"/>
      <c r="R142" s="42" t="s">
        <v>30</v>
      </c>
      <c r="S142" s="43"/>
      <c r="T142" s="37" t="s">
        <v>40</v>
      </c>
    </row>
    <row r="143" spans="1:26">
      <c r="A143" s="277" t="s">
        <v>202</v>
      </c>
      <c r="B143" s="61" t="s">
        <v>240</v>
      </c>
      <c r="C143" s="61"/>
      <c r="D143" s="61"/>
      <c r="E143" s="61"/>
      <c r="F143" s="61"/>
      <c r="G143" s="61"/>
      <c r="H143" s="61"/>
      <c r="I143" s="61"/>
      <c r="J143" s="61"/>
      <c r="K143" s="61"/>
      <c r="L143" s="61"/>
      <c r="M143" s="61"/>
      <c r="N143" s="61"/>
      <c r="O143" s="61"/>
      <c r="P143" s="61"/>
      <c r="Q143" s="61"/>
      <c r="R143" s="61"/>
      <c r="S143" s="61"/>
      <c r="T143" s="61"/>
      <c r="U143" s="57"/>
      <c r="V143" s="57"/>
      <c r="W143" s="57"/>
      <c r="X143" s="57"/>
      <c r="Y143" s="57"/>
      <c r="Z143" s="16"/>
    </row>
    <row r="144" spans="1:26" ht="29.25" customHeight="1">
      <c r="A144" s="226" t="s">
        <v>203</v>
      </c>
      <c r="B144" s="63" t="s">
        <v>321</v>
      </c>
      <c r="C144" s="63"/>
      <c r="D144" s="63"/>
      <c r="E144" s="63"/>
      <c r="F144" s="63"/>
      <c r="G144" s="63"/>
      <c r="H144" s="63"/>
      <c r="I144" s="63"/>
      <c r="J144" s="45">
        <v>6</v>
      </c>
      <c r="K144" s="45">
        <v>2</v>
      </c>
      <c r="L144" s="45">
        <v>2</v>
      </c>
      <c r="M144" s="45">
        <v>0</v>
      </c>
      <c r="N144" s="44">
        <f>K144+L144+M144</f>
        <v>4</v>
      </c>
      <c r="O144" s="35">
        <f>P144-N144</f>
        <v>7</v>
      </c>
      <c r="P144" s="35">
        <f>ROUND(PRODUCT(J144,25)/14,0)</f>
        <v>11</v>
      </c>
      <c r="Q144" s="42"/>
      <c r="R144" s="42" t="s">
        <v>30</v>
      </c>
      <c r="S144" s="43"/>
      <c r="T144" s="37" t="s">
        <v>40</v>
      </c>
    </row>
    <row r="145" spans="1:26" ht="26.25" customHeight="1">
      <c r="A145" s="226" t="s">
        <v>204</v>
      </c>
      <c r="B145" s="63" t="s">
        <v>322</v>
      </c>
      <c r="C145" s="63"/>
      <c r="D145" s="63"/>
      <c r="E145" s="63"/>
      <c r="F145" s="63"/>
      <c r="G145" s="63"/>
      <c r="H145" s="63"/>
      <c r="I145" s="63"/>
      <c r="J145" s="45">
        <v>6</v>
      </c>
      <c r="K145" s="45">
        <v>2</v>
      </c>
      <c r="L145" s="45">
        <v>2</v>
      </c>
      <c r="M145" s="45">
        <v>0</v>
      </c>
      <c r="N145" s="44">
        <f>K145+L145+M145</f>
        <v>4</v>
      </c>
      <c r="O145" s="35">
        <f>P145-N145</f>
        <v>7</v>
      </c>
      <c r="P145" s="35">
        <f>ROUND(PRODUCT(J145,25)/14,0)</f>
        <v>11</v>
      </c>
      <c r="Q145" s="42"/>
      <c r="R145" s="42" t="s">
        <v>30</v>
      </c>
      <c r="S145" s="43"/>
      <c r="T145" s="37" t="s">
        <v>40</v>
      </c>
    </row>
    <row r="146" spans="1:26">
      <c r="A146" s="277" t="s">
        <v>163</v>
      </c>
      <c r="B146" s="61" t="s">
        <v>241</v>
      </c>
      <c r="C146" s="61"/>
      <c r="D146" s="61"/>
      <c r="E146" s="61"/>
      <c r="F146" s="61"/>
      <c r="G146" s="61"/>
      <c r="H146" s="61"/>
      <c r="I146" s="61"/>
      <c r="J146" s="61"/>
      <c r="K146" s="61"/>
      <c r="L146" s="61"/>
      <c r="M146" s="61"/>
      <c r="N146" s="61"/>
      <c r="O146" s="61"/>
      <c r="P146" s="61"/>
      <c r="Q146" s="61"/>
      <c r="R146" s="61"/>
      <c r="S146" s="61"/>
      <c r="T146" s="61"/>
      <c r="U146" s="57"/>
      <c r="V146" s="57"/>
      <c r="W146" s="57"/>
      <c r="X146" s="57"/>
      <c r="Y146" s="57"/>
      <c r="Z146" s="16"/>
    </row>
    <row r="147" spans="1:26">
      <c r="A147" s="276" t="s">
        <v>205</v>
      </c>
      <c r="B147" s="64" t="s">
        <v>323</v>
      </c>
      <c r="C147" s="65"/>
      <c r="D147" s="65"/>
      <c r="E147" s="65"/>
      <c r="F147" s="65"/>
      <c r="G147" s="65"/>
      <c r="H147" s="65"/>
      <c r="I147" s="66"/>
      <c r="J147" s="42">
        <v>4</v>
      </c>
      <c r="K147" s="42">
        <v>2</v>
      </c>
      <c r="L147" s="42">
        <v>1</v>
      </c>
      <c r="M147" s="42">
        <v>1</v>
      </c>
      <c r="N147" s="35">
        <f>K147+L147+M147</f>
        <v>4</v>
      </c>
      <c r="O147" s="35">
        <f>P147-N147</f>
        <v>3</v>
      </c>
      <c r="P147" s="35">
        <f>ROUND(PRODUCT(J147,25)/14,0)</f>
        <v>7</v>
      </c>
      <c r="Q147" s="42" t="s">
        <v>34</v>
      </c>
      <c r="R147" s="42"/>
      <c r="S147" s="43"/>
      <c r="T147" s="37" t="s">
        <v>39</v>
      </c>
    </row>
    <row r="148" spans="1:26">
      <c r="A148" s="276" t="s">
        <v>206</v>
      </c>
      <c r="B148" s="64" t="s">
        <v>324</v>
      </c>
      <c r="C148" s="65"/>
      <c r="D148" s="65"/>
      <c r="E148" s="65"/>
      <c r="F148" s="65"/>
      <c r="G148" s="65"/>
      <c r="H148" s="65"/>
      <c r="I148" s="66"/>
      <c r="J148" s="42">
        <v>4</v>
      </c>
      <c r="K148" s="42">
        <v>2</v>
      </c>
      <c r="L148" s="42">
        <v>1</v>
      </c>
      <c r="M148" s="42">
        <v>1</v>
      </c>
      <c r="N148" s="35">
        <f>K148+L148+M148</f>
        <v>4</v>
      </c>
      <c r="O148" s="35">
        <f>P148-N148</f>
        <v>3</v>
      </c>
      <c r="P148" s="35">
        <f>ROUND(PRODUCT(J148,25)/14,0)</f>
        <v>7</v>
      </c>
      <c r="Q148" s="42" t="s">
        <v>34</v>
      </c>
      <c r="R148" s="42"/>
      <c r="S148" s="43"/>
      <c r="T148" s="37" t="s">
        <v>39</v>
      </c>
    </row>
    <row r="149" spans="1:26">
      <c r="A149" s="277" t="s">
        <v>166</v>
      </c>
      <c r="B149" s="61" t="s">
        <v>242</v>
      </c>
      <c r="C149" s="61"/>
      <c r="D149" s="61"/>
      <c r="E149" s="61"/>
      <c r="F149" s="61"/>
      <c r="G149" s="61"/>
      <c r="H149" s="61"/>
      <c r="I149" s="61"/>
      <c r="J149" s="61"/>
      <c r="K149" s="61"/>
      <c r="L149" s="61"/>
      <c r="M149" s="61"/>
      <c r="N149" s="61"/>
      <c r="O149" s="61"/>
      <c r="P149" s="61"/>
      <c r="Q149" s="61"/>
      <c r="R149" s="61"/>
      <c r="S149" s="61"/>
      <c r="T149" s="61"/>
      <c r="U149" s="57"/>
      <c r="V149" s="57"/>
      <c r="W149" s="57"/>
      <c r="X149" s="57"/>
      <c r="Y149" s="57"/>
      <c r="Z149" s="16"/>
    </row>
    <row r="150" spans="1:26" ht="27" customHeight="1">
      <c r="A150" s="226" t="s">
        <v>207</v>
      </c>
      <c r="B150" s="87" t="s">
        <v>325</v>
      </c>
      <c r="C150" s="63"/>
      <c r="D150" s="63"/>
      <c r="E150" s="63"/>
      <c r="F150" s="63"/>
      <c r="G150" s="63"/>
      <c r="H150" s="63"/>
      <c r="I150" s="88"/>
      <c r="J150" s="45">
        <v>3</v>
      </c>
      <c r="K150" s="45">
        <v>1</v>
      </c>
      <c r="L150" s="45">
        <v>1</v>
      </c>
      <c r="M150" s="45">
        <v>0</v>
      </c>
      <c r="N150" s="44">
        <f>K150+L150+M150</f>
        <v>2</v>
      </c>
      <c r="O150" s="35">
        <f t="shared" ref="O150:O151" si="36">P150-N150</f>
        <v>3</v>
      </c>
      <c r="P150" s="35">
        <f>ROUND(PRODUCT(J150,25)/14,0)</f>
        <v>5</v>
      </c>
      <c r="Q150" s="42"/>
      <c r="R150" s="42" t="s">
        <v>30</v>
      </c>
      <c r="S150" s="43"/>
      <c r="T150" s="37" t="s">
        <v>40</v>
      </c>
    </row>
    <row r="151" spans="1:26" ht="24" customHeight="1">
      <c r="A151" s="226" t="s">
        <v>208</v>
      </c>
      <c r="B151" s="63" t="s">
        <v>235</v>
      </c>
      <c r="C151" s="63"/>
      <c r="D151" s="63"/>
      <c r="E151" s="63"/>
      <c r="F151" s="63"/>
      <c r="G151" s="63"/>
      <c r="H151" s="63"/>
      <c r="I151" s="63"/>
      <c r="J151" s="45">
        <v>3</v>
      </c>
      <c r="K151" s="45">
        <v>1</v>
      </c>
      <c r="L151" s="45">
        <v>1</v>
      </c>
      <c r="M151" s="45">
        <v>0</v>
      </c>
      <c r="N151" s="48">
        <f>K151+L151+M151</f>
        <v>2</v>
      </c>
      <c r="O151" s="49">
        <f t="shared" si="36"/>
        <v>3</v>
      </c>
      <c r="P151" s="49">
        <f>ROUND(PRODUCT(J151,25)/14,0)</f>
        <v>5</v>
      </c>
      <c r="Q151" s="43"/>
      <c r="R151" s="43" t="s">
        <v>30</v>
      </c>
      <c r="S151" s="43"/>
      <c r="T151" s="38" t="s">
        <v>40</v>
      </c>
    </row>
    <row r="152" spans="1:26">
      <c r="A152" s="277" t="s">
        <v>171</v>
      </c>
      <c r="B152" s="62" t="s">
        <v>243</v>
      </c>
      <c r="C152" s="62"/>
      <c r="D152" s="62"/>
      <c r="E152" s="62"/>
      <c r="F152" s="62"/>
      <c r="G152" s="62"/>
      <c r="H152" s="62"/>
      <c r="I152" s="62"/>
      <c r="J152" s="62"/>
      <c r="K152" s="62"/>
      <c r="L152" s="62"/>
      <c r="M152" s="62"/>
      <c r="N152" s="62"/>
      <c r="O152" s="62"/>
      <c r="P152" s="62"/>
      <c r="Q152" s="62"/>
      <c r="R152" s="62"/>
      <c r="S152" s="62"/>
      <c r="T152" s="62"/>
      <c r="U152" s="57"/>
      <c r="V152" s="57"/>
      <c r="W152" s="57"/>
      <c r="X152" s="57"/>
      <c r="Y152" s="57"/>
      <c r="Z152" s="16"/>
    </row>
    <row r="153" spans="1:26" ht="30" customHeight="1">
      <c r="A153" s="226" t="s">
        <v>209</v>
      </c>
      <c r="B153" s="249" t="s">
        <v>321</v>
      </c>
      <c r="C153" s="249"/>
      <c r="D153" s="249"/>
      <c r="E153" s="249"/>
      <c r="F153" s="249"/>
      <c r="G153" s="249"/>
      <c r="H153" s="249"/>
      <c r="I153" s="250"/>
      <c r="J153" s="45">
        <v>6</v>
      </c>
      <c r="K153" s="45">
        <v>2</v>
      </c>
      <c r="L153" s="45">
        <v>2</v>
      </c>
      <c r="M153" s="45">
        <v>0</v>
      </c>
      <c r="N153" s="44">
        <f>K153+L153+M153</f>
        <v>4</v>
      </c>
      <c r="O153" s="35">
        <f t="shared" ref="O153:O154" si="37">P153-N153</f>
        <v>9</v>
      </c>
      <c r="P153" s="35">
        <f>ROUND(PRODUCT(J153,25)/12,0)</f>
        <v>13</v>
      </c>
      <c r="Q153" s="42"/>
      <c r="R153" s="42" t="s">
        <v>30</v>
      </c>
      <c r="S153" s="43"/>
      <c r="T153" s="37" t="s">
        <v>40</v>
      </c>
    </row>
    <row r="154" spans="1:26" ht="25.5" customHeight="1">
      <c r="A154" s="226" t="s">
        <v>210</v>
      </c>
      <c r="B154" s="249" t="s">
        <v>326</v>
      </c>
      <c r="C154" s="249"/>
      <c r="D154" s="249"/>
      <c r="E154" s="249"/>
      <c r="F154" s="249"/>
      <c r="G154" s="249"/>
      <c r="H154" s="249"/>
      <c r="I154" s="250"/>
      <c r="J154" s="45">
        <v>6</v>
      </c>
      <c r="K154" s="45">
        <v>2</v>
      </c>
      <c r="L154" s="45">
        <v>2</v>
      </c>
      <c r="M154" s="45">
        <v>0</v>
      </c>
      <c r="N154" s="44">
        <f>K154+L154+M154</f>
        <v>4</v>
      </c>
      <c r="O154" s="35">
        <f t="shared" si="37"/>
        <v>9</v>
      </c>
      <c r="P154" s="35">
        <f>ROUND(PRODUCT(J154,25)/12,0)</f>
        <v>13</v>
      </c>
      <c r="Q154" s="42"/>
      <c r="R154" s="42" t="s">
        <v>30</v>
      </c>
      <c r="S154" s="43"/>
      <c r="T154" s="37" t="s">
        <v>40</v>
      </c>
    </row>
    <row r="155" spans="1:26">
      <c r="A155" s="277" t="s">
        <v>174</v>
      </c>
      <c r="B155" s="61" t="s">
        <v>244</v>
      </c>
      <c r="C155" s="61"/>
      <c r="D155" s="61"/>
      <c r="E155" s="61"/>
      <c r="F155" s="61"/>
      <c r="G155" s="61"/>
      <c r="H155" s="61"/>
      <c r="I155" s="61"/>
      <c r="J155" s="61"/>
      <c r="K155" s="61"/>
      <c r="L155" s="61"/>
      <c r="M155" s="61"/>
      <c r="N155" s="61"/>
      <c r="O155" s="61"/>
      <c r="P155" s="61"/>
      <c r="Q155" s="61"/>
      <c r="R155" s="61"/>
      <c r="S155" s="61"/>
      <c r="T155" s="61"/>
      <c r="U155" s="57"/>
      <c r="V155" s="57"/>
      <c r="W155" s="57"/>
      <c r="X155" s="57"/>
      <c r="Y155" s="57"/>
      <c r="Z155" s="16"/>
    </row>
    <row r="156" spans="1:26" ht="26.25" customHeight="1">
      <c r="A156" s="226" t="s">
        <v>211</v>
      </c>
      <c r="B156" s="249" t="s">
        <v>325</v>
      </c>
      <c r="C156" s="249"/>
      <c r="D156" s="249"/>
      <c r="E156" s="249"/>
      <c r="F156" s="249"/>
      <c r="G156" s="249"/>
      <c r="H156" s="249"/>
      <c r="I156" s="250"/>
      <c r="J156" s="45">
        <v>3</v>
      </c>
      <c r="K156" s="45">
        <v>1</v>
      </c>
      <c r="L156" s="45">
        <v>1</v>
      </c>
      <c r="M156" s="45">
        <v>0</v>
      </c>
      <c r="N156" s="44">
        <f>K156+L156+M156</f>
        <v>2</v>
      </c>
      <c r="O156" s="35">
        <f t="shared" ref="O156:O157" si="38">P156-N156</f>
        <v>4</v>
      </c>
      <c r="P156" s="35">
        <f>ROUND(PRODUCT(J156,25)/12,0)</f>
        <v>6</v>
      </c>
      <c r="Q156" s="42"/>
      <c r="R156" s="42" t="s">
        <v>30</v>
      </c>
      <c r="S156" s="43"/>
      <c r="T156" s="37" t="s">
        <v>40</v>
      </c>
    </row>
    <row r="157" spans="1:26" ht="26.25" customHeight="1">
      <c r="A157" s="226" t="s">
        <v>212</v>
      </c>
      <c r="B157" s="249" t="s">
        <v>245</v>
      </c>
      <c r="C157" s="249"/>
      <c r="D157" s="249"/>
      <c r="E157" s="249"/>
      <c r="F157" s="249"/>
      <c r="G157" s="249"/>
      <c r="H157" s="249"/>
      <c r="I157" s="250"/>
      <c r="J157" s="45">
        <v>3</v>
      </c>
      <c r="K157" s="45">
        <v>1</v>
      </c>
      <c r="L157" s="45">
        <v>1</v>
      </c>
      <c r="M157" s="45">
        <v>0</v>
      </c>
      <c r="N157" s="44">
        <f>K157+L157+M157</f>
        <v>2</v>
      </c>
      <c r="O157" s="35">
        <f t="shared" si="38"/>
        <v>4</v>
      </c>
      <c r="P157" s="35">
        <f>ROUND(PRODUCT(J157,25)/12,0)</f>
        <v>6</v>
      </c>
      <c r="Q157" s="42"/>
      <c r="R157" s="42" t="s">
        <v>30</v>
      </c>
      <c r="S157" s="43"/>
      <c r="T157" s="37" t="s">
        <v>40</v>
      </c>
    </row>
    <row r="158" spans="1:26" ht="35.25" customHeight="1">
      <c r="A158" s="118" t="s">
        <v>95</v>
      </c>
      <c r="B158" s="118"/>
      <c r="C158" s="118"/>
      <c r="D158" s="118"/>
      <c r="E158" s="118"/>
      <c r="F158" s="118"/>
      <c r="G158" s="118"/>
      <c r="H158" s="118"/>
      <c r="I158" s="118"/>
      <c r="J158" s="52">
        <f t="shared" ref="J158:P158" si="39">SUM(J128,J131,J136,J141,J144,J147,J150,J153,J156)</f>
        <v>37</v>
      </c>
      <c r="K158" s="52">
        <f t="shared" si="39"/>
        <v>13</v>
      </c>
      <c r="L158" s="52">
        <f t="shared" si="39"/>
        <v>12</v>
      </c>
      <c r="M158" s="52">
        <f t="shared" si="39"/>
        <v>3</v>
      </c>
      <c r="N158" s="52">
        <f t="shared" si="39"/>
        <v>28</v>
      </c>
      <c r="O158" s="52">
        <f t="shared" si="39"/>
        <v>40</v>
      </c>
      <c r="P158" s="52">
        <f t="shared" si="39"/>
        <v>68</v>
      </c>
      <c r="Q158" s="52">
        <f>COUNTIF(Q128,"E")+COUNTIF(Q131,"E")+COUNTIF(Q136,"E")+COUNTIF(Q141,"E")+COUNTIF(Q144,"E")+COUNTIF(Q147,"E")+COUNTIF(Q150,"E")+COUNTIF(Q153,"E")+COUNTIF(Q156,"E")</f>
        <v>3</v>
      </c>
      <c r="R158" s="52">
        <f>COUNTIF(R128,"C")+COUNTIF(R131,"C")+COUNTIF(R136,"C")+COUNTIF(R141,"C")+COUNTIF(R144,"C")+COUNTIF(R147,"C")+COUNTIF(R150,"C")+COUNTIF(R153,"C")+COUNTIF(R156,"C")</f>
        <v>5</v>
      </c>
      <c r="S158" s="52">
        <f>COUNTIF(S128,"VP")+COUNTIF(S131,"VP")+COUNTIF(S136,"VP")+COUNTIF(S141,"VP")+COUNTIF(S144,"VP")+COUNTIF(S147,"VP")+COUNTIF(S150,"VP")+COUNTIF(S153,"VP")+COUNTIF(S156,"VP")</f>
        <v>1</v>
      </c>
      <c r="T158" s="22">
        <f>COUNTA(T128,T131,T136,T141,T144,T147,T150,T153,T156)</f>
        <v>9</v>
      </c>
      <c r="U158" s="57"/>
      <c r="V158" s="57"/>
      <c r="W158" s="57"/>
      <c r="X158" s="57"/>
      <c r="Y158" s="57"/>
      <c r="Z158" s="16"/>
    </row>
    <row r="159" spans="1:26" ht="15" customHeight="1">
      <c r="A159" s="118" t="s">
        <v>52</v>
      </c>
      <c r="B159" s="118"/>
      <c r="C159" s="118"/>
      <c r="D159" s="118"/>
      <c r="E159" s="118"/>
      <c r="F159" s="118"/>
      <c r="G159" s="118"/>
      <c r="H159" s="118"/>
      <c r="I159" s="118"/>
      <c r="J159" s="118"/>
      <c r="K159" s="52">
        <f t="shared" ref="K159:P159" si="40">SUM(K128,K131,K136,K141,K144,K147,K150)*14+SUM(K153,K156)*12</f>
        <v>176</v>
      </c>
      <c r="L159" s="52">
        <f t="shared" si="40"/>
        <v>162</v>
      </c>
      <c r="M159" s="52">
        <f t="shared" si="40"/>
        <v>42</v>
      </c>
      <c r="N159" s="52">
        <f t="shared" si="40"/>
        <v>380</v>
      </c>
      <c r="O159" s="52">
        <f t="shared" si="40"/>
        <v>534</v>
      </c>
      <c r="P159" s="52">
        <f t="shared" si="40"/>
        <v>914</v>
      </c>
      <c r="Q159" s="181"/>
      <c r="R159" s="181"/>
      <c r="S159" s="181"/>
      <c r="T159" s="181"/>
      <c r="Y159" s="16"/>
      <c r="Z159" s="16"/>
    </row>
    <row r="160" spans="1:26" ht="12" customHeight="1">
      <c r="A160" s="118"/>
      <c r="B160" s="118"/>
      <c r="C160" s="118"/>
      <c r="D160" s="118"/>
      <c r="E160" s="118"/>
      <c r="F160" s="118"/>
      <c r="G160" s="118"/>
      <c r="H160" s="118"/>
      <c r="I160" s="118"/>
      <c r="J160" s="118"/>
      <c r="K160" s="157">
        <f>SUM(K159:M159)</f>
        <v>380</v>
      </c>
      <c r="L160" s="157"/>
      <c r="M160" s="157"/>
      <c r="N160" s="157">
        <f>SUM(N159:O159)</f>
        <v>914</v>
      </c>
      <c r="O160" s="157"/>
      <c r="P160" s="157"/>
      <c r="Q160" s="181"/>
      <c r="R160" s="181"/>
      <c r="S160" s="181"/>
      <c r="T160" s="181"/>
    </row>
    <row r="161" spans="1:23" ht="20.25" customHeight="1">
      <c r="A161" s="147" t="s">
        <v>94</v>
      </c>
      <c r="B161" s="147"/>
      <c r="C161" s="147"/>
      <c r="D161" s="147"/>
      <c r="E161" s="147"/>
      <c r="F161" s="147"/>
      <c r="G161" s="147"/>
      <c r="H161" s="147"/>
      <c r="I161" s="147"/>
      <c r="J161" s="147"/>
      <c r="K161" s="182">
        <f>T158/SUM(T51,T65,T78,T92,T107,T122)</f>
        <v>0.20930232558139536</v>
      </c>
      <c r="L161" s="182"/>
      <c r="M161" s="182"/>
      <c r="N161" s="182"/>
      <c r="O161" s="182"/>
      <c r="P161" s="182"/>
      <c r="Q161" s="182"/>
      <c r="R161" s="182"/>
      <c r="S161" s="182"/>
      <c r="T161" s="182"/>
    </row>
    <row r="162" spans="1:23" ht="19.5" customHeight="1">
      <c r="A162" s="158" t="s">
        <v>97</v>
      </c>
      <c r="B162" s="158"/>
      <c r="C162" s="158"/>
      <c r="D162" s="158"/>
      <c r="E162" s="158"/>
      <c r="F162" s="158"/>
      <c r="G162" s="158"/>
      <c r="H162" s="158"/>
      <c r="I162" s="158"/>
      <c r="J162" s="158"/>
      <c r="K162" s="182">
        <f>K160/(SUM(N51,N65,N78,N92,N107)*14+N122*12)</f>
        <v>0.19308943089430894</v>
      </c>
      <c r="L162" s="182"/>
      <c r="M162" s="182"/>
      <c r="N162" s="182"/>
      <c r="O162" s="182"/>
      <c r="P162" s="182"/>
      <c r="Q162" s="182"/>
      <c r="R162" s="182"/>
      <c r="S162" s="182"/>
      <c r="T162" s="182"/>
    </row>
    <row r="163" spans="1:23">
      <c r="A163" s="283"/>
      <c r="B163" s="283"/>
      <c r="C163" s="283"/>
      <c r="D163" s="283"/>
      <c r="E163" s="283"/>
      <c r="F163" s="283"/>
      <c r="G163" s="283"/>
      <c r="H163" s="283"/>
      <c r="I163" s="283"/>
      <c r="J163" s="283"/>
      <c r="K163" s="19"/>
      <c r="L163" s="19"/>
      <c r="M163" s="19"/>
      <c r="N163" s="19"/>
      <c r="O163" s="19"/>
      <c r="P163" s="19"/>
      <c r="Q163" s="19"/>
      <c r="R163" s="19"/>
      <c r="S163" s="19"/>
      <c r="T163" s="19"/>
    </row>
    <row r="164" spans="1:23">
      <c r="A164" s="283"/>
      <c r="B164" s="283"/>
      <c r="C164" s="283"/>
      <c r="D164" s="283"/>
      <c r="E164" s="283"/>
      <c r="F164" s="283"/>
      <c r="G164" s="283"/>
      <c r="H164" s="283"/>
      <c r="I164" s="283"/>
      <c r="J164" s="283"/>
      <c r="K164" s="19"/>
      <c r="L164" s="19"/>
      <c r="M164" s="19"/>
      <c r="N164" s="19"/>
      <c r="O164" s="19"/>
      <c r="P164" s="19"/>
      <c r="Q164" s="19"/>
      <c r="R164" s="19"/>
      <c r="S164" s="19"/>
      <c r="T164" s="19"/>
    </row>
    <row r="165" spans="1:23">
      <c r="A165" s="283"/>
      <c r="B165" s="283"/>
      <c r="C165" s="283"/>
      <c r="D165" s="283"/>
      <c r="E165" s="283"/>
      <c r="F165" s="283"/>
      <c r="G165" s="283"/>
      <c r="H165" s="283"/>
      <c r="I165" s="283"/>
      <c r="J165" s="283"/>
      <c r="K165" s="19"/>
      <c r="L165" s="19"/>
      <c r="M165" s="19"/>
      <c r="N165" s="19"/>
      <c r="O165" s="19"/>
      <c r="P165" s="19"/>
      <c r="Q165" s="19"/>
      <c r="R165" s="19"/>
      <c r="S165" s="19"/>
      <c r="T165" s="19"/>
    </row>
    <row r="166" spans="1:23">
      <c r="A166" s="283"/>
      <c r="B166" s="283"/>
      <c r="C166" s="283"/>
      <c r="D166" s="283"/>
      <c r="E166" s="283"/>
      <c r="F166" s="283"/>
      <c r="G166" s="283"/>
      <c r="H166" s="283"/>
      <c r="I166" s="283"/>
      <c r="J166" s="283"/>
      <c r="K166" s="19"/>
      <c r="L166" s="19"/>
      <c r="M166" s="19"/>
      <c r="N166" s="19"/>
      <c r="O166" s="19"/>
      <c r="P166" s="19"/>
      <c r="Q166" s="19"/>
      <c r="R166" s="19"/>
      <c r="S166" s="19"/>
      <c r="T166" s="19"/>
    </row>
    <row r="167" spans="1:23">
      <c r="A167" s="283"/>
      <c r="B167" s="283"/>
      <c r="C167" s="283"/>
      <c r="D167" s="283"/>
      <c r="E167" s="283"/>
      <c r="F167" s="283"/>
      <c r="G167" s="283"/>
      <c r="H167" s="283"/>
      <c r="I167" s="283"/>
      <c r="J167" s="283"/>
      <c r="K167" s="19"/>
      <c r="L167" s="19"/>
      <c r="M167" s="19"/>
      <c r="N167" s="19"/>
      <c r="O167" s="19"/>
      <c r="P167" s="19"/>
      <c r="Q167" s="19"/>
      <c r="R167" s="19"/>
      <c r="S167" s="19"/>
      <c r="T167" s="19"/>
    </row>
    <row r="168" spans="1:23">
      <c r="A168" s="283"/>
      <c r="B168" s="283"/>
      <c r="C168" s="283"/>
      <c r="D168" s="283"/>
      <c r="E168" s="283"/>
      <c r="F168" s="283"/>
      <c r="G168" s="283"/>
      <c r="H168" s="283"/>
      <c r="I168" s="283"/>
      <c r="J168" s="283"/>
      <c r="K168" s="19"/>
      <c r="L168" s="19"/>
      <c r="M168" s="19"/>
      <c r="N168" s="19"/>
      <c r="O168" s="19"/>
      <c r="P168" s="19"/>
      <c r="Q168" s="19"/>
      <c r="R168" s="19"/>
      <c r="S168" s="19"/>
      <c r="T168" s="19"/>
    </row>
    <row r="169" spans="1:23">
      <c r="A169" s="283"/>
      <c r="B169" s="283"/>
      <c r="C169" s="283"/>
      <c r="D169" s="283"/>
      <c r="E169" s="283"/>
      <c r="F169" s="283"/>
      <c r="G169" s="283"/>
      <c r="H169" s="283"/>
      <c r="I169" s="283"/>
      <c r="J169" s="283"/>
      <c r="K169" s="19"/>
      <c r="L169" s="19"/>
      <c r="M169" s="19"/>
      <c r="N169" s="19"/>
      <c r="O169" s="19"/>
      <c r="P169" s="19"/>
      <c r="Q169" s="19"/>
      <c r="R169" s="19"/>
      <c r="S169" s="19"/>
      <c r="T169" s="19"/>
    </row>
    <row r="170" spans="1:23" ht="19.5" customHeight="1">
      <c r="A170" s="86" t="s">
        <v>53</v>
      </c>
      <c r="B170" s="86"/>
      <c r="C170" s="86"/>
      <c r="D170" s="86"/>
      <c r="E170" s="86"/>
      <c r="F170" s="86"/>
      <c r="G170" s="86"/>
      <c r="H170" s="86"/>
      <c r="I170" s="86"/>
      <c r="J170" s="86"/>
      <c r="K170" s="86"/>
      <c r="L170" s="86"/>
      <c r="M170" s="86"/>
      <c r="N170" s="86"/>
      <c r="O170" s="86"/>
      <c r="P170" s="86"/>
      <c r="Q170" s="86"/>
      <c r="R170" s="86"/>
      <c r="S170" s="86"/>
      <c r="T170" s="86"/>
    </row>
    <row r="171" spans="1:23" ht="28.5" customHeight="1">
      <c r="A171" s="274" t="s">
        <v>29</v>
      </c>
      <c r="B171" s="80" t="s">
        <v>28</v>
      </c>
      <c r="C171" s="81"/>
      <c r="D171" s="81"/>
      <c r="E171" s="81"/>
      <c r="F171" s="81"/>
      <c r="G171" s="81"/>
      <c r="H171" s="81"/>
      <c r="I171" s="82"/>
      <c r="J171" s="67" t="s">
        <v>42</v>
      </c>
      <c r="K171" s="67" t="s">
        <v>26</v>
      </c>
      <c r="L171" s="67"/>
      <c r="M171" s="67"/>
      <c r="N171" s="67" t="s">
        <v>43</v>
      </c>
      <c r="O171" s="246"/>
      <c r="P171" s="246"/>
      <c r="Q171" s="67" t="s">
        <v>25</v>
      </c>
      <c r="R171" s="67"/>
      <c r="S171" s="67"/>
      <c r="T171" s="67" t="s">
        <v>24</v>
      </c>
    </row>
    <row r="172" spans="1:23" ht="16.5" customHeight="1">
      <c r="A172" s="274"/>
      <c r="B172" s="83"/>
      <c r="C172" s="84"/>
      <c r="D172" s="84"/>
      <c r="E172" s="84"/>
      <c r="F172" s="84"/>
      <c r="G172" s="84"/>
      <c r="H172" s="84"/>
      <c r="I172" s="85"/>
      <c r="J172" s="67"/>
      <c r="K172" s="51" t="s">
        <v>30</v>
      </c>
      <c r="L172" s="51" t="s">
        <v>31</v>
      </c>
      <c r="M172" s="51" t="s">
        <v>32</v>
      </c>
      <c r="N172" s="51" t="s">
        <v>36</v>
      </c>
      <c r="O172" s="51" t="s">
        <v>7</v>
      </c>
      <c r="P172" s="51" t="s">
        <v>33</v>
      </c>
      <c r="Q172" s="51" t="s">
        <v>34</v>
      </c>
      <c r="R172" s="51" t="s">
        <v>30</v>
      </c>
      <c r="S172" s="51" t="s">
        <v>35</v>
      </c>
      <c r="T172" s="67"/>
    </row>
    <row r="173" spans="1:23">
      <c r="A173" s="183" t="s">
        <v>54</v>
      </c>
      <c r="B173" s="183"/>
      <c r="C173" s="183"/>
      <c r="D173" s="183"/>
      <c r="E173" s="183"/>
      <c r="F173" s="183"/>
      <c r="G173" s="183"/>
      <c r="H173" s="183"/>
      <c r="I173" s="183"/>
      <c r="J173" s="183"/>
      <c r="K173" s="183"/>
      <c r="L173" s="183"/>
      <c r="M173" s="183"/>
      <c r="N173" s="183"/>
      <c r="O173" s="183"/>
      <c r="P173" s="183"/>
      <c r="Q173" s="183"/>
      <c r="R173" s="183"/>
      <c r="S173" s="183"/>
      <c r="T173" s="183"/>
      <c r="U173" s="284" t="s">
        <v>337</v>
      </c>
      <c r="V173" s="285"/>
      <c r="W173" s="285"/>
    </row>
    <row r="174" spans="1:23">
      <c r="A174" s="251" t="s">
        <v>213</v>
      </c>
      <c r="B174" s="66" t="s">
        <v>335</v>
      </c>
      <c r="C174" s="188"/>
      <c r="D174" s="188"/>
      <c r="E174" s="188"/>
      <c r="F174" s="188"/>
      <c r="G174" s="188"/>
      <c r="H174" s="188"/>
      <c r="I174" s="64"/>
      <c r="J174" s="46">
        <v>3</v>
      </c>
      <c r="K174" s="46">
        <v>0</v>
      </c>
      <c r="L174" s="46">
        <v>0</v>
      </c>
      <c r="M174" s="46">
        <v>2</v>
      </c>
      <c r="N174" s="44">
        <f>K174+L174+M174</f>
        <v>2</v>
      </c>
      <c r="O174" s="35">
        <f>P174-N174</f>
        <v>3</v>
      </c>
      <c r="P174" s="35">
        <f>ROUND(PRODUCT(J174,25)/14,0)</f>
        <v>5</v>
      </c>
      <c r="Q174" s="42"/>
      <c r="R174" s="42"/>
      <c r="S174" s="43" t="s">
        <v>35</v>
      </c>
      <c r="T174" s="37" t="s">
        <v>41</v>
      </c>
      <c r="U174" s="284"/>
      <c r="V174" s="285"/>
      <c r="W174" s="285"/>
    </row>
    <row r="175" spans="1:23">
      <c r="A175" s="251" t="s">
        <v>214</v>
      </c>
      <c r="B175" s="88" t="s">
        <v>334</v>
      </c>
      <c r="C175" s="265"/>
      <c r="D175" s="265"/>
      <c r="E175" s="265"/>
      <c r="F175" s="265"/>
      <c r="G175" s="265"/>
      <c r="H175" s="265"/>
      <c r="I175" s="87"/>
      <c r="J175" s="46">
        <v>3</v>
      </c>
      <c r="K175" s="46">
        <v>0</v>
      </c>
      <c r="L175" s="46">
        <v>0</v>
      </c>
      <c r="M175" s="46">
        <v>2</v>
      </c>
      <c r="N175" s="44">
        <f>K175+L175+M175</f>
        <v>2</v>
      </c>
      <c r="O175" s="35">
        <f t="shared" ref="O175:O176" si="41">P175-N175</f>
        <v>3</v>
      </c>
      <c r="P175" s="35">
        <f>ROUND(PRODUCT(J175,25)/14,0)</f>
        <v>5</v>
      </c>
      <c r="Q175" s="42"/>
      <c r="R175" s="42"/>
      <c r="S175" s="43" t="s">
        <v>35</v>
      </c>
      <c r="T175" s="37" t="s">
        <v>41</v>
      </c>
      <c r="U175" s="284"/>
      <c r="V175" s="285"/>
      <c r="W175" s="285"/>
    </row>
    <row r="176" spans="1:23">
      <c r="A176" s="251" t="s">
        <v>215</v>
      </c>
      <c r="B176" s="87" t="s">
        <v>336</v>
      </c>
      <c r="C176" s="63"/>
      <c r="D176" s="63"/>
      <c r="E176" s="63"/>
      <c r="F176" s="63"/>
      <c r="G176" s="63"/>
      <c r="H176" s="63"/>
      <c r="I176" s="88"/>
      <c r="J176" s="46">
        <v>3</v>
      </c>
      <c r="K176" s="46">
        <v>0</v>
      </c>
      <c r="L176" s="46">
        <v>0</v>
      </c>
      <c r="M176" s="46">
        <v>2</v>
      </c>
      <c r="N176" s="44">
        <f>K176+L176+M176</f>
        <v>2</v>
      </c>
      <c r="O176" s="35">
        <f t="shared" si="41"/>
        <v>3</v>
      </c>
      <c r="P176" s="35">
        <f>ROUND(PRODUCT(J176,25)/14,0)</f>
        <v>5</v>
      </c>
      <c r="Q176" s="42"/>
      <c r="R176" s="42"/>
      <c r="S176" s="43" t="s">
        <v>35</v>
      </c>
      <c r="T176" s="37" t="s">
        <v>41</v>
      </c>
      <c r="U176" s="284"/>
      <c r="V176" s="285"/>
      <c r="W176" s="285"/>
    </row>
    <row r="177" spans="1:26">
      <c r="A177" s="61" t="s">
        <v>55</v>
      </c>
      <c r="B177" s="61"/>
      <c r="C177" s="61"/>
      <c r="D177" s="61"/>
      <c r="E177" s="61"/>
      <c r="F177" s="61"/>
      <c r="G177" s="61"/>
      <c r="H177" s="61"/>
      <c r="I177" s="61"/>
      <c r="J177" s="61"/>
      <c r="K177" s="61"/>
      <c r="L177" s="61"/>
      <c r="M177" s="61"/>
      <c r="N177" s="61"/>
      <c r="O177" s="61"/>
      <c r="P177" s="61"/>
      <c r="Q177" s="61"/>
      <c r="R177" s="61"/>
      <c r="S177" s="61"/>
      <c r="T177" s="61"/>
      <c r="U177" s="284"/>
      <c r="V177" s="285"/>
      <c r="W177" s="285"/>
      <c r="X177" s="252"/>
      <c r="Y177" s="252"/>
      <c r="Z177" s="252"/>
    </row>
    <row r="178" spans="1:26">
      <c r="A178" s="251" t="s">
        <v>216</v>
      </c>
      <c r="B178" s="66" t="s">
        <v>335</v>
      </c>
      <c r="C178" s="188"/>
      <c r="D178" s="188"/>
      <c r="E178" s="188"/>
      <c r="F178" s="188"/>
      <c r="G178" s="188"/>
      <c r="H178" s="188"/>
      <c r="I178" s="64"/>
      <c r="J178" s="46">
        <v>3</v>
      </c>
      <c r="K178" s="46">
        <v>0</v>
      </c>
      <c r="L178" s="46">
        <v>0</v>
      </c>
      <c r="M178" s="46">
        <v>2</v>
      </c>
      <c r="N178" s="44">
        <f>K178+L178+M178</f>
        <v>2</v>
      </c>
      <c r="O178" s="35">
        <f t="shared" ref="O178:O180" si="42">P178-N178</f>
        <v>3</v>
      </c>
      <c r="P178" s="35">
        <f>ROUND(PRODUCT(J178,25)/14,0)</f>
        <v>5</v>
      </c>
      <c r="Q178" s="42"/>
      <c r="R178" s="42"/>
      <c r="S178" s="43" t="s">
        <v>35</v>
      </c>
      <c r="T178" s="37" t="s">
        <v>41</v>
      </c>
    </row>
    <row r="179" spans="1:26">
      <c r="A179" s="251" t="s">
        <v>217</v>
      </c>
      <c r="B179" s="88" t="s">
        <v>334</v>
      </c>
      <c r="C179" s="265"/>
      <c r="D179" s="265"/>
      <c r="E179" s="265"/>
      <c r="F179" s="265"/>
      <c r="G179" s="265"/>
      <c r="H179" s="265"/>
      <c r="I179" s="87"/>
      <c r="J179" s="46">
        <v>3</v>
      </c>
      <c r="K179" s="46">
        <v>0</v>
      </c>
      <c r="L179" s="46">
        <v>0</v>
      </c>
      <c r="M179" s="46">
        <v>2</v>
      </c>
      <c r="N179" s="44">
        <f>K179+L179+M179</f>
        <v>2</v>
      </c>
      <c r="O179" s="35">
        <f t="shared" si="42"/>
        <v>3</v>
      </c>
      <c r="P179" s="35">
        <f>ROUND(PRODUCT(J179,25)/14,0)</f>
        <v>5</v>
      </c>
      <c r="Q179" s="42"/>
      <c r="R179" s="42"/>
      <c r="S179" s="43" t="s">
        <v>35</v>
      </c>
      <c r="T179" s="37" t="s">
        <v>41</v>
      </c>
    </row>
    <row r="180" spans="1:26">
      <c r="A180" s="251" t="s">
        <v>218</v>
      </c>
      <c r="B180" s="87" t="s">
        <v>336</v>
      </c>
      <c r="C180" s="63"/>
      <c r="D180" s="63"/>
      <c r="E180" s="63"/>
      <c r="F180" s="63"/>
      <c r="G180" s="63"/>
      <c r="H180" s="63"/>
      <c r="I180" s="88"/>
      <c r="J180" s="46">
        <v>3</v>
      </c>
      <c r="K180" s="46">
        <v>0</v>
      </c>
      <c r="L180" s="46">
        <v>0</v>
      </c>
      <c r="M180" s="46">
        <v>2</v>
      </c>
      <c r="N180" s="44">
        <f>K180+L180+M180</f>
        <v>2</v>
      </c>
      <c r="O180" s="35">
        <f t="shared" si="42"/>
        <v>3</v>
      </c>
      <c r="P180" s="35">
        <f>ROUND(PRODUCT(J180,25)/14,0)</f>
        <v>5</v>
      </c>
      <c r="Q180" s="42"/>
      <c r="R180" s="42"/>
      <c r="S180" s="43" t="s">
        <v>35</v>
      </c>
      <c r="T180" s="37" t="s">
        <v>41</v>
      </c>
    </row>
    <row r="181" spans="1:26">
      <c r="A181" s="61" t="s">
        <v>56</v>
      </c>
      <c r="B181" s="61"/>
      <c r="C181" s="61"/>
      <c r="D181" s="61"/>
      <c r="E181" s="61"/>
      <c r="F181" s="61"/>
      <c r="G181" s="61"/>
      <c r="H181" s="61"/>
      <c r="I181" s="61"/>
      <c r="J181" s="61"/>
      <c r="K181" s="61"/>
      <c r="L181" s="61"/>
      <c r="M181" s="61"/>
      <c r="N181" s="61"/>
      <c r="O181" s="61"/>
      <c r="P181" s="61"/>
      <c r="Q181" s="61"/>
      <c r="R181" s="61"/>
      <c r="S181" s="61"/>
      <c r="T181" s="61"/>
      <c r="U181" s="58"/>
      <c r="V181" s="252"/>
      <c r="W181" s="252"/>
      <c r="X181" s="252"/>
      <c r="Y181" s="252"/>
      <c r="Z181" s="252"/>
    </row>
    <row r="182" spans="1:26">
      <c r="A182" s="253" t="s">
        <v>219</v>
      </c>
      <c r="B182" s="66" t="s">
        <v>335</v>
      </c>
      <c r="C182" s="188"/>
      <c r="D182" s="188"/>
      <c r="E182" s="188"/>
      <c r="F182" s="188"/>
      <c r="G182" s="188"/>
      <c r="H182" s="188"/>
      <c r="I182" s="64"/>
      <c r="J182" s="46">
        <v>3</v>
      </c>
      <c r="K182" s="46">
        <v>0</v>
      </c>
      <c r="L182" s="46">
        <v>0</v>
      </c>
      <c r="M182" s="46">
        <v>2</v>
      </c>
      <c r="N182" s="44">
        <f>K182+L182+M182</f>
        <v>2</v>
      </c>
      <c r="O182" s="35">
        <f t="shared" ref="O182:O184" si="43">P182-N182</f>
        <v>3</v>
      </c>
      <c r="P182" s="35">
        <f>ROUND(PRODUCT(J182,25)/14,0)</f>
        <v>5</v>
      </c>
      <c r="Q182" s="42"/>
      <c r="R182" s="42"/>
      <c r="S182" s="43" t="s">
        <v>35</v>
      </c>
      <c r="T182" s="37" t="s">
        <v>41</v>
      </c>
    </row>
    <row r="183" spans="1:26" ht="12.75" customHeight="1">
      <c r="A183" s="253" t="s">
        <v>220</v>
      </c>
      <c r="B183" s="88" t="s">
        <v>334</v>
      </c>
      <c r="C183" s="265"/>
      <c r="D183" s="265"/>
      <c r="E183" s="265"/>
      <c r="F183" s="265"/>
      <c r="G183" s="265"/>
      <c r="H183" s="265"/>
      <c r="I183" s="87"/>
      <c r="J183" s="46">
        <v>3</v>
      </c>
      <c r="K183" s="46">
        <v>0</v>
      </c>
      <c r="L183" s="46">
        <v>0</v>
      </c>
      <c r="M183" s="46">
        <v>2</v>
      </c>
      <c r="N183" s="44">
        <f>K183+L183+M183</f>
        <v>2</v>
      </c>
      <c r="O183" s="35">
        <f t="shared" si="43"/>
        <v>3</v>
      </c>
      <c r="P183" s="35">
        <f>ROUND(PRODUCT(J183,25)/14,0)</f>
        <v>5</v>
      </c>
      <c r="Q183" s="42"/>
      <c r="R183" s="42"/>
      <c r="S183" s="43" t="s">
        <v>35</v>
      </c>
      <c r="T183" s="37" t="s">
        <v>41</v>
      </c>
    </row>
    <row r="184" spans="1:26" ht="12.75" customHeight="1">
      <c r="A184" s="253" t="s">
        <v>221</v>
      </c>
      <c r="B184" s="87" t="s">
        <v>336</v>
      </c>
      <c r="C184" s="63"/>
      <c r="D184" s="63"/>
      <c r="E184" s="63"/>
      <c r="F184" s="63"/>
      <c r="G184" s="63"/>
      <c r="H184" s="63"/>
      <c r="I184" s="88"/>
      <c r="J184" s="46">
        <v>3</v>
      </c>
      <c r="K184" s="46">
        <v>0</v>
      </c>
      <c r="L184" s="46">
        <v>0</v>
      </c>
      <c r="M184" s="46">
        <v>2</v>
      </c>
      <c r="N184" s="44">
        <f>K184+L184+M184</f>
        <v>2</v>
      </c>
      <c r="O184" s="35">
        <f t="shared" si="43"/>
        <v>3</v>
      </c>
      <c r="P184" s="35">
        <f>ROUND(PRODUCT(J184,25)/14,0)</f>
        <v>5</v>
      </c>
      <c r="Q184" s="42"/>
      <c r="R184" s="42"/>
      <c r="S184" s="43" t="s">
        <v>35</v>
      </c>
      <c r="T184" s="37" t="s">
        <v>41</v>
      </c>
    </row>
    <row r="185" spans="1:26">
      <c r="A185" s="61" t="s">
        <v>57</v>
      </c>
      <c r="B185" s="187"/>
      <c r="C185" s="187"/>
      <c r="D185" s="187"/>
      <c r="E185" s="187"/>
      <c r="F185" s="187"/>
      <c r="G185" s="187"/>
      <c r="H185" s="187"/>
      <c r="I185" s="187"/>
      <c r="J185" s="187"/>
      <c r="K185" s="187"/>
      <c r="L185" s="187"/>
      <c r="M185" s="187"/>
      <c r="N185" s="187"/>
      <c r="O185" s="187"/>
      <c r="P185" s="187"/>
      <c r="Q185" s="187"/>
      <c r="R185" s="187"/>
      <c r="S185" s="187"/>
      <c r="T185" s="187"/>
      <c r="U185" s="16"/>
    </row>
    <row r="186" spans="1:26">
      <c r="A186" s="253" t="s">
        <v>222</v>
      </c>
      <c r="B186" s="66" t="s">
        <v>335</v>
      </c>
      <c r="C186" s="188"/>
      <c r="D186" s="188"/>
      <c r="E186" s="188"/>
      <c r="F186" s="188"/>
      <c r="G186" s="188"/>
      <c r="H186" s="188"/>
      <c r="I186" s="64"/>
      <c r="J186" s="46">
        <v>3</v>
      </c>
      <c r="K186" s="46">
        <v>0</v>
      </c>
      <c r="L186" s="46">
        <v>0</v>
      </c>
      <c r="M186" s="46">
        <v>2</v>
      </c>
      <c r="N186" s="44">
        <f>K186+L186+M186</f>
        <v>2</v>
      </c>
      <c r="O186" s="35">
        <f>P186-N186</f>
        <v>3</v>
      </c>
      <c r="P186" s="35">
        <f>ROUND(PRODUCT(J186,25)/14,0)</f>
        <v>5</v>
      </c>
      <c r="Q186" s="42"/>
      <c r="R186" s="42"/>
      <c r="S186" s="43" t="s">
        <v>35</v>
      </c>
      <c r="T186" s="37" t="s">
        <v>41</v>
      </c>
    </row>
    <row r="187" spans="1:26" ht="12.75" customHeight="1">
      <c r="A187" s="253" t="s">
        <v>223</v>
      </c>
      <c r="B187" s="88" t="s">
        <v>334</v>
      </c>
      <c r="C187" s="265"/>
      <c r="D187" s="265"/>
      <c r="E187" s="265"/>
      <c r="F187" s="265"/>
      <c r="G187" s="265"/>
      <c r="H187" s="265"/>
      <c r="I187" s="87"/>
      <c r="J187" s="46">
        <v>3</v>
      </c>
      <c r="K187" s="46">
        <v>0</v>
      </c>
      <c r="L187" s="46">
        <v>0</v>
      </c>
      <c r="M187" s="46">
        <v>2</v>
      </c>
      <c r="N187" s="44">
        <f>K187+L187+M187</f>
        <v>2</v>
      </c>
      <c r="O187" s="35">
        <f>P187-N187</f>
        <v>3</v>
      </c>
      <c r="P187" s="35">
        <f>ROUND(PRODUCT(J187,25)/14,0)</f>
        <v>5</v>
      </c>
      <c r="Q187" s="42"/>
      <c r="R187" s="42"/>
      <c r="S187" s="43" t="s">
        <v>35</v>
      </c>
      <c r="T187" s="47" t="s">
        <v>41</v>
      </c>
    </row>
    <row r="188" spans="1:26" ht="12.75" customHeight="1">
      <c r="A188" s="253" t="s">
        <v>224</v>
      </c>
      <c r="B188" s="87" t="s">
        <v>336</v>
      </c>
      <c r="C188" s="63"/>
      <c r="D188" s="63"/>
      <c r="E188" s="63"/>
      <c r="F188" s="63"/>
      <c r="G188" s="63"/>
      <c r="H188" s="63"/>
      <c r="I188" s="88"/>
      <c r="J188" s="46">
        <v>3</v>
      </c>
      <c r="K188" s="46">
        <v>0</v>
      </c>
      <c r="L188" s="46">
        <v>0</v>
      </c>
      <c r="M188" s="46">
        <v>2</v>
      </c>
      <c r="N188" s="44">
        <f>K188+L188+M188</f>
        <v>2</v>
      </c>
      <c r="O188" s="35">
        <f>P188-N188</f>
        <v>3</v>
      </c>
      <c r="P188" s="35">
        <f>ROUND(PRODUCT(J188,25)/14,0)</f>
        <v>5</v>
      </c>
      <c r="Q188" s="42"/>
      <c r="R188" s="42"/>
      <c r="S188" s="43" t="s">
        <v>35</v>
      </c>
      <c r="T188" s="47" t="s">
        <v>41</v>
      </c>
    </row>
    <row r="189" spans="1:26">
      <c r="A189" s="61" t="s">
        <v>58</v>
      </c>
      <c r="B189" s="187"/>
      <c r="C189" s="187"/>
      <c r="D189" s="187"/>
      <c r="E189" s="187"/>
      <c r="F189" s="187"/>
      <c r="G189" s="187"/>
      <c r="H189" s="187"/>
      <c r="I189" s="187"/>
      <c r="J189" s="187"/>
      <c r="K189" s="187"/>
      <c r="L189" s="187"/>
      <c r="M189" s="187"/>
      <c r="N189" s="187"/>
      <c r="O189" s="187"/>
      <c r="P189" s="187"/>
      <c r="Q189" s="187"/>
      <c r="R189" s="187"/>
      <c r="S189" s="187"/>
      <c r="T189" s="187"/>
      <c r="U189" s="16"/>
    </row>
    <row r="190" spans="1:26">
      <c r="A190" s="253" t="s">
        <v>225</v>
      </c>
      <c r="B190" s="66" t="s">
        <v>335</v>
      </c>
      <c r="C190" s="188"/>
      <c r="D190" s="188"/>
      <c r="E190" s="188"/>
      <c r="F190" s="188"/>
      <c r="G190" s="188"/>
      <c r="H190" s="188"/>
      <c r="I190" s="64"/>
      <c r="J190" s="46">
        <v>3</v>
      </c>
      <c r="K190" s="46">
        <v>0</v>
      </c>
      <c r="L190" s="46">
        <v>0</v>
      </c>
      <c r="M190" s="46">
        <v>2</v>
      </c>
      <c r="N190" s="44">
        <f>K190+L190+M190</f>
        <v>2</v>
      </c>
      <c r="O190" s="35">
        <f>P190-N190</f>
        <v>3</v>
      </c>
      <c r="P190" s="35">
        <f>ROUND(PRODUCT(J190,25)/14,0)</f>
        <v>5</v>
      </c>
      <c r="Q190" s="42"/>
      <c r="R190" s="42"/>
      <c r="S190" s="43" t="s">
        <v>35</v>
      </c>
      <c r="T190" s="37" t="s">
        <v>41</v>
      </c>
    </row>
    <row r="191" spans="1:26" ht="12.75" customHeight="1">
      <c r="A191" s="253" t="s">
        <v>226</v>
      </c>
      <c r="B191" s="88" t="s">
        <v>334</v>
      </c>
      <c r="C191" s="265"/>
      <c r="D191" s="265"/>
      <c r="E191" s="265"/>
      <c r="F191" s="265"/>
      <c r="G191" s="265"/>
      <c r="H191" s="265"/>
      <c r="I191" s="87"/>
      <c r="J191" s="46">
        <v>3</v>
      </c>
      <c r="K191" s="46">
        <v>0</v>
      </c>
      <c r="L191" s="46">
        <v>0</v>
      </c>
      <c r="M191" s="46">
        <v>2</v>
      </c>
      <c r="N191" s="44">
        <f>K191+L191+M191</f>
        <v>2</v>
      </c>
      <c r="O191" s="35">
        <f>P191-N191</f>
        <v>3</v>
      </c>
      <c r="P191" s="35">
        <f>ROUND(PRODUCT(J191,25)/14,0)</f>
        <v>5</v>
      </c>
      <c r="Q191" s="42"/>
      <c r="R191" s="42"/>
      <c r="S191" s="43" t="s">
        <v>35</v>
      </c>
      <c r="T191" s="47" t="s">
        <v>41</v>
      </c>
    </row>
    <row r="192" spans="1:26" ht="12.75" customHeight="1">
      <c r="A192" s="253" t="s">
        <v>227</v>
      </c>
      <c r="B192" s="87" t="s">
        <v>336</v>
      </c>
      <c r="C192" s="63"/>
      <c r="D192" s="63"/>
      <c r="E192" s="63"/>
      <c r="F192" s="63"/>
      <c r="G192" s="63"/>
      <c r="H192" s="63"/>
      <c r="I192" s="88"/>
      <c r="J192" s="46">
        <v>3</v>
      </c>
      <c r="K192" s="46">
        <v>0</v>
      </c>
      <c r="L192" s="46">
        <v>0</v>
      </c>
      <c r="M192" s="46">
        <v>2</v>
      </c>
      <c r="N192" s="44">
        <f>K192+L192+M192</f>
        <v>2</v>
      </c>
      <c r="O192" s="35">
        <f>P192-N192</f>
        <v>3</v>
      </c>
      <c r="P192" s="35">
        <f>ROUND(PRODUCT(J192,25)/14,0)</f>
        <v>5</v>
      </c>
      <c r="Q192" s="42"/>
      <c r="R192" s="42"/>
      <c r="S192" s="43" t="s">
        <v>35</v>
      </c>
      <c r="T192" s="47" t="s">
        <v>41</v>
      </c>
    </row>
    <row r="193" spans="1:21">
      <c r="A193" s="61" t="s">
        <v>59</v>
      </c>
      <c r="B193" s="61"/>
      <c r="C193" s="61"/>
      <c r="D193" s="61"/>
      <c r="E193" s="61"/>
      <c r="F193" s="61"/>
      <c r="G193" s="61"/>
      <c r="H193" s="61"/>
      <c r="I193" s="61"/>
      <c r="J193" s="61"/>
      <c r="K193" s="61"/>
      <c r="L193" s="61"/>
      <c r="M193" s="61"/>
      <c r="N193" s="61"/>
      <c r="O193" s="61"/>
      <c r="P193" s="61"/>
      <c r="Q193" s="61"/>
      <c r="R193" s="61"/>
      <c r="S193" s="61"/>
      <c r="T193" s="61"/>
      <c r="U193" s="16"/>
    </row>
    <row r="194" spans="1:21">
      <c r="A194" s="253" t="s">
        <v>228</v>
      </c>
      <c r="B194" s="66" t="s">
        <v>335</v>
      </c>
      <c r="C194" s="188"/>
      <c r="D194" s="188"/>
      <c r="E194" s="188"/>
      <c r="F194" s="188"/>
      <c r="G194" s="188"/>
      <c r="H194" s="188"/>
      <c r="I194" s="64"/>
      <c r="J194" s="46">
        <v>3</v>
      </c>
      <c r="K194" s="46">
        <v>0</v>
      </c>
      <c r="L194" s="46">
        <v>0</v>
      </c>
      <c r="M194" s="46">
        <v>2</v>
      </c>
      <c r="N194" s="44">
        <f>K194+L194+M194</f>
        <v>2</v>
      </c>
      <c r="O194" s="35">
        <f>P194-N194</f>
        <v>3</v>
      </c>
      <c r="P194" s="35">
        <f>ROUND(PRODUCT(J194,25)/14,0)</f>
        <v>5</v>
      </c>
      <c r="Q194" s="42"/>
      <c r="R194" s="42"/>
      <c r="S194" s="43" t="s">
        <v>35</v>
      </c>
      <c r="T194" s="37" t="s">
        <v>41</v>
      </c>
    </row>
    <row r="195" spans="1:21" ht="12.75" customHeight="1">
      <c r="A195" s="253" t="s">
        <v>229</v>
      </c>
      <c r="B195" s="88" t="s">
        <v>334</v>
      </c>
      <c r="C195" s="265"/>
      <c r="D195" s="265"/>
      <c r="E195" s="265"/>
      <c r="F195" s="265"/>
      <c r="G195" s="265"/>
      <c r="H195" s="265"/>
      <c r="I195" s="87"/>
      <c r="J195" s="46">
        <v>3</v>
      </c>
      <c r="K195" s="46">
        <v>0</v>
      </c>
      <c r="L195" s="46">
        <v>0</v>
      </c>
      <c r="M195" s="46">
        <v>2</v>
      </c>
      <c r="N195" s="44">
        <f>K195+L195+M195</f>
        <v>2</v>
      </c>
      <c r="O195" s="35">
        <f>P195-N195</f>
        <v>3</v>
      </c>
      <c r="P195" s="35">
        <f>ROUND(PRODUCT(J195,25)/14,0)</f>
        <v>5</v>
      </c>
      <c r="Q195" s="42"/>
      <c r="R195" s="42"/>
      <c r="S195" s="43" t="s">
        <v>35</v>
      </c>
      <c r="T195" s="47" t="s">
        <v>41</v>
      </c>
    </row>
    <row r="196" spans="1:21">
      <c r="A196" s="253" t="s">
        <v>230</v>
      </c>
      <c r="B196" s="87" t="s">
        <v>336</v>
      </c>
      <c r="C196" s="63"/>
      <c r="D196" s="63"/>
      <c r="E196" s="63"/>
      <c r="F196" s="63"/>
      <c r="G196" s="63"/>
      <c r="H196" s="63"/>
      <c r="I196" s="88"/>
      <c r="J196" s="46">
        <v>3</v>
      </c>
      <c r="K196" s="46">
        <v>0</v>
      </c>
      <c r="L196" s="46">
        <v>0</v>
      </c>
      <c r="M196" s="46">
        <v>2</v>
      </c>
      <c r="N196" s="44">
        <f>K196+L196+M196</f>
        <v>2</v>
      </c>
      <c r="O196" s="35">
        <f>P196-N196</f>
        <v>3</v>
      </c>
      <c r="P196" s="35">
        <f>ROUND(PRODUCT(J196,25)/14,0)</f>
        <v>5</v>
      </c>
      <c r="Q196" s="42"/>
      <c r="R196" s="42"/>
      <c r="S196" s="43" t="s">
        <v>35</v>
      </c>
      <c r="T196" s="47" t="s">
        <v>41</v>
      </c>
    </row>
    <row r="197" spans="1:21" ht="35.25" customHeight="1">
      <c r="A197" s="118" t="s">
        <v>96</v>
      </c>
      <c r="B197" s="118"/>
      <c r="C197" s="118"/>
      <c r="D197" s="118"/>
      <c r="E197" s="118"/>
      <c r="F197" s="118"/>
      <c r="G197" s="118"/>
      <c r="H197" s="118"/>
      <c r="I197" s="118"/>
      <c r="J197" s="52">
        <f>SUM(J174:J176,J178:J180,J182:J184,J186:J188,J190:J192,J194:J196)</f>
        <v>54</v>
      </c>
      <c r="K197" s="52">
        <f t="shared" ref="K197:P197" si="44">SUM(K174:K176,K178:K180,K182:K184,K186:K188,K190:K192,K194:K196)</f>
        <v>0</v>
      </c>
      <c r="L197" s="52">
        <f t="shared" si="44"/>
        <v>0</v>
      </c>
      <c r="M197" s="52">
        <f t="shared" si="44"/>
        <v>36</v>
      </c>
      <c r="N197" s="52">
        <f t="shared" si="44"/>
        <v>36</v>
      </c>
      <c r="O197" s="52">
        <f t="shared" si="44"/>
        <v>54</v>
      </c>
      <c r="P197" s="52">
        <f t="shared" si="44"/>
        <v>90</v>
      </c>
      <c r="Q197" s="52">
        <f>COUNTIF(Q174:Q176,"E")+COUNTIF(Q178:Q180,"E")+COUNTIF(Q182:Q184,"E")+COUNTIF(Q186:Q188,"E")+COUNTIF(Q190:Q192,"E")+COUNTIF(Q194:Q196,"E")</f>
        <v>0</v>
      </c>
      <c r="R197" s="52">
        <f>COUNTIF(R174:R176,"C")+COUNTIF(R178:R180,"C")+COUNTIF(R182:R184,"C")+COUNTIF(R186:R188,"C")+COUNTIF(R190:R192,"C")+COUNTIF(R194:R196,"C")</f>
        <v>0</v>
      </c>
      <c r="S197" s="52">
        <f>COUNTIF(S174:S176,"VP")+COUNTIF(S178:S180,"VP")+COUNTIF(S182:S184,"VP")+COUNTIF(S186:S188,"VP")+COUNTIF(S190:S192,"VP")+COUNTIF(S194:S196,"VP")</f>
        <v>18</v>
      </c>
      <c r="T197" s="22">
        <f>COUNTA(T174:T176,T178:T180,T182:T184,T186:T188,T190:T192,T194:T196)</f>
        <v>18</v>
      </c>
    </row>
    <row r="198" spans="1:21">
      <c r="A198" s="118" t="s">
        <v>52</v>
      </c>
      <c r="B198" s="118"/>
      <c r="C198" s="118"/>
      <c r="D198" s="118"/>
      <c r="E198" s="118"/>
      <c r="F198" s="118"/>
      <c r="G198" s="118"/>
      <c r="H198" s="118"/>
      <c r="I198" s="118"/>
      <c r="J198" s="118"/>
      <c r="K198" s="52">
        <f>SUM(K174:K176,K178:K180,K182:K184,K186:K188,K190:K192)*14+SUM(K194:K196)*12</f>
        <v>0</v>
      </c>
      <c r="L198" s="52">
        <f t="shared" ref="L198:P198" si="45">SUM(L174:L176,L178:L180,L182:L184,L186:L188,L190:L192)*14+SUM(L194:L196)*12</f>
        <v>0</v>
      </c>
      <c r="M198" s="52">
        <f t="shared" si="45"/>
        <v>492</v>
      </c>
      <c r="N198" s="52">
        <f t="shared" si="45"/>
        <v>492</v>
      </c>
      <c r="O198" s="52">
        <f t="shared" si="45"/>
        <v>738</v>
      </c>
      <c r="P198" s="52">
        <f t="shared" si="45"/>
        <v>1230</v>
      </c>
      <c r="Q198" s="184"/>
      <c r="R198" s="184"/>
      <c r="S198" s="184"/>
      <c r="T198" s="184"/>
    </row>
    <row r="199" spans="1:21">
      <c r="A199" s="118"/>
      <c r="B199" s="118"/>
      <c r="C199" s="118"/>
      <c r="D199" s="118"/>
      <c r="E199" s="118"/>
      <c r="F199" s="118"/>
      <c r="G199" s="118"/>
      <c r="H199" s="118"/>
      <c r="I199" s="118"/>
      <c r="J199" s="118"/>
      <c r="K199" s="157">
        <f>SUM(K198:M198)</f>
        <v>492</v>
      </c>
      <c r="L199" s="157"/>
      <c r="M199" s="157"/>
      <c r="N199" s="157">
        <f>SUM(N198:O198)</f>
        <v>1230</v>
      </c>
      <c r="O199" s="157"/>
      <c r="P199" s="157"/>
      <c r="Q199" s="184"/>
      <c r="R199" s="184"/>
      <c r="S199" s="184"/>
      <c r="T199" s="184"/>
    </row>
    <row r="200" spans="1:21" ht="18" customHeight="1">
      <c r="A200" s="138" t="s">
        <v>94</v>
      </c>
      <c r="B200" s="139"/>
      <c r="C200" s="139"/>
      <c r="D200" s="139"/>
      <c r="E200" s="139"/>
      <c r="F200" s="139"/>
      <c r="G200" s="139"/>
      <c r="H200" s="139"/>
      <c r="I200" s="139"/>
      <c r="J200" s="140"/>
      <c r="K200" s="144">
        <f>T197/SUM(T51,T65,T78,T92,T107,T122)</f>
        <v>0.41860465116279072</v>
      </c>
      <c r="L200" s="145"/>
      <c r="M200" s="145"/>
      <c r="N200" s="145"/>
      <c r="O200" s="145"/>
      <c r="P200" s="145"/>
      <c r="Q200" s="145"/>
      <c r="R200" s="145"/>
      <c r="S200" s="145"/>
      <c r="T200" s="146"/>
    </row>
    <row r="201" spans="1:21" ht="18" customHeight="1">
      <c r="A201" s="141" t="s">
        <v>97</v>
      </c>
      <c r="B201" s="142"/>
      <c r="C201" s="142"/>
      <c r="D201" s="142"/>
      <c r="E201" s="142"/>
      <c r="F201" s="142"/>
      <c r="G201" s="142"/>
      <c r="H201" s="142"/>
      <c r="I201" s="142"/>
      <c r="J201" s="143"/>
      <c r="K201" s="144">
        <f>K199/(SUM(N51,N65,N78,N92,N107)*14+N122*12)</f>
        <v>0.25</v>
      </c>
      <c r="L201" s="145"/>
      <c r="M201" s="145"/>
      <c r="N201" s="145"/>
      <c r="O201" s="145"/>
      <c r="P201" s="145"/>
      <c r="Q201" s="145"/>
      <c r="R201" s="145"/>
      <c r="S201" s="145"/>
      <c r="T201" s="146"/>
    </row>
    <row r="202" spans="1:21">
      <c r="A202" s="18"/>
      <c r="B202" s="18"/>
      <c r="C202" s="18"/>
      <c r="D202" s="18"/>
      <c r="E202" s="18"/>
      <c r="F202" s="18"/>
      <c r="G202" s="18"/>
      <c r="H202" s="18"/>
      <c r="I202" s="18"/>
      <c r="J202" s="18"/>
      <c r="K202" s="19"/>
      <c r="L202" s="19"/>
      <c r="M202" s="19"/>
      <c r="N202" s="19"/>
      <c r="O202" s="19"/>
      <c r="P202" s="19"/>
      <c r="Q202" s="19"/>
      <c r="R202" s="19"/>
      <c r="S202" s="19"/>
      <c r="T202" s="19"/>
    </row>
    <row r="203" spans="1:21">
      <c r="A203" s="18"/>
      <c r="B203" s="18"/>
      <c r="C203" s="18"/>
      <c r="D203" s="18"/>
      <c r="E203" s="18"/>
      <c r="F203" s="18"/>
      <c r="G203" s="18"/>
      <c r="H203" s="18"/>
      <c r="I203" s="18"/>
      <c r="J203" s="18"/>
      <c r="K203" s="19"/>
      <c r="L203" s="19"/>
      <c r="M203" s="19"/>
      <c r="N203" s="19"/>
      <c r="O203" s="19"/>
      <c r="P203" s="19"/>
      <c r="Q203" s="19"/>
      <c r="R203" s="19"/>
      <c r="S203" s="19"/>
      <c r="T203" s="19"/>
    </row>
    <row r="204" spans="1:21">
      <c r="A204" s="18"/>
      <c r="B204" s="18"/>
      <c r="C204" s="18"/>
      <c r="D204" s="18"/>
      <c r="E204" s="18"/>
      <c r="F204" s="18"/>
      <c r="G204" s="18"/>
      <c r="H204" s="18"/>
      <c r="I204" s="18"/>
      <c r="J204" s="18"/>
      <c r="K204" s="19"/>
      <c r="L204" s="19"/>
      <c r="M204" s="19"/>
      <c r="N204" s="19"/>
      <c r="O204" s="19"/>
      <c r="P204" s="19"/>
      <c r="Q204" s="19"/>
      <c r="R204" s="19"/>
      <c r="S204" s="19"/>
      <c r="T204" s="19"/>
    </row>
    <row r="205" spans="1:21" ht="21" customHeight="1">
      <c r="A205" s="159" t="s">
        <v>60</v>
      </c>
      <c r="B205" s="160"/>
      <c r="C205" s="160"/>
      <c r="D205" s="160"/>
      <c r="E205" s="160"/>
      <c r="F205" s="160"/>
      <c r="G205" s="160"/>
      <c r="H205" s="160"/>
      <c r="I205" s="160"/>
      <c r="J205" s="160"/>
      <c r="K205" s="160"/>
      <c r="L205" s="160"/>
      <c r="M205" s="160"/>
      <c r="N205" s="160"/>
      <c r="O205" s="160"/>
      <c r="P205" s="160"/>
      <c r="Q205" s="160"/>
      <c r="R205" s="160"/>
      <c r="S205" s="160"/>
      <c r="T205" s="160"/>
    </row>
    <row r="206" spans="1:21" ht="21" customHeight="1">
      <c r="A206" s="103" t="s">
        <v>62</v>
      </c>
      <c r="B206" s="155"/>
      <c r="C206" s="155"/>
      <c r="D206" s="155"/>
      <c r="E206" s="155"/>
      <c r="F206" s="155"/>
      <c r="G206" s="155"/>
      <c r="H206" s="155"/>
      <c r="I206" s="155"/>
      <c r="J206" s="155"/>
      <c r="K206" s="155"/>
      <c r="L206" s="155"/>
      <c r="M206" s="155"/>
      <c r="N206" s="155"/>
      <c r="O206" s="155"/>
      <c r="P206" s="155"/>
      <c r="Q206" s="155"/>
      <c r="R206" s="155"/>
      <c r="S206" s="155"/>
      <c r="T206" s="155"/>
      <c r="U206" s="16"/>
    </row>
    <row r="207" spans="1:21" ht="24.75" customHeight="1">
      <c r="A207" s="278" t="s">
        <v>29</v>
      </c>
      <c r="B207" s="103" t="s">
        <v>28</v>
      </c>
      <c r="C207" s="103"/>
      <c r="D207" s="103"/>
      <c r="E207" s="103"/>
      <c r="F207" s="103"/>
      <c r="G207" s="103"/>
      <c r="H207" s="103"/>
      <c r="I207" s="103"/>
      <c r="J207" s="104" t="s">
        <v>42</v>
      </c>
      <c r="K207" s="104" t="s">
        <v>26</v>
      </c>
      <c r="L207" s="104"/>
      <c r="M207" s="104"/>
      <c r="N207" s="104" t="s">
        <v>43</v>
      </c>
      <c r="O207" s="104"/>
      <c r="P207" s="104"/>
      <c r="Q207" s="104" t="s">
        <v>25</v>
      </c>
      <c r="R207" s="104"/>
      <c r="S207" s="104"/>
      <c r="T207" s="104" t="s">
        <v>24</v>
      </c>
      <c r="U207" s="16"/>
    </row>
    <row r="208" spans="1:21">
      <c r="A208" s="278"/>
      <c r="B208" s="103"/>
      <c r="C208" s="103"/>
      <c r="D208" s="103"/>
      <c r="E208" s="103"/>
      <c r="F208" s="103"/>
      <c r="G208" s="103"/>
      <c r="H208" s="103"/>
      <c r="I208" s="103"/>
      <c r="J208" s="104"/>
      <c r="K208" s="53" t="s">
        <v>30</v>
      </c>
      <c r="L208" s="53" t="s">
        <v>31</v>
      </c>
      <c r="M208" s="53" t="s">
        <v>32</v>
      </c>
      <c r="N208" s="53" t="s">
        <v>36</v>
      </c>
      <c r="O208" s="53" t="s">
        <v>7</v>
      </c>
      <c r="P208" s="53" t="s">
        <v>33</v>
      </c>
      <c r="Q208" s="53" t="s">
        <v>34</v>
      </c>
      <c r="R208" s="53" t="s">
        <v>30</v>
      </c>
      <c r="S208" s="53" t="s">
        <v>35</v>
      </c>
      <c r="T208" s="104"/>
      <c r="U208" s="16"/>
    </row>
    <row r="209" spans="1:26" ht="18" customHeight="1">
      <c r="A209" s="103" t="s">
        <v>61</v>
      </c>
      <c r="B209" s="103"/>
      <c r="C209" s="103"/>
      <c r="D209" s="103"/>
      <c r="E209" s="103"/>
      <c r="F209" s="103"/>
      <c r="G209" s="103"/>
      <c r="H209" s="103"/>
      <c r="I209" s="103"/>
      <c r="J209" s="103"/>
      <c r="K209" s="103"/>
      <c r="L209" s="103"/>
      <c r="M209" s="103"/>
      <c r="N209" s="103"/>
      <c r="O209" s="103"/>
      <c r="P209" s="103"/>
      <c r="Q209" s="103"/>
      <c r="R209" s="103"/>
      <c r="S209" s="103"/>
      <c r="T209" s="103"/>
      <c r="U209" s="16"/>
    </row>
    <row r="210" spans="1:26" ht="15">
      <c r="A210" s="279" t="str">
        <f>IF(ISNA(INDEX($A$39:$T$199,MATCH($B210,$B$39:$B$199,0),1)),"",INDEX($A$39:$T$199,MATCH($B210,$B$39:$B$199,0),1))</f>
        <v>LLY1001</v>
      </c>
      <c r="B210" s="102" t="s">
        <v>176</v>
      </c>
      <c r="C210" s="102"/>
      <c r="D210" s="102"/>
      <c r="E210" s="102"/>
      <c r="F210" s="102"/>
      <c r="G210" s="102"/>
      <c r="H210" s="102"/>
      <c r="I210" s="102"/>
      <c r="J210" s="3">
        <f>IF(ISNA(INDEX($A$39:$T$199,MATCH($B210,$B$39:$B$199,0),10)),"",INDEX($A$39:$T$199,MATCH($B210,$B$39:$B$199,0),10))</f>
        <v>4</v>
      </c>
      <c r="K210" s="3">
        <f>IF(ISNA(INDEX($A$39:$T$199,MATCH($B210,$B$39:$B$199,0),11)),"",INDEX($A$39:$T$199,MATCH($B210,$B$39:$B$199,0),11))</f>
        <v>2</v>
      </c>
      <c r="L210" s="3">
        <f>IF(ISNA(INDEX($A$39:$T$199,MATCH($B210,$B$39:$B$199,0),12)),"",INDEX($A$39:$T$199,MATCH($B210,$B$39:$B$199,0),12))</f>
        <v>1</v>
      </c>
      <c r="M210" s="3">
        <f>IF(ISNA(INDEX($A$39:$T$199,MATCH($B210,$B$39:$B$199,0),13)),"",INDEX($A$39:$T$199,MATCH($B210,$B$39:$B$199,0),13))</f>
        <v>0</v>
      </c>
      <c r="N210" s="3">
        <f>IF(ISNA(INDEX($A$39:$T$199,MATCH($B210,$B$39:$B$199,0),14)),"",INDEX($A$39:$T$199,MATCH($B210,$B$39:$B$199,0),14))</f>
        <v>3</v>
      </c>
      <c r="O210" s="3">
        <f>IF(ISNA(INDEX($A$39:$T$199,MATCH($B210,$B$39:$B$199,0),15)),"",INDEX($A$39:$T$199,MATCH($B210,$B$39:$B$199,0),15))</f>
        <v>4</v>
      </c>
      <c r="P210" s="3">
        <f>IF(ISNA(INDEX($A$39:$T$199,MATCH($B210,$B$39:$B$199,0),16)),"",INDEX($A$39:$T$199,MATCH($B210,$B$39:$B$199,0),16))</f>
        <v>7</v>
      </c>
      <c r="Q210" s="5" t="str">
        <f>IF(ISNA(INDEX($A$39:$T$199,MATCH($B210,$B$39:$B$199,0),17)),"",INDEX($A$39:$T$199,MATCH($B210,$B$39:$B$199,0),17))</f>
        <v>E</v>
      </c>
      <c r="R210" s="5">
        <f>IF(ISNA(INDEX($A$39:$T$199,MATCH($B210,$B$39:$B$199,0),18)),"",INDEX($A$39:$T$199,MATCH($B210,$B$39:$B$199,0),18))</f>
        <v>0</v>
      </c>
      <c r="S210" s="5">
        <f>IF(ISNA(INDEX($A$39:$T$199,MATCH($B210,$B$39:$B$199,0),19)),"",INDEX($A$39:$T$199,MATCH($B210,$B$39:$B$199,0),19))</f>
        <v>0</v>
      </c>
      <c r="T210" s="5" t="str">
        <f>IF(ISNA(INDEX($A$39:$T$199,MATCH($B210,$B$39:$B$199,0),20)),"",INDEX($A$39:$T$199,MATCH($B210,$B$39:$B$199,0),20))</f>
        <v>DF</v>
      </c>
      <c r="U210" s="30"/>
      <c r="V210" s="28"/>
      <c r="W210" s="28"/>
      <c r="X210" s="28"/>
      <c r="Y210" s="28"/>
      <c r="Z210" s="28"/>
    </row>
    <row r="211" spans="1:26" ht="15" customHeight="1">
      <c r="A211" s="279" t="str">
        <f>IF(ISNA(INDEX($A$39:$T$199,MATCH($B211,$B$39:$B$199,0),1)),"",INDEX($A$39:$T$199,MATCH($B211,$B$39:$B$199,0),1))</f>
        <v>LLY2007</v>
      </c>
      <c r="B211" s="112" t="s">
        <v>248</v>
      </c>
      <c r="C211" s="113"/>
      <c r="D211" s="113"/>
      <c r="E211" s="113"/>
      <c r="F211" s="113"/>
      <c r="G211" s="113"/>
      <c r="H211" s="113"/>
      <c r="I211" s="114"/>
      <c r="J211" s="3">
        <f>IF(ISNA(INDEX($A$39:$T$199,MATCH($B211,$B$39:$B$199,0),10)),"",INDEX($A$39:$T$199,MATCH($B211,$B$39:$B$199,0),10))</f>
        <v>4</v>
      </c>
      <c r="K211" s="3">
        <f>IF(ISNA(INDEX($A$39:$T$199,MATCH($B211,$B$39:$B$199,0),11)),"",INDEX($A$39:$T$199,MATCH($B211,$B$39:$B$199,0),11))</f>
        <v>2</v>
      </c>
      <c r="L211" s="3">
        <f>IF(ISNA(INDEX($A$39:$T$199,MATCH($B211,$B$39:$B$199,0),12)),"",INDEX($A$39:$T$199,MATCH($B211,$B$39:$B$199,0),12))</f>
        <v>1</v>
      </c>
      <c r="M211" s="3">
        <f>IF(ISNA(INDEX($A$39:$T$199,MATCH($B211,$B$39:$B$199,0),13)),"",INDEX($A$39:$T$199,MATCH($B211,$B$39:$B$199,0),13))</f>
        <v>0</v>
      </c>
      <c r="N211" s="3">
        <f>IF(ISNA(INDEX($A$39:$T$199,MATCH($B211,$B$39:$B$199,0),14)),"",INDEX($A$39:$T$199,MATCH($B211,$B$39:$B$199,0),14))</f>
        <v>3</v>
      </c>
      <c r="O211" s="3">
        <f>IF(ISNA(INDEX($A$39:$T$199,MATCH($B211,$B$39:$B$199,0),15)),"",INDEX($A$39:$T$199,MATCH($B211,$B$39:$B$199,0),15))</f>
        <v>4</v>
      </c>
      <c r="P211" s="3">
        <f>IF(ISNA(INDEX($A$39:$T$199,MATCH($B211,$B$39:$B$199,0),16)),"",INDEX($A$39:$T$199,MATCH($B211,$B$39:$B$199,0),16))</f>
        <v>7</v>
      </c>
      <c r="Q211" s="5" t="str">
        <f>IF(ISNA(INDEX($A$39:$T$199,MATCH($B211,$B$39:$B$199,0),17)),"",INDEX($A$39:$T$199,MATCH($B211,$B$39:$B$199,0),17))</f>
        <v>E</v>
      </c>
      <c r="R211" s="5">
        <f>IF(ISNA(INDEX($A$39:$T$199,MATCH($B211,$B$39:$B$199,0),18)),"",INDEX($A$39:$T$199,MATCH($B211,$B$39:$B$199,0),18))</f>
        <v>0</v>
      </c>
      <c r="S211" s="5">
        <f>IF(ISNA(INDEX($A$39:$T$199,MATCH($B211,$B$39:$B$199,0),19)),"",INDEX($A$39:$T$199,MATCH($B211,$B$39:$B$199,0),19))</f>
        <v>0</v>
      </c>
      <c r="T211" s="5" t="str">
        <f>IF(ISNA(INDEX($A$39:$T$199,MATCH($B211,$B$39:$B$199,0),20)),"",INDEX($A$39:$T$199,MATCH($B211,$B$39:$B$199,0),20))</f>
        <v>DF</v>
      </c>
      <c r="U211" s="254"/>
      <c r="V211" s="28"/>
      <c r="W211" s="28"/>
      <c r="X211" s="28"/>
      <c r="Y211" s="28"/>
      <c r="Z211" s="28"/>
    </row>
    <row r="212" spans="1:26" ht="27" customHeight="1">
      <c r="A212" s="279" t="str">
        <f>IF(ISNA(INDEX($A$39:$T$199,MATCH($B212,$B$39:$B$199,0),1)),"",INDEX($A$39:$T$199,MATCH($B212,$B$39:$B$199,0),1))</f>
        <v>LLX3023</v>
      </c>
      <c r="B212" s="156" t="s">
        <v>180</v>
      </c>
      <c r="C212" s="156"/>
      <c r="D212" s="156"/>
      <c r="E212" s="156"/>
      <c r="F212" s="156"/>
      <c r="G212" s="156"/>
      <c r="H212" s="156"/>
      <c r="I212" s="156"/>
      <c r="J212" s="3">
        <f>IF(ISNA(INDEX($A$39:$T$199,MATCH($B212,$B$39:$B$199,0),10)),"",INDEX($A$39:$T$199,MATCH($B212,$B$39:$B$199,0),10))</f>
        <v>4</v>
      </c>
      <c r="K212" s="3">
        <f>IF(ISNA(INDEX($A$39:$T$199,MATCH($B212,$B$39:$B$199,0),11)),"",INDEX($A$39:$T$199,MATCH($B212,$B$39:$B$199,0),11))</f>
        <v>2</v>
      </c>
      <c r="L212" s="3">
        <f>IF(ISNA(INDEX($A$39:$T$199,MATCH($B212,$B$39:$B$199,0),12)),"",INDEX($A$39:$T$199,MATCH($B212,$B$39:$B$199,0),12))</f>
        <v>2</v>
      </c>
      <c r="M212" s="3">
        <f>IF(ISNA(INDEX($A$39:$T$199,MATCH($B212,$B$39:$B$199,0),13)),"",INDEX($A$39:$T$199,MATCH($B212,$B$39:$B$199,0),13))</f>
        <v>0</v>
      </c>
      <c r="N212" s="3">
        <f>IF(ISNA(INDEX($A$39:$T$199,MATCH($B212,$B$39:$B$199,0),14)),"",INDEX($A$39:$T$199,MATCH($B212,$B$39:$B$199,0),14))</f>
        <v>4</v>
      </c>
      <c r="O212" s="3">
        <f>IF(ISNA(INDEX($A$39:$T$199,MATCH($B212,$B$39:$B$199,0),15)),"",INDEX($A$39:$T$199,MATCH($B212,$B$39:$B$199,0),15))</f>
        <v>3</v>
      </c>
      <c r="P212" s="3">
        <f>IF(ISNA(INDEX($A$39:$T$199,MATCH($B212,$B$39:$B$199,0),16)),"",INDEX($A$39:$T$199,MATCH($B212,$B$39:$B$199,0),16))</f>
        <v>7</v>
      </c>
      <c r="Q212" s="5" t="str">
        <f>IF(ISNA(INDEX($A$39:$T$199,MATCH($B212,$B$39:$B$199,0),17)),"",INDEX($A$39:$T$199,MATCH($B212,$B$39:$B$199,0),17))</f>
        <v>E</v>
      </c>
      <c r="R212" s="5">
        <f>IF(ISNA(INDEX($A$39:$T$199,MATCH($B212,$B$39:$B$199,0),18)),"",INDEX($A$39:$T$199,MATCH($B212,$B$39:$B$199,0),18))</f>
        <v>0</v>
      </c>
      <c r="S212" s="5">
        <f>IF(ISNA(INDEX($A$39:$T$199,MATCH($B212,$B$39:$B$199,0),19)),"",INDEX($A$39:$T$199,MATCH($B212,$B$39:$B$199,0),19))</f>
        <v>0</v>
      </c>
      <c r="T212" s="5" t="str">
        <f>IF(ISNA(INDEX($A$39:$T$199,MATCH($B212,$B$39:$B$199,0),20)),"",INDEX($A$39:$T$199,MATCH($B212,$B$39:$B$199,0),20))</f>
        <v>DF</v>
      </c>
      <c r="U212" s="254"/>
      <c r="V212" s="28"/>
      <c r="W212" s="28"/>
      <c r="X212" s="28"/>
      <c r="Y212" s="28"/>
      <c r="Z212" s="28"/>
    </row>
    <row r="213" spans="1:26" ht="27" customHeight="1">
      <c r="A213" s="279" t="str">
        <f>IF(ISNA(INDEX($A$39:$T$199,MATCH($B213,$B$39:$B$199,0),1)),"",INDEX($A$39:$T$199,MATCH($B213,$B$39:$B$199,0),1))</f>
        <v>LLX4023</v>
      </c>
      <c r="B213" s="156" t="s">
        <v>181</v>
      </c>
      <c r="C213" s="156"/>
      <c r="D213" s="156"/>
      <c r="E213" s="156"/>
      <c r="F213" s="156"/>
      <c r="G213" s="156"/>
      <c r="H213" s="156"/>
      <c r="I213" s="156"/>
      <c r="J213" s="3">
        <f>IF(ISNA(INDEX($A$39:$T$199,MATCH($B213,$B$39:$B$199,0),10)),"",INDEX($A$39:$T$199,MATCH($B213,$B$39:$B$199,0),10))</f>
        <v>4</v>
      </c>
      <c r="K213" s="3">
        <f>IF(ISNA(INDEX($A$39:$T$199,MATCH($B213,$B$39:$B$199,0),11)),"",INDEX($A$39:$T$199,MATCH($B213,$B$39:$B$199,0),11))</f>
        <v>2</v>
      </c>
      <c r="L213" s="3">
        <f>IF(ISNA(INDEX($A$39:$T$199,MATCH($B213,$B$39:$B$199,0),12)),"",INDEX($A$39:$T$199,MATCH($B213,$B$39:$B$199,0),12))</f>
        <v>2</v>
      </c>
      <c r="M213" s="3">
        <f>IF(ISNA(INDEX($A$39:$T$199,MATCH($B213,$B$39:$B$199,0),13)),"",INDEX($A$39:$T$199,MATCH($B213,$B$39:$B$199,0),13))</f>
        <v>0</v>
      </c>
      <c r="N213" s="3">
        <f>IF(ISNA(INDEX($A$39:$T$199,MATCH($B213,$B$39:$B$199,0),14)),"",INDEX($A$39:$T$199,MATCH($B213,$B$39:$B$199,0),14))</f>
        <v>4</v>
      </c>
      <c r="O213" s="3">
        <f>IF(ISNA(INDEX($A$39:$T$199,MATCH($B213,$B$39:$B$199,0),15)),"",INDEX($A$39:$T$199,MATCH($B213,$B$39:$B$199,0),15))</f>
        <v>3</v>
      </c>
      <c r="P213" s="3">
        <f>IF(ISNA(INDEX($A$39:$T$199,MATCH($B213,$B$39:$B$199,0),16)),"",INDEX($A$39:$T$199,MATCH($B213,$B$39:$B$199,0),16))</f>
        <v>7</v>
      </c>
      <c r="Q213" s="5" t="str">
        <f>IF(ISNA(INDEX($A$39:$T$199,MATCH($B213,$B$39:$B$199,0),17)),"",INDEX($A$39:$T$199,MATCH($B213,$B$39:$B$199,0),17))</f>
        <v>E</v>
      </c>
      <c r="R213" s="5">
        <f>IF(ISNA(INDEX($A$39:$T$199,MATCH($B213,$B$39:$B$199,0),18)),"",INDEX($A$39:$T$199,MATCH($B213,$B$39:$B$199,0),18))</f>
        <v>0</v>
      </c>
      <c r="S213" s="5">
        <f>IF(ISNA(INDEX($A$39:$T$199,MATCH($B213,$B$39:$B$199,0),19)),"",INDEX($A$39:$T$199,MATCH($B213,$B$39:$B$199,0),19))</f>
        <v>0</v>
      </c>
      <c r="T213" s="5" t="str">
        <f>IF(ISNA(INDEX($A$39:$T$199,MATCH($B213,$B$39:$B$199,0),20)),"",INDEX($A$39:$T$199,MATCH($B213,$B$39:$B$199,0),20))</f>
        <v>DF</v>
      </c>
      <c r="U213" s="254"/>
      <c r="V213" s="28"/>
      <c r="W213" s="28"/>
      <c r="X213" s="28"/>
      <c r="Y213" s="28"/>
      <c r="Z213" s="28"/>
    </row>
    <row r="214" spans="1:26" ht="27" customHeight="1">
      <c r="A214" s="279" t="str">
        <f>IF(ISNA(INDEX($A$39:$T$199,MATCH($B214,$B$39:$B$199,0),1)),"",INDEX($A$39:$T$199,MATCH($B214,$B$39:$B$199,0),1))</f>
        <v>LLY5024</v>
      </c>
      <c r="B214" s="156" t="s">
        <v>188</v>
      </c>
      <c r="C214" s="156"/>
      <c r="D214" s="156"/>
      <c r="E214" s="156"/>
      <c r="F214" s="156"/>
      <c r="G214" s="156"/>
      <c r="H214" s="156"/>
      <c r="I214" s="156"/>
      <c r="J214" s="3">
        <f>IF(ISNA(INDEX($A$39:$T$199,MATCH($B214,$B$39:$B$199,0),10)),"",INDEX($A$39:$T$199,MATCH($B214,$B$39:$B$199,0),10))</f>
        <v>3</v>
      </c>
      <c r="K214" s="3">
        <f>IF(ISNA(INDEX($A$39:$T$199,MATCH($B214,$B$39:$B$199,0),11)),"",INDEX($A$39:$T$199,MATCH($B214,$B$39:$B$199,0),11))</f>
        <v>0</v>
      </c>
      <c r="L214" s="3">
        <f>IF(ISNA(INDEX($A$39:$T$199,MATCH($B214,$B$39:$B$199,0),12)),"",INDEX($A$39:$T$199,MATCH($B214,$B$39:$B$199,0),12))</f>
        <v>0</v>
      </c>
      <c r="M214" s="3">
        <f>IF(ISNA(INDEX($A$39:$T$199,MATCH($B214,$B$39:$B$199,0),13)),"",INDEX($A$39:$T$199,MATCH($B214,$B$39:$B$199,0),13))</f>
        <v>2</v>
      </c>
      <c r="N214" s="3">
        <f>IF(ISNA(INDEX($A$39:$T$199,MATCH($B214,$B$39:$B$199,0),14)),"",INDEX($A$39:$T$199,MATCH($B214,$B$39:$B$199,0),14))</f>
        <v>2</v>
      </c>
      <c r="O214" s="3">
        <f>IF(ISNA(INDEX($A$39:$T$199,MATCH($B214,$B$39:$B$199,0),15)),"",INDEX($A$39:$T$199,MATCH($B214,$B$39:$B$199,0),15))</f>
        <v>3</v>
      </c>
      <c r="P214" s="3">
        <f>IF(ISNA(INDEX($A$39:$T$199,MATCH($B214,$B$39:$B$199,0),16)),"",INDEX($A$39:$T$199,MATCH($B214,$B$39:$B$199,0),16))</f>
        <v>5</v>
      </c>
      <c r="Q214" s="5">
        <f>IF(ISNA(INDEX($A$39:$T$199,MATCH($B214,$B$39:$B$199,0),17)),"",INDEX($A$39:$T$199,MATCH($B214,$B$39:$B$199,0),17))</f>
        <v>0</v>
      </c>
      <c r="R214" s="5" t="str">
        <f>IF(ISNA(INDEX($A$39:$T$199,MATCH($B214,$B$39:$B$199,0),18)),"",INDEX($A$39:$T$199,MATCH($B214,$B$39:$B$199,0),18))</f>
        <v>C</v>
      </c>
      <c r="S214" s="5">
        <f>IF(ISNA(INDEX($A$39:$T$199,MATCH($B214,$B$39:$B$199,0),19)),"",INDEX($A$39:$T$199,MATCH($B214,$B$39:$B$199,0),19))</f>
        <v>0</v>
      </c>
      <c r="T214" s="5" t="str">
        <f>IF(ISNA(INDEX($A$39:$T$199,MATCH($B214,$B$39:$B$199,0),20)),"",INDEX($A$39:$T$199,MATCH($B214,$B$39:$B$199,0),20))</f>
        <v>DF</v>
      </c>
      <c r="U214" s="254"/>
      <c r="V214" s="28"/>
      <c r="W214" s="28"/>
      <c r="X214" s="28"/>
      <c r="Y214" s="28"/>
      <c r="Z214" s="28"/>
    </row>
    <row r="215" spans="1:26" ht="15">
      <c r="A215" s="271" t="s">
        <v>27</v>
      </c>
      <c r="B215" s="255"/>
      <c r="C215" s="255"/>
      <c r="D215" s="255"/>
      <c r="E215" s="255"/>
      <c r="F215" s="255"/>
      <c r="G215" s="255"/>
      <c r="H215" s="255"/>
      <c r="I215" s="255"/>
      <c r="J215" s="52">
        <f>IF(ISNA(SUM(J210:J214)),"",SUM(J210:J214))</f>
        <v>19</v>
      </c>
      <c r="K215" s="52">
        <f t="shared" ref="K215:P215" si="46">SUM(K210:K214)</f>
        <v>8</v>
      </c>
      <c r="L215" s="52">
        <f t="shared" si="46"/>
        <v>6</v>
      </c>
      <c r="M215" s="52">
        <f t="shared" si="46"/>
        <v>2</v>
      </c>
      <c r="N215" s="52">
        <f t="shared" si="46"/>
        <v>16</v>
      </c>
      <c r="O215" s="52">
        <f t="shared" si="46"/>
        <v>17</v>
      </c>
      <c r="P215" s="52">
        <f t="shared" si="46"/>
        <v>33</v>
      </c>
      <c r="Q215" s="50">
        <f>COUNTIF(Q210:Q214,"E")</f>
        <v>4</v>
      </c>
      <c r="R215" s="50">
        <f>COUNTIF(R210:R214,"C")</f>
        <v>1</v>
      </c>
      <c r="S215" s="50">
        <f>COUNTIF(S210:S214,"VP")</f>
        <v>0</v>
      </c>
      <c r="T215" s="54">
        <f>COUNTA(T210:T214)</f>
        <v>5</v>
      </c>
      <c r="U215" s="254"/>
      <c r="V215" s="28"/>
      <c r="W215" s="28"/>
      <c r="X215" s="28"/>
      <c r="Y215" s="28"/>
      <c r="Z215" s="28"/>
    </row>
    <row r="216" spans="1:26" ht="15">
      <c r="A216" s="103" t="s">
        <v>73</v>
      </c>
      <c r="B216" s="103"/>
      <c r="C216" s="103"/>
      <c r="D216" s="103"/>
      <c r="E216" s="103"/>
      <c r="F216" s="103"/>
      <c r="G216" s="103"/>
      <c r="H216" s="103"/>
      <c r="I216" s="103"/>
      <c r="J216" s="103"/>
      <c r="K216" s="103"/>
      <c r="L216" s="103"/>
      <c r="M216" s="103"/>
      <c r="N216" s="103"/>
      <c r="O216" s="103"/>
      <c r="P216" s="103"/>
      <c r="Q216" s="103"/>
      <c r="R216" s="103"/>
      <c r="S216" s="103"/>
      <c r="T216" s="103"/>
      <c r="U216" s="254"/>
      <c r="V216" s="28"/>
      <c r="W216" s="28"/>
      <c r="X216" s="28"/>
      <c r="Y216" s="28"/>
      <c r="Z216" s="28"/>
    </row>
    <row r="217" spans="1:26" ht="30" customHeight="1">
      <c r="A217" s="279" t="str">
        <f>IF(ISNA(INDEX($A$39:$T$199,MATCH($B217,$B$39:$B$199,0),1)),"",INDEX($A$39:$T$199,MATCH($B217,$B$39:$B$199,0),1))</f>
        <v>LLY6024</v>
      </c>
      <c r="B217" s="156" t="s">
        <v>187</v>
      </c>
      <c r="C217" s="156"/>
      <c r="D217" s="156"/>
      <c r="E217" s="156"/>
      <c r="F217" s="156"/>
      <c r="G217" s="156"/>
      <c r="H217" s="156"/>
      <c r="I217" s="156"/>
      <c r="J217" s="3">
        <f>IF(ISNA(INDEX($A$39:$T$199,MATCH($B217,$B$39:$B$199,0),10)),"",INDEX($A$39:$T$199,MATCH($B217,$B$39:$B$199,0),10))</f>
        <v>3</v>
      </c>
      <c r="K217" s="3">
        <f>IF(ISNA(INDEX($A$39:$T$199,MATCH($B217,$B$39:$B$199,0),11)),"",INDEX($A$39:$T$199,MATCH($B217,$B$39:$B$199,0),11))</f>
        <v>0</v>
      </c>
      <c r="L217" s="3">
        <f>IF(ISNA(INDEX($A$39:$T$199,MATCH($B217,$B$39:$B$199,0),12)),"",INDEX($A$39:$T$199,MATCH($B217,$B$39:$B$199,0),12))</f>
        <v>0</v>
      </c>
      <c r="M217" s="3">
        <f>IF(ISNA(INDEX($A$39:$T$199,MATCH($B217,$B$39:$B$199,0),13)),"",INDEX($A$39:$T$199,MATCH($B217,$B$39:$B$199,0),13))</f>
        <v>2</v>
      </c>
      <c r="N217" s="3">
        <f>IF(ISNA(INDEX($A$39:$T$199,MATCH($B217,$B$39:$B$199,0),14)),"",INDEX($A$39:$T$199,MATCH($B217,$B$39:$B$199,0),14))</f>
        <v>2</v>
      </c>
      <c r="O217" s="3">
        <f>IF(ISNA(INDEX($A$39:$T$199,MATCH($B217,$B$39:$B$199,0),15)),"",INDEX($A$39:$T$199,MATCH($B217,$B$39:$B$199,0),15))</f>
        <v>4</v>
      </c>
      <c r="P217" s="3">
        <f>IF(ISNA(INDEX($A$39:$T$199,MATCH($B217,$B$39:$B$199,0),16)),"",INDEX($A$39:$T$199,MATCH($B217,$B$39:$B$199,0),16))</f>
        <v>6</v>
      </c>
      <c r="Q217" s="5">
        <f>IF(ISNA(INDEX($A$39:$T$199,MATCH($B217,$B$39:$B$199,0),17)),"",INDEX($A$39:$T$199,MATCH($B217,$B$39:$B$199,0),17))</f>
        <v>0</v>
      </c>
      <c r="R217" s="5" t="str">
        <f>IF(ISNA(INDEX($A$39:$T$199,MATCH($B217,$B$39:$B$199,0),18)),"",INDEX($A$39:$T$199,MATCH($B217,$B$39:$B$199,0),18))</f>
        <v>C</v>
      </c>
      <c r="S217" s="5">
        <f>IF(ISNA(INDEX($A$39:$T$199,MATCH($B217,$B$39:$B$199,0),19)),"",INDEX($A$39:$T$199,MATCH($B217,$B$39:$B$199,0),19))</f>
        <v>0</v>
      </c>
      <c r="T217" s="5" t="str">
        <f>IF(ISNA(INDEX($A$39:$T$199,MATCH($B217,$B$39:$B$199,0),20)),"",INDEX($A$39:$T$199,MATCH($B217,$B$39:$B$199,0),20))</f>
        <v>DF</v>
      </c>
      <c r="U217" s="254"/>
      <c r="V217" s="28"/>
      <c r="W217" s="28"/>
      <c r="X217" s="28"/>
      <c r="Y217" s="28"/>
      <c r="Z217" s="28"/>
    </row>
    <row r="218" spans="1:26" ht="15">
      <c r="A218" s="279" t="str">
        <f>IF(ISNA(INDEX($A$39:$T$199,MATCH($B218,$B$39:$B$199,0),1)),"",INDEX($A$39:$T$199,MATCH($B218,$B$39:$B$199,0),1))</f>
        <v>LLY6002</v>
      </c>
      <c r="B218" s="102" t="s">
        <v>189</v>
      </c>
      <c r="C218" s="102"/>
      <c r="D218" s="102"/>
      <c r="E218" s="102"/>
      <c r="F218" s="102"/>
      <c r="G218" s="102"/>
      <c r="H218" s="102"/>
      <c r="I218" s="102"/>
      <c r="J218" s="3">
        <f>IF(ISNA(INDEX($A$39:$T$199,MATCH($B218,$B$39:$B$199,0),10)),"",INDEX($A$39:$T$199,MATCH($B218,$B$39:$B$199,0),10))</f>
        <v>4</v>
      </c>
      <c r="K218" s="3">
        <f>IF(ISNA(INDEX($A$39:$T$199,MATCH($B218,$B$39:$B$199,0),11)),"",INDEX($A$39:$T$199,MATCH($B218,$B$39:$B$199,0),11))</f>
        <v>2</v>
      </c>
      <c r="L218" s="3">
        <f>IF(ISNA(INDEX($A$39:$T$199,MATCH($B218,$B$39:$B$199,0),12)),"",INDEX($A$39:$T$199,MATCH($B218,$B$39:$B$199,0),12))</f>
        <v>2</v>
      </c>
      <c r="M218" s="3">
        <f>IF(ISNA(INDEX($A$39:$T$199,MATCH($B218,$B$39:$B$199,0),13)),"",INDEX($A$39:$T$199,MATCH($B218,$B$39:$B$199,0),13))</f>
        <v>0</v>
      </c>
      <c r="N218" s="3">
        <f>IF(ISNA(INDEX($A$39:$T$199,MATCH($B218,$B$39:$B$199,0),14)),"",INDEX($A$39:$T$199,MATCH($B218,$B$39:$B$199,0),14))</f>
        <v>4</v>
      </c>
      <c r="O218" s="3">
        <f>IF(ISNA(INDEX($A$39:$T$199,MATCH($B218,$B$39:$B$199,0),15)),"",INDEX($A$39:$T$199,MATCH($B218,$B$39:$B$199,0),15))</f>
        <v>4</v>
      </c>
      <c r="P218" s="3">
        <f>IF(ISNA(INDEX($A$39:$T$199,MATCH($B218,$B$39:$B$199,0),16)),"",INDEX($A$39:$T$199,MATCH($B218,$B$39:$B$199,0),16))</f>
        <v>8</v>
      </c>
      <c r="Q218" s="5" t="str">
        <f>IF(ISNA(INDEX($A$39:$T$199,MATCH($B218,$B$39:$B$199,0),17)),"",INDEX($A$39:$T$199,MATCH($B218,$B$39:$B$199,0),17))</f>
        <v>E</v>
      </c>
      <c r="R218" s="5">
        <f>IF(ISNA(INDEX($A$39:$T$199,MATCH($B218,$B$39:$B$199,0),18)),"",INDEX($A$39:$T$199,MATCH($B218,$B$39:$B$199,0),18))</f>
        <v>0</v>
      </c>
      <c r="S218" s="5">
        <f>IF(ISNA(INDEX($A$39:$T$199,MATCH($B218,$B$39:$B$199,0),19)),"",INDEX($A$39:$T$199,MATCH($B218,$B$39:$B$199,0),19))</f>
        <v>0</v>
      </c>
      <c r="T218" s="5" t="str">
        <f>IF(ISNA(INDEX($A$39:$T$199,MATCH($B218,$B$39:$B$199,0),20)),"",INDEX($A$39:$T$199,MATCH($B218,$B$39:$B$199,0),20))</f>
        <v>DF</v>
      </c>
      <c r="U218" s="254"/>
      <c r="V218" s="28"/>
      <c r="W218" s="28"/>
      <c r="X218" s="28"/>
      <c r="Y218" s="28"/>
      <c r="Z218" s="28"/>
    </row>
    <row r="219" spans="1:26" ht="15">
      <c r="A219" s="271" t="s">
        <v>27</v>
      </c>
      <c r="B219" s="103"/>
      <c r="C219" s="103"/>
      <c r="D219" s="103"/>
      <c r="E219" s="103"/>
      <c r="F219" s="103"/>
      <c r="G219" s="103"/>
      <c r="H219" s="103"/>
      <c r="I219" s="103"/>
      <c r="J219" s="52">
        <f t="shared" ref="J219:P219" si="47">SUM(J217:J218)</f>
        <v>7</v>
      </c>
      <c r="K219" s="52">
        <f t="shared" si="47"/>
        <v>2</v>
      </c>
      <c r="L219" s="52">
        <f t="shared" si="47"/>
        <v>2</v>
      </c>
      <c r="M219" s="52">
        <f t="shared" si="47"/>
        <v>2</v>
      </c>
      <c r="N219" s="52">
        <f t="shared" si="47"/>
        <v>6</v>
      </c>
      <c r="O219" s="52">
        <f t="shared" si="47"/>
        <v>8</v>
      </c>
      <c r="P219" s="52">
        <f t="shared" si="47"/>
        <v>14</v>
      </c>
      <c r="Q219" s="50">
        <f>COUNTIF(Q217:Q218,"E")</f>
        <v>1</v>
      </c>
      <c r="R219" s="50">
        <f>COUNTIF(R217:R218,"C")</f>
        <v>1</v>
      </c>
      <c r="S219" s="50">
        <f>COUNTIF(S217:S218,"VP")</f>
        <v>0</v>
      </c>
      <c r="T219" s="54">
        <f>COUNTA(T217:T218)</f>
        <v>2</v>
      </c>
      <c r="U219" s="254"/>
      <c r="V219" s="28"/>
      <c r="W219" s="28"/>
      <c r="X219" s="28"/>
      <c r="Y219" s="28"/>
      <c r="Z219" s="28"/>
    </row>
    <row r="220" spans="1:26" ht="31.5" customHeight="1">
      <c r="A220" s="118" t="s">
        <v>96</v>
      </c>
      <c r="B220" s="118"/>
      <c r="C220" s="118"/>
      <c r="D220" s="118"/>
      <c r="E220" s="118"/>
      <c r="F220" s="118"/>
      <c r="G220" s="118"/>
      <c r="H220" s="118"/>
      <c r="I220" s="118"/>
      <c r="J220" s="52">
        <f t="shared" ref="J220:T220" si="48">SUM(J215,J219)</f>
        <v>26</v>
      </c>
      <c r="K220" s="52">
        <f t="shared" si="48"/>
        <v>10</v>
      </c>
      <c r="L220" s="52">
        <f t="shared" si="48"/>
        <v>8</v>
      </c>
      <c r="M220" s="52">
        <f t="shared" si="48"/>
        <v>4</v>
      </c>
      <c r="N220" s="52">
        <f t="shared" si="48"/>
        <v>22</v>
      </c>
      <c r="O220" s="52">
        <f t="shared" si="48"/>
        <v>25</v>
      </c>
      <c r="P220" s="52">
        <f t="shared" si="48"/>
        <v>47</v>
      </c>
      <c r="Q220" s="52">
        <f t="shared" si="48"/>
        <v>5</v>
      </c>
      <c r="R220" s="52">
        <f t="shared" si="48"/>
        <v>2</v>
      </c>
      <c r="S220" s="52">
        <f t="shared" si="48"/>
        <v>0</v>
      </c>
      <c r="T220" s="22">
        <f t="shared" si="48"/>
        <v>7</v>
      </c>
      <c r="U220" s="254"/>
      <c r="V220" s="28"/>
      <c r="W220" s="28"/>
      <c r="X220" s="28"/>
      <c r="Y220" s="28"/>
      <c r="Z220" s="28"/>
    </row>
    <row r="221" spans="1:26" ht="15">
      <c r="A221" s="118" t="s">
        <v>52</v>
      </c>
      <c r="B221" s="118"/>
      <c r="C221" s="118"/>
      <c r="D221" s="118"/>
      <c r="E221" s="118"/>
      <c r="F221" s="118"/>
      <c r="G221" s="118"/>
      <c r="H221" s="118"/>
      <c r="I221" s="118"/>
      <c r="J221" s="118"/>
      <c r="K221" s="52">
        <f t="shared" ref="K221:P221" si="49">K215*14+K219*12</f>
        <v>136</v>
      </c>
      <c r="L221" s="52">
        <f t="shared" si="49"/>
        <v>108</v>
      </c>
      <c r="M221" s="52">
        <f t="shared" si="49"/>
        <v>52</v>
      </c>
      <c r="N221" s="52">
        <f t="shared" si="49"/>
        <v>296</v>
      </c>
      <c r="O221" s="52">
        <f t="shared" si="49"/>
        <v>334</v>
      </c>
      <c r="P221" s="52">
        <f t="shared" si="49"/>
        <v>630</v>
      </c>
      <c r="Q221" s="184"/>
      <c r="R221" s="184"/>
      <c r="S221" s="184"/>
      <c r="T221" s="184"/>
      <c r="U221" s="254"/>
      <c r="V221" s="28"/>
      <c r="W221" s="28"/>
      <c r="X221" s="28"/>
      <c r="Y221" s="28"/>
      <c r="Z221" s="28"/>
    </row>
    <row r="222" spans="1:26" ht="15">
      <c r="A222" s="118"/>
      <c r="B222" s="118"/>
      <c r="C222" s="118"/>
      <c r="D222" s="118"/>
      <c r="E222" s="118"/>
      <c r="F222" s="118"/>
      <c r="G222" s="118"/>
      <c r="H222" s="118"/>
      <c r="I222" s="118"/>
      <c r="J222" s="118"/>
      <c r="K222" s="157">
        <f>SUM(K221:M221)</f>
        <v>296</v>
      </c>
      <c r="L222" s="157"/>
      <c r="M222" s="157"/>
      <c r="N222" s="157">
        <f>SUM(N221:O221)</f>
        <v>630</v>
      </c>
      <c r="O222" s="157"/>
      <c r="P222" s="157"/>
      <c r="Q222" s="184"/>
      <c r="R222" s="184"/>
      <c r="S222" s="184"/>
      <c r="T222" s="184"/>
      <c r="U222" s="254"/>
      <c r="V222" s="28"/>
      <c r="W222" s="28"/>
      <c r="X222" s="28"/>
      <c r="Y222" s="28"/>
      <c r="Z222" s="28"/>
    </row>
    <row r="223" spans="1:26" ht="15">
      <c r="A223" s="147" t="s">
        <v>94</v>
      </c>
      <c r="B223" s="147"/>
      <c r="C223" s="147"/>
      <c r="D223" s="147"/>
      <c r="E223" s="147"/>
      <c r="F223" s="147"/>
      <c r="G223" s="147"/>
      <c r="H223" s="147"/>
      <c r="I223" s="147"/>
      <c r="J223" s="147"/>
      <c r="K223" s="182">
        <f>T220/SUM(T51,T65,T78,T92,T107,T122)</f>
        <v>0.16279069767441862</v>
      </c>
      <c r="L223" s="182"/>
      <c r="M223" s="182"/>
      <c r="N223" s="182"/>
      <c r="O223" s="182"/>
      <c r="P223" s="182"/>
      <c r="Q223" s="182"/>
      <c r="R223" s="182"/>
      <c r="S223" s="182"/>
      <c r="T223" s="182"/>
      <c r="U223" s="254"/>
      <c r="V223" s="28"/>
      <c r="W223" s="28"/>
      <c r="X223" s="28"/>
      <c r="Y223" s="28"/>
      <c r="Z223" s="28"/>
    </row>
    <row r="224" spans="1:26" ht="15">
      <c r="A224" s="148" t="s">
        <v>97</v>
      </c>
      <c r="B224" s="148"/>
      <c r="C224" s="148"/>
      <c r="D224" s="148"/>
      <c r="E224" s="148"/>
      <c r="F224" s="148"/>
      <c r="G224" s="148"/>
      <c r="H224" s="148"/>
      <c r="I224" s="148"/>
      <c r="J224" s="148"/>
      <c r="K224" s="182">
        <f>K222/(SUM(N51,N65,N78,N92,N107)*14+N122*12)</f>
        <v>0.15040650406504066</v>
      </c>
      <c r="L224" s="182"/>
      <c r="M224" s="182"/>
      <c r="N224" s="182"/>
      <c r="O224" s="182"/>
      <c r="P224" s="182"/>
      <c r="Q224" s="182"/>
      <c r="R224" s="182"/>
      <c r="S224" s="182"/>
      <c r="T224" s="182"/>
      <c r="U224" s="254"/>
      <c r="V224" s="28"/>
      <c r="W224" s="28"/>
      <c r="X224" s="28"/>
      <c r="Y224" s="28"/>
      <c r="Z224" s="28"/>
    </row>
    <row r="225" spans="1:26" ht="15">
      <c r="A225" s="18"/>
      <c r="B225" s="18"/>
      <c r="C225" s="18"/>
      <c r="D225" s="18"/>
      <c r="E225" s="18"/>
      <c r="F225" s="18"/>
      <c r="G225" s="18"/>
      <c r="H225" s="18"/>
      <c r="I225" s="18"/>
      <c r="J225" s="18"/>
      <c r="K225" s="19"/>
      <c r="L225" s="19"/>
      <c r="M225" s="19"/>
      <c r="N225" s="19"/>
      <c r="O225" s="19"/>
      <c r="P225" s="19"/>
      <c r="Q225" s="19"/>
      <c r="R225" s="19"/>
      <c r="S225" s="19"/>
      <c r="T225" s="19"/>
      <c r="U225" s="254"/>
      <c r="V225" s="28"/>
      <c r="W225" s="28"/>
      <c r="X225" s="28"/>
      <c r="Y225" s="28"/>
      <c r="Z225" s="28"/>
    </row>
    <row r="226" spans="1:26" ht="15">
      <c r="A226" s="18"/>
      <c r="B226" s="18"/>
      <c r="C226" s="18"/>
      <c r="D226" s="18"/>
      <c r="E226" s="18"/>
      <c r="F226" s="18"/>
      <c r="G226" s="18"/>
      <c r="H226" s="18"/>
      <c r="I226" s="18"/>
      <c r="J226" s="18"/>
      <c r="K226" s="19"/>
      <c r="L226" s="19"/>
      <c r="M226" s="19"/>
      <c r="N226" s="19"/>
      <c r="O226" s="19"/>
      <c r="P226" s="19"/>
      <c r="Q226" s="19"/>
      <c r="R226" s="19"/>
      <c r="S226" s="19"/>
      <c r="T226" s="19"/>
      <c r="U226" s="254"/>
      <c r="V226" s="28"/>
      <c r="W226" s="28"/>
      <c r="X226" s="28"/>
      <c r="Y226" s="28"/>
      <c r="Z226" s="28"/>
    </row>
    <row r="227" spans="1:26" ht="15">
      <c r="A227" s="18"/>
      <c r="B227" s="18"/>
      <c r="C227" s="18"/>
      <c r="D227" s="18"/>
      <c r="E227" s="18"/>
      <c r="F227" s="18"/>
      <c r="G227" s="18"/>
      <c r="H227" s="18"/>
      <c r="I227" s="18"/>
      <c r="J227" s="18"/>
      <c r="K227" s="19"/>
      <c r="L227" s="19"/>
      <c r="M227" s="19"/>
      <c r="N227" s="19"/>
      <c r="O227" s="19"/>
      <c r="P227" s="19"/>
      <c r="Q227" s="19"/>
      <c r="R227" s="19"/>
      <c r="S227" s="19"/>
      <c r="T227" s="19"/>
      <c r="U227" s="254"/>
      <c r="V227" s="28"/>
      <c r="W227" s="28"/>
      <c r="X227" s="28"/>
      <c r="Y227" s="28"/>
      <c r="Z227" s="28"/>
    </row>
    <row r="228" spans="1:26" ht="15">
      <c r="A228" s="18"/>
      <c r="B228" s="18"/>
      <c r="C228" s="18"/>
      <c r="D228" s="18"/>
      <c r="E228" s="18"/>
      <c r="F228" s="18"/>
      <c r="G228" s="18"/>
      <c r="H228" s="18"/>
      <c r="I228" s="18"/>
      <c r="J228" s="18"/>
      <c r="K228" s="19"/>
      <c r="L228" s="19"/>
      <c r="M228" s="19"/>
      <c r="N228" s="19"/>
      <c r="O228" s="19"/>
      <c r="P228" s="19"/>
      <c r="Q228" s="19"/>
      <c r="R228" s="19"/>
      <c r="S228" s="19"/>
      <c r="T228" s="19"/>
      <c r="U228" s="254"/>
      <c r="V228" s="28"/>
      <c r="W228" s="28"/>
      <c r="X228" s="28"/>
      <c r="Y228" s="28"/>
      <c r="Z228" s="28"/>
    </row>
    <row r="229" spans="1:26" ht="15">
      <c r="A229" s="18"/>
      <c r="B229" s="18"/>
      <c r="C229" s="18"/>
      <c r="D229" s="18"/>
      <c r="E229" s="18"/>
      <c r="F229" s="18"/>
      <c r="G229" s="18"/>
      <c r="H229" s="18"/>
      <c r="I229" s="18"/>
      <c r="J229" s="18"/>
      <c r="K229" s="19"/>
      <c r="L229" s="19"/>
      <c r="M229" s="19"/>
      <c r="N229" s="19"/>
      <c r="O229" s="19"/>
      <c r="P229" s="19"/>
      <c r="Q229" s="19"/>
      <c r="R229" s="19"/>
      <c r="S229" s="19"/>
      <c r="T229" s="19"/>
      <c r="U229" s="254"/>
      <c r="V229" s="28"/>
      <c r="W229" s="28"/>
      <c r="X229" s="28"/>
      <c r="Y229" s="28"/>
      <c r="Z229" s="28"/>
    </row>
    <row r="230" spans="1:26" ht="15">
      <c r="A230" s="18"/>
      <c r="B230" s="18"/>
      <c r="C230" s="18"/>
      <c r="D230" s="18"/>
      <c r="E230" s="18"/>
      <c r="F230" s="18"/>
      <c r="G230" s="18"/>
      <c r="H230" s="18"/>
      <c r="I230" s="18"/>
      <c r="J230" s="18"/>
      <c r="K230" s="19"/>
      <c r="L230" s="19"/>
      <c r="M230" s="19"/>
      <c r="N230" s="19"/>
      <c r="O230" s="19"/>
      <c r="P230" s="19"/>
      <c r="Q230" s="19"/>
      <c r="R230" s="19"/>
      <c r="S230" s="19"/>
      <c r="T230" s="19"/>
      <c r="U230" s="254"/>
      <c r="V230" s="28"/>
      <c r="W230" s="28"/>
      <c r="X230" s="28"/>
      <c r="Y230" s="28"/>
      <c r="Z230" s="28"/>
    </row>
    <row r="231" spans="1:26">
      <c r="A231" s="16"/>
      <c r="B231" s="16"/>
      <c r="C231" s="16"/>
      <c r="D231" s="16"/>
      <c r="E231" s="16"/>
      <c r="F231" s="16"/>
      <c r="G231" s="16"/>
      <c r="H231" s="16"/>
      <c r="I231" s="16"/>
      <c r="J231" s="16"/>
      <c r="K231" s="16"/>
      <c r="L231" s="16"/>
      <c r="M231" s="16"/>
      <c r="N231" s="16"/>
      <c r="O231" s="16"/>
      <c r="P231" s="16"/>
      <c r="Q231" s="16"/>
      <c r="R231" s="16"/>
      <c r="S231" s="16"/>
      <c r="T231" s="16"/>
    </row>
    <row r="232" spans="1:26" ht="22.5" customHeight="1">
      <c r="A232" s="103" t="s">
        <v>247</v>
      </c>
      <c r="B232" s="155"/>
      <c r="C232" s="155"/>
      <c r="D232" s="155"/>
      <c r="E232" s="155"/>
      <c r="F232" s="155"/>
      <c r="G232" s="155"/>
      <c r="H232" s="155"/>
      <c r="I232" s="155"/>
      <c r="J232" s="155"/>
      <c r="K232" s="155"/>
      <c r="L232" s="155"/>
      <c r="M232" s="155"/>
      <c r="N232" s="155"/>
      <c r="O232" s="155"/>
      <c r="P232" s="155"/>
      <c r="Q232" s="155"/>
      <c r="R232" s="155"/>
      <c r="S232" s="155"/>
      <c r="T232" s="155"/>
    </row>
    <row r="233" spans="1:26" ht="26.25" customHeight="1">
      <c r="A233" s="278" t="s">
        <v>29</v>
      </c>
      <c r="B233" s="103" t="s">
        <v>28</v>
      </c>
      <c r="C233" s="103"/>
      <c r="D233" s="103"/>
      <c r="E233" s="103"/>
      <c r="F233" s="103"/>
      <c r="G233" s="103"/>
      <c r="H233" s="103"/>
      <c r="I233" s="103"/>
      <c r="J233" s="104" t="s">
        <v>42</v>
      </c>
      <c r="K233" s="104" t="s">
        <v>26</v>
      </c>
      <c r="L233" s="104"/>
      <c r="M233" s="104"/>
      <c r="N233" s="104" t="s">
        <v>43</v>
      </c>
      <c r="O233" s="104"/>
      <c r="P233" s="104"/>
      <c r="Q233" s="104" t="s">
        <v>25</v>
      </c>
      <c r="R233" s="104"/>
      <c r="S233" s="104"/>
      <c r="T233" s="104" t="s">
        <v>24</v>
      </c>
    </row>
    <row r="234" spans="1:26">
      <c r="A234" s="278"/>
      <c r="B234" s="103"/>
      <c r="C234" s="103"/>
      <c r="D234" s="103"/>
      <c r="E234" s="103"/>
      <c r="F234" s="103"/>
      <c r="G234" s="103"/>
      <c r="H234" s="103"/>
      <c r="I234" s="103"/>
      <c r="J234" s="104"/>
      <c r="K234" s="53" t="s">
        <v>30</v>
      </c>
      <c r="L234" s="53" t="s">
        <v>31</v>
      </c>
      <c r="M234" s="53" t="s">
        <v>32</v>
      </c>
      <c r="N234" s="53" t="s">
        <v>36</v>
      </c>
      <c r="O234" s="53" t="s">
        <v>7</v>
      </c>
      <c r="P234" s="53" t="s">
        <v>33</v>
      </c>
      <c r="Q234" s="53" t="s">
        <v>34</v>
      </c>
      <c r="R234" s="53" t="s">
        <v>30</v>
      </c>
      <c r="S234" s="53" t="s">
        <v>35</v>
      </c>
      <c r="T234" s="104"/>
    </row>
    <row r="235" spans="1:26" ht="19.5" customHeight="1">
      <c r="A235" s="103" t="s">
        <v>61</v>
      </c>
      <c r="B235" s="103"/>
      <c r="C235" s="103"/>
      <c r="D235" s="103"/>
      <c r="E235" s="103"/>
      <c r="F235" s="103"/>
      <c r="G235" s="103"/>
      <c r="H235" s="103"/>
      <c r="I235" s="103"/>
      <c r="J235" s="103"/>
      <c r="K235" s="103"/>
      <c r="L235" s="103"/>
      <c r="M235" s="103"/>
      <c r="N235" s="103"/>
      <c r="O235" s="103"/>
      <c r="P235" s="103"/>
      <c r="Q235" s="103"/>
      <c r="R235" s="103"/>
      <c r="S235" s="103"/>
      <c r="T235" s="103"/>
      <c r="U235" s="16"/>
    </row>
    <row r="236" spans="1:26" ht="30" customHeight="1">
      <c r="A236" s="279" t="str">
        <f>IF(ISNA(INDEX($A$39:$T$199,MATCH($B236,$B$39:$B$199,0),1)),"",INDEX($A$39:$T$199,MATCH($B236,$B$39:$B$199,0),1))</f>
        <v>LLN1121</v>
      </c>
      <c r="B236" s="156" t="s">
        <v>256</v>
      </c>
      <c r="C236" s="156"/>
      <c r="D236" s="156"/>
      <c r="E236" s="156"/>
      <c r="F236" s="156"/>
      <c r="G236" s="156"/>
      <c r="H236" s="156"/>
      <c r="I236" s="156"/>
      <c r="J236" s="3">
        <f>IF(ISNA(INDEX($A$39:$T$199,MATCH($B236,$B$39:$B$199,0),10)),"",INDEX($A$39:$T$199,MATCH($B236,$B$39:$B$199,0),10))</f>
        <v>5</v>
      </c>
      <c r="K236" s="3">
        <f>IF(ISNA(INDEX($A$39:$T$199,MATCH($B236,$B$39:$B$199,0),11)),"",INDEX($A$39:$T$199,MATCH($B236,$B$39:$B$199,0),11))</f>
        <v>1</v>
      </c>
      <c r="L236" s="3">
        <f>IF(ISNA(INDEX($A$39:$T$199,MATCH($B236,$B$39:$B$199,0),12)),"",INDEX($A$39:$T$199,MATCH($B236,$B$39:$B$199,0),12))</f>
        <v>1</v>
      </c>
      <c r="M236" s="3">
        <f>IF(ISNA(INDEX($A$39:$T$199,MATCH($B236,$B$39:$B$199,0),13)),"",INDEX($A$39:$T$199,MATCH($B236,$B$39:$B$199,0),13))</f>
        <v>3</v>
      </c>
      <c r="N236" s="3">
        <f>IF(ISNA(INDEX($A$39:$T$199,MATCH($B236,$B$39:$B$199,0),14)),"",INDEX($A$39:$T$199,MATCH($B236,$B$39:$B$199,0),14))</f>
        <v>5</v>
      </c>
      <c r="O236" s="3">
        <f>IF(ISNA(INDEX($A$39:$T$199,MATCH($B236,$B$39:$B$199,0),15)),"",INDEX($A$39:$T$199,MATCH($B236,$B$39:$B$199,0),15))</f>
        <v>4</v>
      </c>
      <c r="P236" s="3">
        <f>IF(ISNA(INDEX($A$39:$T$199,MATCH($B236,$B$39:$B$199,0),16)),"",INDEX($A$39:$T$199,MATCH($B236,$B$39:$B$199,0),16))</f>
        <v>9</v>
      </c>
      <c r="Q236" s="5" t="str">
        <f>IF(ISNA(INDEX($A$39:$T$199,MATCH($B236,$B$39:$B$199,0),17)),"",INDEX($A$39:$T$199,MATCH($B236,$B$39:$B$199,0),17))</f>
        <v>E</v>
      </c>
      <c r="R236" s="5">
        <f>IF(ISNA(INDEX($A$39:$T$199,MATCH($B236,$B$39:$B$199,0),18)),"",INDEX($A$39:$T$199,MATCH($B236,$B$39:$B$199,0),18))</f>
        <v>0</v>
      </c>
      <c r="S236" s="5">
        <f>IF(ISNA(INDEX($A$39:$T$199,MATCH($B236,$B$39:$B$199,0),19)),"",INDEX($A$39:$T$199,MATCH($B236,$B$39:$B$199,0),19))</f>
        <v>0</v>
      </c>
      <c r="T236" s="5" t="str">
        <f>IF(ISNA(INDEX($A$39:$T$199,MATCH($B236,$B$39:$B$199,0),20)),"",INDEX($A$39:$T$199,MATCH($B236,$B$39:$B$199,0),20))</f>
        <v>DS</v>
      </c>
      <c r="U236" s="16"/>
    </row>
    <row r="237" spans="1:26" ht="15.75" customHeight="1">
      <c r="A237" s="279" t="str">
        <f>IF(ISNA(INDEX($A$39:$T$199,MATCH($B237,$B$39:$B$199,0),1)),"",INDEX($A$39:$T$199,MATCH($B237,$B$39:$B$199,0),1))</f>
        <v>LLN1161</v>
      </c>
      <c r="B237" s="156" t="s">
        <v>175</v>
      </c>
      <c r="C237" s="156"/>
      <c r="D237" s="156"/>
      <c r="E237" s="156"/>
      <c r="F237" s="156"/>
      <c r="G237" s="156"/>
      <c r="H237" s="156"/>
      <c r="I237" s="156"/>
      <c r="J237" s="3">
        <f>IF(ISNA(INDEX($A$39:$T$199,MATCH($B237,$B$39:$B$199,0),10)),"",INDEX($A$39:$T$199,MATCH($B237,$B$39:$B$199,0),10))</f>
        <v>7</v>
      </c>
      <c r="K237" s="3">
        <f>IF(ISNA(INDEX($A$39:$T$199,MATCH($B237,$B$39:$B$199,0),11)),"",INDEX($A$39:$T$199,MATCH($B237,$B$39:$B$199,0),11))</f>
        <v>1</v>
      </c>
      <c r="L237" s="3">
        <f>IF(ISNA(INDEX($A$39:$T$199,MATCH($B237,$B$39:$B$199,0),12)),"",INDEX($A$39:$T$199,MATCH($B237,$B$39:$B$199,0),12))</f>
        <v>0</v>
      </c>
      <c r="M237" s="3">
        <f>IF(ISNA(INDEX($A$39:$T$199,MATCH($B237,$B$39:$B$199,0),13)),"",INDEX($A$39:$T$199,MATCH($B237,$B$39:$B$199,0),13))</f>
        <v>4</v>
      </c>
      <c r="N237" s="3">
        <f>IF(ISNA(INDEX($A$39:$T$199,MATCH($B237,$B$39:$B$199,0),14)),"",INDEX($A$39:$T$199,MATCH($B237,$B$39:$B$199,0),14))</f>
        <v>5</v>
      </c>
      <c r="O237" s="3">
        <f>IF(ISNA(INDEX($A$39:$T$199,MATCH($B237,$B$39:$B$199,0),15)),"",INDEX($A$39:$T$199,MATCH($B237,$B$39:$B$199,0),15))</f>
        <v>8</v>
      </c>
      <c r="P237" s="3">
        <f>IF(ISNA(INDEX($A$39:$T$199,MATCH($B237,$B$39:$B$199,0),16)),"",INDEX($A$39:$T$199,MATCH($B237,$B$39:$B$199,0),16))</f>
        <v>13</v>
      </c>
      <c r="Q237" s="5" t="str">
        <f>IF(ISNA(INDEX($A$39:$T$199,MATCH($B237,$B$39:$B$199,0),17)),"",INDEX($A$39:$T$199,MATCH($B237,$B$39:$B$199,0),17))</f>
        <v>E</v>
      </c>
      <c r="R237" s="5">
        <f>IF(ISNA(INDEX($A$39:$T$199,MATCH($B237,$B$39:$B$199,0),18)),"",INDEX($A$39:$T$199,MATCH($B237,$B$39:$B$199,0),18))</f>
        <v>0</v>
      </c>
      <c r="S237" s="5">
        <f>IF(ISNA(INDEX($A$39:$T$199,MATCH($B237,$B$39:$B$199,0),19)),"",INDEX($A$39:$T$199,MATCH($B237,$B$39:$B$199,0),19))</f>
        <v>0</v>
      </c>
      <c r="T237" s="5" t="str">
        <f>IF(ISNA(INDEX($A$39:$T$199,MATCH($B237,$B$39:$B$199,0),20)),"",INDEX($A$39:$T$199,MATCH($B237,$B$39:$B$199,0),20))</f>
        <v>DS</v>
      </c>
      <c r="U237" s="16"/>
    </row>
    <row r="238" spans="1:26" ht="25.5" customHeight="1">
      <c r="A238" s="279" t="str">
        <f>IF(ISNA(INDEX($A$39:$T$199,MATCH($B238,$B$39:$B$199,0),1)),"",INDEX($A$39:$T$199,MATCH($B238,$B$39:$B$199,0),1))</f>
        <v>LLN1221</v>
      </c>
      <c r="B238" s="156" t="s">
        <v>257</v>
      </c>
      <c r="C238" s="156"/>
      <c r="D238" s="156"/>
      <c r="E238" s="156"/>
      <c r="F238" s="156"/>
      <c r="G238" s="156"/>
      <c r="H238" s="156"/>
      <c r="I238" s="156"/>
      <c r="J238" s="3">
        <f>IF(ISNA(INDEX($A$39:$T$199,MATCH($B238,$B$39:$B$199,0),10)),"",INDEX($A$39:$T$199,MATCH($B238,$B$39:$B$199,0),10))</f>
        <v>6</v>
      </c>
      <c r="K238" s="3">
        <f>IF(ISNA(INDEX($A$39:$T$199,MATCH($B238,$B$39:$B$199,0),11)),"",INDEX($A$39:$T$199,MATCH($B238,$B$39:$B$199,0),11))</f>
        <v>1</v>
      </c>
      <c r="L238" s="3">
        <f>IF(ISNA(INDEX($A$39:$T$199,MATCH($B238,$B$39:$B$199,0),12)),"",INDEX($A$39:$T$199,MATCH($B238,$B$39:$B$199,0),12))</f>
        <v>1</v>
      </c>
      <c r="M238" s="3">
        <f>IF(ISNA(INDEX($A$39:$T$199,MATCH($B238,$B$39:$B$199,0),13)),"",INDEX($A$39:$T$199,MATCH($B238,$B$39:$B$199,0),13))</f>
        <v>2</v>
      </c>
      <c r="N238" s="3">
        <f>IF(ISNA(INDEX($A$39:$T$199,MATCH($B238,$B$39:$B$199,0),14)),"",INDEX($A$39:$T$199,MATCH($B238,$B$39:$B$199,0),14))</f>
        <v>4</v>
      </c>
      <c r="O238" s="3">
        <f>IF(ISNA(INDEX($A$39:$T$199,MATCH($B238,$B$39:$B$199,0),15)),"",INDEX($A$39:$T$199,MATCH($B238,$B$39:$B$199,0),15))</f>
        <v>7</v>
      </c>
      <c r="P238" s="3">
        <f>IF(ISNA(INDEX($A$39:$T$199,MATCH($B238,$B$39:$B$199,0),16)),"",INDEX($A$39:$T$199,MATCH($B238,$B$39:$B$199,0),16))</f>
        <v>11</v>
      </c>
      <c r="Q238" s="5" t="str">
        <f>IF(ISNA(INDEX($A$39:$T$199,MATCH($B238,$B$39:$B$199,0),17)),"",INDEX($A$39:$T$199,MATCH($B238,$B$39:$B$199,0),17))</f>
        <v>E</v>
      </c>
      <c r="R238" s="5">
        <f>IF(ISNA(INDEX($A$39:$T$199,MATCH($B238,$B$39:$B$199,0),18)),"",INDEX($A$39:$T$199,MATCH($B238,$B$39:$B$199,0),18))</f>
        <v>0</v>
      </c>
      <c r="S238" s="5">
        <f>IF(ISNA(INDEX($A$39:$T$199,MATCH($B238,$B$39:$B$199,0),19)),"",INDEX($A$39:$T$199,MATCH($B238,$B$39:$B$199,0),19))</f>
        <v>0</v>
      </c>
      <c r="T238" s="5" t="str">
        <f>IF(ISNA(INDEX($A$39:$T$199,MATCH($B238,$B$39:$B$199,0),20)),"",INDEX($A$39:$T$199,MATCH($B238,$B$39:$B$199,0),20))</f>
        <v>DS</v>
      </c>
      <c r="U238" s="16"/>
      <c r="V238" s="230"/>
    </row>
    <row r="239" spans="1:26" ht="15">
      <c r="A239" s="279" t="s">
        <v>272</v>
      </c>
      <c r="B239" s="105" t="s">
        <v>175</v>
      </c>
      <c r="C239" s="106"/>
      <c r="D239" s="106"/>
      <c r="E239" s="106"/>
      <c r="F239" s="106"/>
      <c r="G239" s="106"/>
      <c r="H239" s="106"/>
      <c r="I239" s="107"/>
      <c r="J239" s="3">
        <v>5</v>
      </c>
      <c r="K239" s="3">
        <v>1</v>
      </c>
      <c r="L239" s="3">
        <v>0</v>
      </c>
      <c r="M239" s="3">
        <v>2</v>
      </c>
      <c r="N239" s="3">
        <v>3</v>
      </c>
      <c r="O239" s="3">
        <v>6</v>
      </c>
      <c r="P239" s="3">
        <v>9</v>
      </c>
      <c r="Q239" s="5" t="s">
        <v>34</v>
      </c>
      <c r="R239" s="5"/>
      <c r="S239" s="5"/>
      <c r="T239" s="5" t="s">
        <v>40</v>
      </c>
      <c r="U239" s="16"/>
      <c r="V239" s="230"/>
    </row>
    <row r="240" spans="1:26" ht="16.5" customHeight="1">
      <c r="A240" s="279" t="str">
        <f>IF(ISNA(INDEX($A$39:$T$199,MATCH($B240,$B$39:$B$199,0),1)),"",INDEX($A$39:$T$199,MATCH($B240,$B$39:$B$199,0),1))</f>
        <v>LLN2121</v>
      </c>
      <c r="B240" s="156" t="s">
        <v>258</v>
      </c>
      <c r="C240" s="156"/>
      <c r="D240" s="156"/>
      <c r="E240" s="156"/>
      <c r="F240" s="156"/>
      <c r="G240" s="156"/>
      <c r="H240" s="156"/>
      <c r="I240" s="156"/>
      <c r="J240" s="3">
        <f>IF(ISNA(INDEX($A$39:$T$199,MATCH($B240,$B$39:$B$199,0),10)),"",INDEX($A$39:$T$199,MATCH($B240,$B$39:$B$199,0),10))</f>
        <v>5</v>
      </c>
      <c r="K240" s="3">
        <f>IF(ISNA(INDEX($A$39:$T$199,MATCH($B240,$B$39:$B$199,0),11)),"",INDEX($A$39:$T$199,MATCH($B240,$B$39:$B$199,0),11))</f>
        <v>1</v>
      </c>
      <c r="L240" s="3">
        <f>IF(ISNA(INDEX($A$39:$T$199,MATCH($B240,$B$39:$B$199,0),12)),"",INDEX($A$39:$T$199,MATCH($B240,$B$39:$B$199,0),12))</f>
        <v>2</v>
      </c>
      <c r="M240" s="3">
        <f>IF(ISNA(INDEX($A$39:$T$199,MATCH($B240,$B$39:$B$199,0),13)),"",INDEX($A$39:$T$199,MATCH($B240,$B$39:$B$199,0),13))</f>
        <v>2</v>
      </c>
      <c r="N240" s="3">
        <f>IF(ISNA(INDEX($A$39:$T$199,MATCH($B240,$B$39:$B$199,0),14)),"",INDEX($A$39:$T$199,MATCH($B240,$B$39:$B$199,0),14))</f>
        <v>5</v>
      </c>
      <c r="O240" s="3">
        <f>IF(ISNA(INDEX($A$39:$T$199,MATCH($B240,$B$39:$B$199,0),15)),"",INDEX($A$39:$T$199,MATCH($B240,$B$39:$B$199,0),15))</f>
        <v>4</v>
      </c>
      <c r="P240" s="3">
        <f>IF(ISNA(INDEX($A$39:$T$199,MATCH($B240,$B$39:$B$199,0),16)),"",INDEX($A$39:$T$199,MATCH($B240,$B$39:$B$199,0),16))</f>
        <v>9</v>
      </c>
      <c r="Q240" s="5" t="str">
        <f>IF(ISNA(INDEX($A$39:$T$199,MATCH($B240,$B$39:$B$199,0),17)),"",INDEX($A$39:$T$199,MATCH($B240,$B$39:$B$199,0),17))</f>
        <v>E</v>
      </c>
      <c r="R240" s="5">
        <f>IF(ISNA(INDEX($A$39:$T$199,MATCH($B240,$B$39:$B$199,0),18)),"",INDEX($A$39:$T$199,MATCH($B240,$B$39:$B$199,0),18))</f>
        <v>0</v>
      </c>
      <c r="S240" s="5">
        <f>IF(ISNA(INDEX($A$39:$T$199,MATCH($B240,$B$39:$B$199,0),19)),"",INDEX($A$39:$T$199,MATCH($B240,$B$39:$B$199,0),19))</f>
        <v>0</v>
      </c>
      <c r="T240" s="5" t="str">
        <f>IF(ISNA(INDEX($A$39:$T$199,MATCH($B240,$B$39:$B$199,0),20)),"",INDEX($A$39:$T$199,MATCH($B240,$B$39:$B$199,0),20))</f>
        <v>DS</v>
      </c>
      <c r="U240" s="256"/>
      <c r="V240" s="230"/>
      <c r="W240" s="230"/>
      <c r="X240" s="230"/>
      <c r="Y240" s="230"/>
      <c r="Z240" s="230"/>
    </row>
    <row r="241" spans="1:26" ht="30.75" customHeight="1">
      <c r="A241" s="279" t="str">
        <f>IF(ISNA(INDEX($A$39:$T$199,MATCH($B241,$B$39:$B$199,0),1)),"",INDEX($A$39:$T$199,MATCH($B241,$B$39:$B$199,0),1))</f>
        <v>LLN2161</v>
      </c>
      <c r="B241" s="156" t="s">
        <v>259</v>
      </c>
      <c r="C241" s="156"/>
      <c r="D241" s="156"/>
      <c r="E241" s="156"/>
      <c r="F241" s="156"/>
      <c r="G241" s="156"/>
      <c r="H241" s="156"/>
      <c r="I241" s="156"/>
      <c r="J241" s="3">
        <f>IF(ISNA(INDEX($A$39:$T$199,MATCH($B241,$B$39:$B$199,0),10)),"",INDEX($A$39:$T$199,MATCH($B241,$B$39:$B$199,0),10))</f>
        <v>7</v>
      </c>
      <c r="K241" s="3">
        <f>IF(ISNA(INDEX($A$39:$T$199,MATCH($B241,$B$39:$B$199,0),11)),"",INDEX($A$39:$T$199,MATCH($B241,$B$39:$B$199,0),11))</f>
        <v>1</v>
      </c>
      <c r="L241" s="3">
        <f>IF(ISNA(INDEX($A$39:$T$199,MATCH($B241,$B$39:$B$199,0),12)),"",INDEX($A$39:$T$199,MATCH($B241,$B$39:$B$199,0),12))</f>
        <v>2</v>
      </c>
      <c r="M241" s="3">
        <f>IF(ISNA(INDEX($A$39:$T$199,MATCH($B241,$B$39:$B$199,0),13)),"",INDEX($A$39:$T$199,MATCH($B241,$B$39:$B$199,0),13))</f>
        <v>2</v>
      </c>
      <c r="N241" s="3">
        <f>IF(ISNA(INDEX($A$39:$T$199,MATCH($B241,$B$39:$B$199,0),14)),"",INDEX($A$39:$T$199,MATCH($B241,$B$39:$B$199,0),14))</f>
        <v>5</v>
      </c>
      <c r="O241" s="3">
        <f>IF(ISNA(INDEX($A$39:$T$199,MATCH($B241,$B$39:$B$199,0),15)),"",INDEX($A$39:$T$199,MATCH($B241,$B$39:$B$199,0),15))</f>
        <v>8</v>
      </c>
      <c r="P241" s="3">
        <f>IF(ISNA(INDEX($A$39:$T$199,MATCH($B241,$B$39:$B$199,0),16)),"",INDEX($A$39:$T$199,MATCH($B241,$B$39:$B$199,0),16))</f>
        <v>13</v>
      </c>
      <c r="Q241" s="5" t="str">
        <f>IF(ISNA(INDEX($A$39:$T$199,MATCH($B241,$B$39:$B$199,0),17)),"",INDEX($A$39:$T$199,MATCH($B241,$B$39:$B$199,0),17))</f>
        <v>E</v>
      </c>
      <c r="R241" s="5">
        <f>IF(ISNA(INDEX($A$39:$T$199,MATCH($B241,$B$39:$B$199,0),18)),"",INDEX($A$39:$T$199,MATCH($B241,$B$39:$B$199,0),18))</f>
        <v>0</v>
      </c>
      <c r="S241" s="5">
        <f>IF(ISNA(INDEX($A$39:$T$199,MATCH($B241,$B$39:$B$199,0),19)),"",INDEX($A$39:$T$199,MATCH($B241,$B$39:$B$199,0),19))</f>
        <v>0</v>
      </c>
      <c r="T241" s="5" t="str">
        <f>IF(ISNA(INDEX($A$39:$T$199,MATCH($B241,$B$39:$B$199,0),20)),"",INDEX($A$39:$T$199,MATCH($B241,$B$39:$B$199,0),20))</f>
        <v>DS</v>
      </c>
      <c r="U241" s="256"/>
      <c r="V241" s="230"/>
      <c r="W241" s="230"/>
      <c r="X241" s="230"/>
      <c r="Y241" s="230"/>
      <c r="Z241" s="230"/>
    </row>
    <row r="242" spans="1:26" ht="27" customHeight="1">
      <c r="A242" s="279" t="str">
        <f>IF(ISNA(INDEX($A$39:$T$199,MATCH($B242,$B$39:$B$199,0),1)),"",INDEX($A$39:$T$199,MATCH($B242,$B$39:$B$199,0),1))</f>
        <v>LLN2221</v>
      </c>
      <c r="B242" s="156" t="s">
        <v>260</v>
      </c>
      <c r="C242" s="156"/>
      <c r="D242" s="156"/>
      <c r="E242" s="156"/>
      <c r="F242" s="156"/>
      <c r="G242" s="156"/>
      <c r="H242" s="156"/>
      <c r="I242" s="156"/>
      <c r="J242" s="3">
        <f>IF(ISNA(INDEX($A$39:$T$199,MATCH($B242,$B$39:$B$199,0),10)),"",INDEX($A$39:$T$199,MATCH($B242,$B$39:$B$199,0),10))</f>
        <v>5</v>
      </c>
      <c r="K242" s="3">
        <f>IF(ISNA(INDEX($A$39:$T$199,MATCH($B242,$B$39:$B$199,0),11)),"",INDEX($A$39:$T$199,MATCH($B242,$B$39:$B$199,0),11))</f>
        <v>1</v>
      </c>
      <c r="L242" s="3">
        <f>IF(ISNA(INDEX($A$39:$T$199,MATCH($B242,$B$39:$B$199,0),12)),"",INDEX($A$39:$T$199,MATCH($B242,$B$39:$B$199,0),12))</f>
        <v>2</v>
      </c>
      <c r="M242" s="3">
        <f>IF(ISNA(INDEX($A$39:$T$199,MATCH($B242,$B$39:$B$199,0),13)),"",INDEX($A$39:$T$199,MATCH($B242,$B$39:$B$199,0),13))</f>
        <v>2</v>
      </c>
      <c r="N242" s="3">
        <f>IF(ISNA(INDEX($A$39:$T$199,MATCH($B242,$B$39:$B$199,0),14)),"",INDEX($A$39:$T$199,MATCH($B242,$B$39:$B$199,0),14))</f>
        <v>5</v>
      </c>
      <c r="O242" s="3">
        <f>IF(ISNA(INDEX($A$39:$T$199,MATCH($B242,$B$39:$B$199,0),15)),"",INDEX($A$39:$T$199,MATCH($B242,$B$39:$B$199,0),15))</f>
        <v>4</v>
      </c>
      <c r="P242" s="3">
        <f>IF(ISNA(INDEX($A$39:$T$199,MATCH($B242,$B$39:$B$199,0),16)),"",INDEX($A$39:$T$199,MATCH($B242,$B$39:$B$199,0),16))</f>
        <v>9</v>
      </c>
      <c r="Q242" s="5" t="str">
        <f>IF(ISNA(INDEX($A$39:$T$199,MATCH($B242,$B$39:$B$199,0),17)),"",INDEX($A$39:$T$199,MATCH($B242,$B$39:$B$199,0),17))</f>
        <v>E</v>
      </c>
      <c r="R242" s="5">
        <f>IF(ISNA(INDEX($A$39:$T$199,MATCH($B242,$B$39:$B$199,0),18)),"",INDEX($A$39:$T$199,MATCH($B242,$B$39:$B$199,0),18))</f>
        <v>0</v>
      </c>
      <c r="S242" s="5">
        <f>IF(ISNA(INDEX($A$39:$T$199,MATCH($B242,$B$39:$B$199,0),19)),"",INDEX($A$39:$T$199,MATCH($B242,$B$39:$B$199,0),19))</f>
        <v>0</v>
      </c>
      <c r="T242" s="5" t="str">
        <f>IF(ISNA(INDEX($A$39:$T$199,MATCH($B242,$B$39:$B$199,0),20)),"",INDEX($A$39:$T$199,MATCH($B242,$B$39:$B$199,0),20))</f>
        <v>DS</v>
      </c>
      <c r="U242" s="256"/>
      <c r="V242" s="230"/>
      <c r="W242" s="230"/>
      <c r="X242" s="230"/>
      <c r="Y242" s="230"/>
      <c r="Z242" s="230"/>
    </row>
    <row r="243" spans="1:26" ht="25.5" customHeight="1">
      <c r="A243" s="279" t="str">
        <f>IF(ISNA(INDEX($A$39:$T$199,MATCH($B243,$B$39:$B$199,0),1)),"",INDEX($A$39:$T$199,MATCH($B243,$B$39:$B$199,0),1))</f>
        <v>LLN2261</v>
      </c>
      <c r="B243" s="156" t="s">
        <v>261</v>
      </c>
      <c r="C243" s="156"/>
      <c r="D243" s="156"/>
      <c r="E243" s="156"/>
      <c r="F243" s="156"/>
      <c r="G243" s="156"/>
      <c r="H243" s="156"/>
      <c r="I243" s="156"/>
      <c r="J243" s="3">
        <f>IF(ISNA(INDEX($A$39:$T$199,MATCH($B243,$B$39:$B$199,0),10)),"",INDEX($A$39:$T$199,MATCH($B243,$B$39:$B$199,0),10))</f>
        <v>6</v>
      </c>
      <c r="K243" s="3">
        <f>IF(ISNA(INDEX($A$39:$T$199,MATCH($B243,$B$39:$B$199,0),11)),"",INDEX($A$39:$T$199,MATCH($B243,$B$39:$B$199,0),11))</f>
        <v>1</v>
      </c>
      <c r="L243" s="3">
        <f>IF(ISNA(INDEX($A$39:$T$199,MATCH($B243,$B$39:$B$199,0),12)),"",INDEX($A$39:$T$199,MATCH($B243,$B$39:$B$199,0),12))</f>
        <v>0</v>
      </c>
      <c r="M243" s="3">
        <f>IF(ISNA(INDEX($A$39:$T$199,MATCH($B243,$B$39:$B$199,0),13)),"",INDEX($A$39:$T$199,MATCH($B243,$B$39:$B$199,0),13))</f>
        <v>2</v>
      </c>
      <c r="N243" s="3">
        <f>IF(ISNA(INDEX($A$39:$T$199,MATCH($B243,$B$39:$B$199,0),14)),"",INDEX($A$39:$T$199,MATCH($B243,$B$39:$B$199,0),14))</f>
        <v>3</v>
      </c>
      <c r="O243" s="3">
        <f>IF(ISNA(INDEX($A$39:$T$199,MATCH($B243,$B$39:$B$199,0),15)),"",INDEX($A$39:$T$199,MATCH($B243,$B$39:$B$199,0),15))</f>
        <v>8</v>
      </c>
      <c r="P243" s="3">
        <f>IF(ISNA(INDEX($A$39:$T$199,MATCH($B243,$B$39:$B$199,0),16)),"",INDEX($A$39:$T$199,MATCH($B243,$B$39:$B$199,0),16))</f>
        <v>11</v>
      </c>
      <c r="Q243" s="5" t="str">
        <f>IF(ISNA(INDEX($A$39:$T$199,MATCH($B243,$B$39:$B$199,0),17)),"",INDEX($A$39:$T$199,MATCH($B243,$B$39:$B$199,0),17))</f>
        <v>E</v>
      </c>
      <c r="R243" s="5">
        <f>IF(ISNA(INDEX($A$39:$T$199,MATCH($B243,$B$39:$B$199,0),18)),"",INDEX($A$39:$T$199,MATCH($B243,$B$39:$B$199,0),18))</f>
        <v>0</v>
      </c>
      <c r="S243" s="5">
        <f>IF(ISNA(INDEX($A$39:$T$199,MATCH($B243,$B$39:$B$199,0),19)),"",INDEX($A$39:$T$199,MATCH($B243,$B$39:$B$199,0),19))</f>
        <v>0</v>
      </c>
      <c r="T243" s="5" t="str">
        <f>IF(ISNA(INDEX($A$39:$T$199,MATCH($B243,$B$39:$B$199,0),20)),"",INDEX($A$39:$T$199,MATCH($B243,$B$39:$B$199,0),20))</f>
        <v>DS</v>
      </c>
      <c r="U243" s="256"/>
      <c r="V243" s="230"/>
      <c r="W243" s="230"/>
      <c r="X243" s="230"/>
      <c r="Y243" s="230"/>
      <c r="Z243" s="230"/>
    </row>
    <row r="244" spans="1:26" ht="15">
      <c r="A244" s="279" t="str">
        <f>IF(ISNA(INDEX($A$39:$T$199,MATCH($B244,$B$39:$B$199,0),1)),"",INDEX($A$39:$T$199,MATCH($B244,$B$39:$B$199,0),1))</f>
        <v>LLN3121</v>
      </c>
      <c r="B244" s="156" t="s">
        <v>246</v>
      </c>
      <c r="C244" s="156"/>
      <c r="D244" s="156"/>
      <c r="E244" s="156"/>
      <c r="F244" s="156"/>
      <c r="G244" s="156"/>
      <c r="H244" s="156"/>
      <c r="I244" s="156"/>
      <c r="J244" s="3">
        <f>IF(ISNA(INDEX($A$39:$T$199,MATCH($B244,$B$39:$B$199,0),10)),"",INDEX($A$39:$T$199,MATCH($B244,$B$39:$B$199,0),10))</f>
        <v>7</v>
      </c>
      <c r="K244" s="3">
        <f>IF(ISNA(INDEX($A$39:$T$199,MATCH($B244,$B$39:$B$199,0),11)),"",INDEX($A$39:$T$199,MATCH($B244,$B$39:$B$199,0),11))</f>
        <v>1</v>
      </c>
      <c r="L244" s="3">
        <f>IF(ISNA(INDEX($A$39:$T$199,MATCH($B244,$B$39:$B$199,0),12)),"",INDEX($A$39:$T$199,MATCH($B244,$B$39:$B$199,0),12))</f>
        <v>2</v>
      </c>
      <c r="M244" s="3">
        <f>IF(ISNA(INDEX($A$39:$T$199,MATCH($B244,$B$39:$B$199,0),13)),"",INDEX($A$39:$T$199,MATCH($B244,$B$39:$B$199,0),13))</f>
        <v>2</v>
      </c>
      <c r="N244" s="3">
        <f>IF(ISNA(INDEX($A$39:$T$199,MATCH($B244,$B$39:$B$199,0),14)),"",INDEX($A$39:$T$199,MATCH($B244,$B$39:$B$199,0),14))</f>
        <v>5</v>
      </c>
      <c r="O244" s="3">
        <f>IF(ISNA(INDEX($A$39:$T$199,MATCH($B244,$B$39:$B$199,0),15)),"",INDEX($A$39:$T$199,MATCH($B244,$B$39:$B$199,0),15))</f>
        <v>8</v>
      </c>
      <c r="P244" s="3">
        <f>IF(ISNA(INDEX($A$39:$T$199,MATCH($B244,$B$39:$B$199,0),16)),"",INDEX($A$39:$T$199,MATCH($B244,$B$39:$B$199,0),16))</f>
        <v>13</v>
      </c>
      <c r="Q244" s="5" t="str">
        <f>IF(ISNA(INDEX($A$39:$T$199,MATCH($B244,$B$39:$B$199,0),17)),"",INDEX($A$39:$T$199,MATCH($B244,$B$39:$B$199,0),17))</f>
        <v>E</v>
      </c>
      <c r="R244" s="5">
        <f>IF(ISNA(INDEX($A$39:$T$199,MATCH($B244,$B$39:$B$199,0),18)),"",INDEX($A$39:$T$199,MATCH($B244,$B$39:$B$199,0),18))</f>
        <v>0</v>
      </c>
      <c r="S244" s="5">
        <f>IF(ISNA(INDEX($A$39:$T$199,MATCH($B244,$B$39:$B$199,0),19)),"",INDEX($A$39:$T$199,MATCH($B244,$B$39:$B$199,0),19))</f>
        <v>0</v>
      </c>
      <c r="T244" s="5" t="str">
        <f>IF(ISNA(INDEX($A$39:$T$199,MATCH($B244,$B$39:$B$199,0),20)),"",INDEX($A$39:$T$199,MATCH($B244,$B$39:$B$199,0),20))</f>
        <v>DS</v>
      </c>
      <c r="U244" s="256"/>
      <c r="V244" s="230"/>
      <c r="W244" s="230"/>
      <c r="X244" s="230"/>
      <c r="Y244" s="230"/>
      <c r="Z244" s="230"/>
    </row>
    <row r="245" spans="1:26" ht="30" customHeight="1">
      <c r="A245" s="279" t="str">
        <f>IF(ISNA(INDEX($A$39:$T$199,MATCH($B245,$B$39:$B$199,0),1)),"",INDEX($A$39:$T$199,MATCH($B245,$B$39:$B$199,0),1))</f>
        <v>LLN3161</v>
      </c>
      <c r="B245" s="156" t="s">
        <v>262</v>
      </c>
      <c r="C245" s="156"/>
      <c r="D245" s="156"/>
      <c r="E245" s="156"/>
      <c r="F245" s="156"/>
      <c r="G245" s="156"/>
      <c r="H245" s="156"/>
      <c r="I245" s="156"/>
      <c r="J245" s="3">
        <f>IF(ISNA(INDEX($A$39:$T$199,MATCH($B245,$B$39:$B$199,0),10)),"",INDEX($A$39:$T$199,MATCH($B245,$B$39:$B$199,0),10))</f>
        <v>8</v>
      </c>
      <c r="K245" s="3">
        <f>IF(ISNA(INDEX($A$39:$T$199,MATCH($B245,$B$39:$B$199,0),11)),"",INDEX($A$39:$T$199,MATCH($B245,$B$39:$B$199,0),11))</f>
        <v>1</v>
      </c>
      <c r="L245" s="3">
        <f>IF(ISNA(INDEX($A$39:$T$199,MATCH($B245,$B$39:$B$199,0),12)),"",INDEX($A$39:$T$199,MATCH($B245,$B$39:$B$199,0),12))</f>
        <v>2</v>
      </c>
      <c r="M245" s="3">
        <f>IF(ISNA(INDEX($A$39:$T$199,MATCH($B245,$B$39:$B$199,0),13)),"",INDEX($A$39:$T$199,MATCH($B245,$B$39:$B$199,0),13))</f>
        <v>2</v>
      </c>
      <c r="N245" s="3">
        <f>IF(ISNA(INDEX($A$39:$T$199,MATCH($B245,$B$39:$B$199,0),14)),"",INDEX($A$39:$T$199,MATCH($B245,$B$39:$B$199,0),14))</f>
        <v>5</v>
      </c>
      <c r="O245" s="3">
        <f>IF(ISNA(INDEX($A$39:$T$199,MATCH($B245,$B$39:$B$199,0),15)),"",INDEX($A$39:$T$199,MATCH($B245,$B$39:$B$199,0),15))</f>
        <v>9</v>
      </c>
      <c r="P245" s="3">
        <f>IF(ISNA(INDEX($A$39:$T$199,MATCH($B245,$B$39:$B$199,0),16)),"",INDEX($A$39:$T$199,MATCH($B245,$B$39:$B$199,0),16))</f>
        <v>14</v>
      </c>
      <c r="Q245" s="5" t="str">
        <f>IF(ISNA(INDEX($A$39:$T$199,MATCH($B245,$B$39:$B$199,0),17)),"",INDEX($A$39:$T$199,MATCH($B245,$B$39:$B$199,0),17))</f>
        <v>E</v>
      </c>
      <c r="R245" s="5">
        <f>IF(ISNA(INDEX($A$39:$T$199,MATCH($B245,$B$39:$B$199,0),18)),"",INDEX($A$39:$T$199,MATCH($B245,$B$39:$B$199,0),18))</f>
        <v>0</v>
      </c>
      <c r="S245" s="5">
        <f>IF(ISNA(INDEX($A$39:$T$199,MATCH($B245,$B$39:$B$199,0),19)),"",INDEX($A$39:$T$199,MATCH($B245,$B$39:$B$199,0),19))</f>
        <v>0</v>
      </c>
      <c r="T245" s="5" t="str">
        <f>IF(ISNA(INDEX($A$39:$T$199,MATCH($B245,$B$39:$B$199,0),20)),"",INDEX($A$39:$T$199,MATCH($B245,$B$39:$B$199,0),20))</f>
        <v>DS</v>
      </c>
      <c r="U245" s="256"/>
      <c r="V245" s="230"/>
      <c r="W245" s="230"/>
      <c r="X245" s="230"/>
      <c r="Y245" s="230"/>
      <c r="Z245" s="230"/>
    </row>
    <row r="246" spans="1:26" ht="32.25" customHeight="1">
      <c r="A246" s="279" t="str">
        <f>IF(ISNA(INDEX($A$39:$T$199,MATCH($B246,$B$39:$B$199,0),1)),"",INDEX($A$39:$T$199,MATCH($B246,$B$39:$B$199,0),1))</f>
        <v>LLY5024</v>
      </c>
      <c r="B246" s="156" t="s">
        <v>188</v>
      </c>
      <c r="C246" s="156"/>
      <c r="D246" s="156"/>
      <c r="E246" s="156"/>
      <c r="F246" s="156"/>
      <c r="G246" s="156"/>
      <c r="H246" s="156"/>
      <c r="I246" s="156"/>
      <c r="J246" s="3">
        <f>IF(ISNA(INDEX($A$39:$T$199,MATCH($B246,$B$39:$B$199,0),10)),"",INDEX($A$39:$T$199,MATCH($B246,$B$39:$B$199,0),10))</f>
        <v>3</v>
      </c>
      <c r="K246" s="3">
        <f>IF(ISNA(INDEX($A$39:$T$199,MATCH($B246,$B$39:$B$199,0),11)),"",INDEX($A$39:$T$199,MATCH($B246,$B$39:$B$199,0),11))</f>
        <v>0</v>
      </c>
      <c r="L246" s="3">
        <f>IF(ISNA(INDEX($A$39:$T$199,MATCH($B246,$B$39:$B$199,0),12)),"",INDEX($A$39:$T$199,MATCH($B246,$B$39:$B$199,0),12))</f>
        <v>0</v>
      </c>
      <c r="M246" s="3">
        <f>IF(ISNA(INDEX($A$39:$T$199,MATCH($B246,$B$39:$B$199,0),13)),"",INDEX($A$39:$T$199,MATCH($B246,$B$39:$B$199,0),13))</f>
        <v>2</v>
      </c>
      <c r="N246" s="3">
        <f>IF(ISNA(INDEX($A$39:$T$199,MATCH($B246,$B$39:$B$199,0),14)),"",INDEX($A$39:$T$199,MATCH($B246,$B$39:$B$199,0),14))</f>
        <v>2</v>
      </c>
      <c r="O246" s="3">
        <f>IF(ISNA(INDEX($A$39:$T$199,MATCH($B246,$B$39:$B$199,0),15)),"",INDEX($A$39:$T$199,MATCH($B246,$B$39:$B$199,0),15))</f>
        <v>3</v>
      </c>
      <c r="P246" s="3">
        <f>IF(ISNA(INDEX($A$39:$T$199,MATCH($B246,$B$39:$B$199,0),16)),"",INDEX($A$39:$T$199,MATCH($B246,$B$39:$B$199,0),16))</f>
        <v>5</v>
      </c>
      <c r="Q246" s="5">
        <f>IF(ISNA(INDEX($A$39:$T$199,MATCH($B246,$B$39:$B$199,0),17)),"",INDEX($A$39:$T$199,MATCH($B246,$B$39:$B$199,0),17))</f>
        <v>0</v>
      </c>
      <c r="R246" s="5" t="str">
        <f>IF(ISNA(INDEX($A$39:$T$199,MATCH($B246,$B$39:$B$199,0),18)),"",INDEX($A$39:$T$199,MATCH($B246,$B$39:$B$199,0),18))</f>
        <v>C</v>
      </c>
      <c r="S246" s="5">
        <f>IF(ISNA(INDEX($A$39:$T$199,MATCH($B246,$B$39:$B$199,0),19)),"",INDEX($A$39:$T$199,MATCH($B246,$B$39:$B$199,0),19))</f>
        <v>0</v>
      </c>
      <c r="T246" s="5" t="str">
        <f>IF(ISNA(INDEX($A$39:$T$199,MATCH($B246,$B$39:$B$199,0),20)),"",INDEX($A$39:$T$199,MATCH($B246,$B$39:$B$199,0),20))</f>
        <v>DF</v>
      </c>
      <c r="U246" s="256"/>
      <c r="V246" s="230"/>
      <c r="W246" s="230"/>
      <c r="X246" s="230"/>
      <c r="Y246" s="230"/>
      <c r="Z246" s="230"/>
    </row>
    <row r="247" spans="1:26" ht="15">
      <c r="A247" s="279" t="str">
        <f>IF(ISNA(INDEX($A$39:$T$199,MATCH($B247,$B$39:$B$199,0),1)),"",INDEX($A$39:$T$199,MATCH($B247,$B$39:$B$199,0),1))</f>
        <v>LLN3221</v>
      </c>
      <c r="B247" s="156" t="s">
        <v>263</v>
      </c>
      <c r="C247" s="156"/>
      <c r="D247" s="156"/>
      <c r="E247" s="156"/>
      <c r="F247" s="156"/>
      <c r="G247" s="156"/>
      <c r="H247" s="156"/>
      <c r="I247" s="156"/>
      <c r="J247" s="3">
        <f>IF(ISNA(INDEX($A$39:$T$199,MATCH($B247,$B$39:$B$199,0),10)),"",INDEX($A$39:$T$199,MATCH($B247,$B$39:$B$199,0),10))</f>
        <v>6</v>
      </c>
      <c r="K247" s="3">
        <f>IF(ISNA(INDEX($A$39:$T$199,MATCH($B247,$B$39:$B$199,0),11)),"",INDEX($A$39:$T$199,MATCH($B247,$B$39:$B$199,0),11))</f>
        <v>1</v>
      </c>
      <c r="L247" s="3">
        <f>IF(ISNA(INDEX($A$39:$T$199,MATCH($B247,$B$39:$B$199,0),12)),"",INDEX($A$39:$T$199,MATCH($B247,$B$39:$B$199,0),12))</f>
        <v>2</v>
      </c>
      <c r="M247" s="3">
        <f>IF(ISNA(INDEX($A$39:$T$199,MATCH($B247,$B$39:$B$199,0),13)),"",INDEX($A$39:$T$199,MATCH($B247,$B$39:$B$199,0),13))</f>
        <v>2</v>
      </c>
      <c r="N247" s="3">
        <f>IF(ISNA(INDEX($A$39:$T$199,MATCH($B247,$B$39:$B$199,0),14)),"",INDEX($A$39:$T$199,MATCH($B247,$B$39:$B$199,0),14))</f>
        <v>5</v>
      </c>
      <c r="O247" s="3">
        <f>IF(ISNA(INDEX($A$39:$T$199,MATCH($B247,$B$39:$B$199,0),15)),"",INDEX($A$39:$T$199,MATCH($B247,$B$39:$B$199,0),15))</f>
        <v>6</v>
      </c>
      <c r="P247" s="3">
        <f>IF(ISNA(INDEX($A$39:$T$199,MATCH($B247,$B$39:$B$199,0),16)),"",INDEX($A$39:$T$199,MATCH($B247,$B$39:$B$199,0),16))</f>
        <v>11</v>
      </c>
      <c r="Q247" s="5" t="str">
        <f>IF(ISNA(INDEX($A$39:$T$199,MATCH($B247,$B$39:$B$199,0),17)),"",INDEX($A$39:$T$199,MATCH($B247,$B$39:$B$199,0),17))</f>
        <v>E</v>
      </c>
      <c r="R247" s="5">
        <f>IF(ISNA(INDEX($A$39:$T$199,MATCH($B247,$B$39:$B$199,0),18)),"",INDEX($A$39:$T$199,MATCH($B247,$B$39:$B$199,0),18))</f>
        <v>0</v>
      </c>
      <c r="S247" s="5">
        <f>IF(ISNA(INDEX($A$39:$T$199,MATCH($B247,$B$39:$B$199,0),19)),"",INDEX($A$39:$T$199,MATCH($B247,$B$39:$B$199,0),19))</f>
        <v>0</v>
      </c>
      <c r="T247" s="5" t="str">
        <f>IF(ISNA(INDEX($A$39:$T$199,MATCH($B247,$B$39:$B$199,0),20)),"",INDEX($A$39:$T$199,MATCH($B247,$B$39:$B$199,0),20))</f>
        <v>DS</v>
      </c>
      <c r="U247" s="256"/>
      <c r="V247" s="230"/>
      <c r="W247" s="230"/>
      <c r="X247" s="230"/>
      <c r="Y247" s="230"/>
      <c r="Z247" s="230"/>
    </row>
    <row r="248" spans="1:26" ht="28.5" customHeight="1">
      <c r="A248" s="279" t="str">
        <f>IF(ISNA(INDEX($A$39:$T$199,MATCH($B248,$B$39:$B$199,0),1)),"",INDEX($A$39:$T$199,MATCH($B248,$B$39:$B$199,0),1))</f>
        <v>LLN3261</v>
      </c>
      <c r="B248" s="156" t="s">
        <v>264</v>
      </c>
      <c r="C248" s="156"/>
      <c r="D248" s="156"/>
      <c r="E248" s="156"/>
      <c r="F248" s="156"/>
      <c r="G248" s="156"/>
      <c r="H248" s="156"/>
      <c r="I248" s="156"/>
      <c r="J248" s="3">
        <f>IF(ISNA(INDEX($A$39:$T$199,MATCH($B248,$B$39:$B$199,0),10)),"",INDEX($A$39:$T$199,MATCH($B248,$B$39:$B$199,0),10))</f>
        <v>5</v>
      </c>
      <c r="K248" s="3">
        <f>IF(ISNA(INDEX($A$39:$T$199,MATCH($B248,$B$39:$B$199,0),11)),"",INDEX($A$39:$T$199,MATCH($B248,$B$39:$B$199,0),11))</f>
        <v>1</v>
      </c>
      <c r="L248" s="3">
        <f>IF(ISNA(INDEX($A$39:$T$199,MATCH($B248,$B$39:$B$199,0),12)),"",INDEX($A$39:$T$199,MATCH($B248,$B$39:$B$199,0),12))</f>
        <v>0</v>
      </c>
      <c r="M248" s="3">
        <f>IF(ISNA(INDEX($A$39:$T$199,MATCH($B248,$B$39:$B$199,0),13)),"",INDEX($A$39:$T$199,MATCH($B248,$B$39:$B$199,0),13))</f>
        <v>2</v>
      </c>
      <c r="N248" s="3">
        <f>IF(ISNA(INDEX($A$39:$T$199,MATCH($B248,$B$39:$B$199,0),14)),"",INDEX($A$39:$T$199,MATCH($B248,$B$39:$B$199,0),14))</f>
        <v>3</v>
      </c>
      <c r="O248" s="3">
        <f>IF(ISNA(INDEX($A$39:$T$199,MATCH($B248,$B$39:$B$199,0),15)),"",INDEX($A$39:$T$199,MATCH($B248,$B$39:$B$199,0),15))</f>
        <v>6</v>
      </c>
      <c r="P248" s="3">
        <f>IF(ISNA(INDEX($A$39:$T$199,MATCH($B248,$B$39:$B$199,0),16)),"",INDEX($A$39:$T$199,MATCH($B248,$B$39:$B$199,0),16))</f>
        <v>9</v>
      </c>
      <c r="Q248" s="5" t="str">
        <f>IF(ISNA(INDEX($A$39:$T$199,MATCH($B248,$B$39:$B$199,0),17)),"",INDEX($A$39:$T$199,MATCH($B248,$B$39:$B$199,0),17))</f>
        <v>E</v>
      </c>
      <c r="R248" s="5">
        <f>IF(ISNA(INDEX($A$39:$T$199,MATCH($B248,$B$39:$B$199,0),18)),"",INDEX($A$39:$T$199,MATCH($B248,$B$39:$B$199,0),18))</f>
        <v>0</v>
      </c>
      <c r="S248" s="5">
        <f>IF(ISNA(INDEX($A$39:$T$199,MATCH($B248,$B$39:$B$199,0),19)),"",INDEX($A$39:$T$199,MATCH($B248,$B$39:$B$199,0),19))</f>
        <v>0</v>
      </c>
      <c r="T248" s="5" t="str">
        <f>IF(ISNA(INDEX($A$39:$T$199,MATCH($B248,$B$39:$B$199,0),20)),"",INDEX($A$39:$T$199,MATCH($B248,$B$39:$B$199,0),20))</f>
        <v>DS</v>
      </c>
      <c r="U248" s="256"/>
      <c r="V248" s="230"/>
      <c r="W248" s="230"/>
      <c r="X248" s="230"/>
      <c r="Y248" s="230"/>
      <c r="Z248" s="230"/>
    </row>
    <row r="249" spans="1:26" ht="15.75" customHeight="1">
      <c r="A249" s="279" t="str">
        <f>IF(ISNA(INDEX($A$39:$T$199,MATCH($B249,$B$39:$B$199,0),1)),"",INDEX($A$39:$T$199,MATCH($B249,$B$39:$B$199,0),1))</f>
        <v>LLN4121</v>
      </c>
      <c r="B249" s="102" t="s">
        <v>265</v>
      </c>
      <c r="C249" s="102"/>
      <c r="D249" s="102"/>
      <c r="E249" s="102"/>
      <c r="F249" s="102"/>
      <c r="G249" s="102"/>
      <c r="H249" s="102"/>
      <c r="I249" s="102"/>
      <c r="J249" s="3">
        <f>IF(ISNA(INDEX($A$39:$T$199,MATCH($B249,$B$39:$B$199,0),10)),"",INDEX($A$39:$T$199,MATCH($B249,$B$39:$B$199,0),10))</f>
        <v>6</v>
      </c>
      <c r="K249" s="3">
        <f>IF(ISNA(INDEX($A$39:$T$199,MATCH($B249,$B$39:$B$199,0),11)),"",INDEX($A$39:$T$199,MATCH($B249,$B$39:$B$199,0),11))</f>
        <v>1</v>
      </c>
      <c r="L249" s="3">
        <f>IF(ISNA(INDEX($A$39:$T$199,MATCH($B249,$B$39:$B$199,0),12)),"",INDEX($A$39:$T$199,MATCH($B249,$B$39:$B$199,0),12))</f>
        <v>2</v>
      </c>
      <c r="M249" s="3">
        <f>IF(ISNA(INDEX($A$39:$T$199,MATCH($B249,$B$39:$B$199,0),13)),"",INDEX($A$39:$T$199,MATCH($B249,$B$39:$B$199,0),13))</f>
        <v>2</v>
      </c>
      <c r="N249" s="3">
        <f>IF(ISNA(INDEX($A$39:$T$199,MATCH($B249,$B$39:$B$199,0),14)),"",INDEX($A$39:$T$199,MATCH($B249,$B$39:$B$199,0),14))</f>
        <v>5</v>
      </c>
      <c r="O249" s="3">
        <f>IF(ISNA(INDEX($A$39:$T$199,MATCH($B249,$B$39:$B$199,0),15)),"",INDEX($A$39:$T$199,MATCH($B249,$B$39:$B$199,0),15))</f>
        <v>6</v>
      </c>
      <c r="P249" s="3">
        <f>IF(ISNA(INDEX($A$39:$T$199,MATCH($B249,$B$39:$B$199,0),16)),"",INDEX($A$39:$T$199,MATCH($B249,$B$39:$B$199,0),16))</f>
        <v>11</v>
      </c>
      <c r="Q249" s="5" t="str">
        <f>IF(ISNA(INDEX($A$39:$T$199,MATCH($B249,$B$39:$B$199,0),17)),"",INDEX($A$39:$T$199,MATCH($B249,$B$39:$B$199,0),17))</f>
        <v>E</v>
      </c>
      <c r="R249" s="5">
        <f>IF(ISNA(INDEX($A$39:$T$199,MATCH($B249,$B$39:$B$199,0),18)),"",INDEX($A$39:$T$199,MATCH($B249,$B$39:$B$199,0),18))</f>
        <v>0</v>
      </c>
      <c r="S249" s="5">
        <f>IF(ISNA(INDEX($A$39:$T$199,MATCH($B249,$B$39:$B$199,0),19)),"",INDEX($A$39:$T$199,MATCH($B249,$B$39:$B$199,0),19))</f>
        <v>0</v>
      </c>
      <c r="T249" s="5" t="str">
        <f>IF(ISNA(INDEX($A$39:$T$199,MATCH($B249,$B$39:$B$199,0),20)),"",INDEX($A$39:$T$199,MATCH($B249,$B$39:$B$199,0),20))</f>
        <v>DS</v>
      </c>
      <c r="U249" s="256"/>
      <c r="V249" s="230"/>
      <c r="W249" s="230"/>
      <c r="X249" s="230"/>
      <c r="Y249" s="230"/>
      <c r="Z249" s="230"/>
    </row>
    <row r="250" spans="1:26" ht="30.75" customHeight="1">
      <c r="A250" s="279" t="str">
        <f>IF(ISNA(INDEX($A$39:$T$199,MATCH($B250,$B$39:$B$199,0),1)),"",INDEX($A$39:$T$199,MATCH($B250,$B$39:$B$199,0),1))</f>
        <v>LLN4161</v>
      </c>
      <c r="B250" s="156" t="s">
        <v>266</v>
      </c>
      <c r="C250" s="156"/>
      <c r="D250" s="156"/>
      <c r="E250" s="156"/>
      <c r="F250" s="156"/>
      <c r="G250" s="156"/>
      <c r="H250" s="156"/>
      <c r="I250" s="156"/>
      <c r="J250" s="3">
        <f>IF(ISNA(INDEX($A$39:$T$199,MATCH($B250,$B$39:$B$199,0),10)),"",INDEX($A$39:$T$199,MATCH($B250,$B$39:$B$199,0),10))</f>
        <v>5</v>
      </c>
      <c r="K250" s="3">
        <f>IF(ISNA(INDEX($A$39:$T$199,MATCH($B250,$B$39:$B$199,0),11)),"",INDEX($A$39:$T$199,MATCH($B250,$B$39:$B$199,0),11))</f>
        <v>1</v>
      </c>
      <c r="L250" s="3">
        <f>IF(ISNA(INDEX($A$39:$T$199,MATCH($B250,$B$39:$B$199,0),12)),"",INDEX($A$39:$T$199,MATCH($B250,$B$39:$B$199,0),12))</f>
        <v>0</v>
      </c>
      <c r="M250" s="3">
        <f>IF(ISNA(INDEX($A$39:$T$199,MATCH($B250,$B$39:$B$199,0),13)),"",INDEX($A$39:$T$199,MATCH($B250,$B$39:$B$199,0),13))</f>
        <v>2</v>
      </c>
      <c r="N250" s="3">
        <f>IF(ISNA(INDEX($A$39:$T$199,MATCH($B250,$B$39:$B$199,0),14)),"",INDEX($A$39:$T$199,MATCH($B250,$B$39:$B$199,0),14))</f>
        <v>3</v>
      </c>
      <c r="O250" s="3">
        <f>IF(ISNA(INDEX($A$39:$T$199,MATCH($B250,$B$39:$B$199,0),15)),"",INDEX($A$39:$T$199,MATCH($B250,$B$39:$B$199,0),15))</f>
        <v>6</v>
      </c>
      <c r="P250" s="3">
        <f>IF(ISNA(INDEX($A$39:$T$199,MATCH($B250,$B$39:$B$199,0),16)),"",INDEX($A$39:$T$199,MATCH($B250,$B$39:$B$199,0),16))</f>
        <v>9</v>
      </c>
      <c r="Q250" s="5" t="str">
        <f>IF(ISNA(INDEX($A$39:$T$199,MATCH($B250,$B$39:$B$199,0),17)),"",INDEX($A$39:$T$199,MATCH($B250,$B$39:$B$199,0),17))</f>
        <v>E</v>
      </c>
      <c r="R250" s="5">
        <f>IF(ISNA(INDEX($A$39:$T$199,MATCH($B250,$B$39:$B$199,0),18)),"",INDEX($A$39:$T$199,MATCH($B250,$B$39:$B$199,0),18))</f>
        <v>0</v>
      </c>
      <c r="S250" s="5">
        <f>IF(ISNA(INDEX($A$39:$T$199,MATCH($B250,$B$39:$B$199,0),19)),"",INDEX($A$39:$T$199,MATCH($B250,$B$39:$B$199,0),19))</f>
        <v>0</v>
      </c>
      <c r="T250" s="5" t="str">
        <f>IF(ISNA(INDEX($A$39:$T$199,MATCH($B250,$B$39:$B$199,0),20)),"",INDEX($A$39:$T$199,MATCH($B250,$B$39:$B$199,0),20))</f>
        <v>DS</v>
      </c>
      <c r="U250" s="256"/>
      <c r="V250" s="230"/>
      <c r="W250" s="230"/>
      <c r="X250" s="230"/>
      <c r="Y250" s="230"/>
      <c r="Z250" s="230"/>
    </row>
    <row r="251" spans="1:26" ht="15">
      <c r="A251" s="279" t="str">
        <f>IF(ISNA(INDEX($A$39:$T$199,MATCH($B251,$B$39:$B$199,0),1)),"",INDEX($A$39:$T$199,MATCH($B251,$B$39:$B$199,0),1))</f>
        <v>LLY4024</v>
      </c>
      <c r="B251" s="102" t="s">
        <v>179</v>
      </c>
      <c r="C251" s="102"/>
      <c r="D251" s="102"/>
      <c r="E251" s="102"/>
      <c r="F251" s="102"/>
      <c r="G251" s="102"/>
      <c r="H251" s="102"/>
      <c r="I251" s="102"/>
      <c r="J251" s="3">
        <f>IF(ISNA(INDEX($A$39:$T$199,MATCH($B251,$B$39:$B$199,0),10)),"",INDEX($A$39:$T$199,MATCH($B251,$B$39:$B$199,0),10))</f>
        <v>3</v>
      </c>
      <c r="K251" s="3">
        <f>IF(ISNA(INDEX($A$39:$T$199,MATCH($B251,$B$39:$B$199,0),11)),"",INDEX($A$39:$T$199,MATCH($B251,$B$39:$B$199,0),11))</f>
        <v>0</v>
      </c>
      <c r="L251" s="3">
        <f>IF(ISNA(INDEX($A$39:$T$199,MATCH($B251,$B$39:$B$199,0),12)),"",INDEX($A$39:$T$199,MATCH($B251,$B$39:$B$199,0),12))</f>
        <v>0</v>
      </c>
      <c r="M251" s="3">
        <f>IF(ISNA(INDEX($A$39:$T$199,MATCH($B251,$B$39:$B$199,0),13)),"",INDEX($A$39:$T$199,MATCH($B251,$B$39:$B$199,0),13))</f>
        <v>2</v>
      </c>
      <c r="N251" s="3">
        <f>IF(ISNA(INDEX($A$39:$T$199,MATCH($B251,$B$39:$B$199,0),14)),"",INDEX($A$39:$T$199,MATCH($B251,$B$39:$B$199,0),14))</f>
        <v>2</v>
      </c>
      <c r="O251" s="3">
        <f>IF(ISNA(INDEX($A$39:$T$199,MATCH($B251,$B$39:$B$199,0),15)),"",INDEX($A$39:$T$199,MATCH($B251,$B$39:$B$199,0),15))</f>
        <v>3</v>
      </c>
      <c r="P251" s="3">
        <f>IF(ISNA(INDEX($A$39:$T$199,MATCH($B251,$B$39:$B$199,0),16)),"",INDEX($A$39:$T$199,MATCH($B251,$B$39:$B$199,0),16))</f>
        <v>5</v>
      </c>
      <c r="Q251" s="5">
        <f>IF(ISNA(INDEX($A$39:$T$199,MATCH($B251,$B$39:$B$199,0),17)),"",INDEX($A$39:$T$199,MATCH($B251,$B$39:$B$199,0),17))</f>
        <v>0</v>
      </c>
      <c r="R251" s="5" t="str">
        <f>IF(ISNA(INDEX($A$39:$T$199,MATCH($B251,$B$39:$B$199,0),18)),"",INDEX($A$39:$T$199,MATCH($B251,$B$39:$B$199,0),18))</f>
        <v>C</v>
      </c>
      <c r="S251" s="5">
        <f>IF(ISNA(INDEX($A$39:$T$199,MATCH($B251,$B$39:$B$199,0),19)),"",INDEX($A$39:$T$199,MATCH($B251,$B$39:$B$199,0),19))</f>
        <v>0</v>
      </c>
      <c r="T251" s="5" t="str">
        <f>IF(ISNA(INDEX($A$39:$T$199,MATCH($B251,$B$39:$B$199,0),20)),"",INDEX($A$39:$T$199,MATCH($B251,$B$39:$B$199,0),20))</f>
        <v>DS</v>
      </c>
      <c r="U251" s="256"/>
      <c r="V251" s="230"/>
      <c r="W251" s="230"/>
      <c r="X251" s="230"/>
      <c r="Y251" s="230"/>
      <c r="Z251" s="230"/>
    </row>
    <row r="252" spans="1:26" ht="15">
      <c r="A252" s="279" t="str">
        <f>IF(ISNA(INDEX($A$39:$T$199,MATCH($B252,$B$39:$B$199,0),1)),"",INDEX($A$39:$T$199,MATCH($B252,$B$39:$B$199,0),1))</f>
        <v>LLN4221</v>
      </c>
      <c r="B252" s="102" t="s">
        <v>267</v>
      </c>
      <c r="C252" s="102"/>
      <c r="D252" s="102"/>
      <c r="E252" s="102"/>
      <c r="F252" s="102"/>
      <c r="G252" s="102"/>
      <c r="H252" s="102"/>
      <c r="I252" s="102"/>
      <c r="J252" s="3">
        <f>IF(ISNA(INDEX($A$39:$T$199,MATCH($B252,$B$39:$B$199,0),10)),"",INDEX($A$39:$T$199,MATCH($B252,$B$39:$B$199,0),10))</f>
        <v>6</v>
      </c>
      <c r="K252" s="3">
        <f>IF(ISNA(INDEX($A$39:$T$199,MATCH($B252,$B$39:$B$199,0),11)),"",INDEX($A$39:$T$199,MATCH($B252,$B$39:$B$199,0),11))</f>
        <v>1</v>
      </c>
      <c r="L252" s="3">
        <f>IF(ISNA(INDEX($A$39:$T$199,MATCH($B252,$B$39:$B$199,0),12)),"",INDEX($A$39:$T$199,MATCH($B252,$B$39:$B$199,0),12))</f>
        <v>2</v>
      </c>
      <c r="M252" s="3">
        <f>IF(ISNA(INDEX($A$39:$T$199,MATCH($B252,$B$39:$B$199,0),13)),"",INDEX($A$39:$T$199,MATCH($B252,$B$39:$B$199,0),13))</f>
        <v>2</v>
      </c>
      <c r="N252" s="3">
        <f>IF(ISNA(INDEX($A$39:$T$199,MATCH($B252,$B$39:$B$199,0),14)),"",INDEX($A$39:$T$199,MATCH($B252,$B$39:$B$199,0),14))</f>
        <v>5</v>
      </c>
      <c r="O252" s="3">
        <f>IF(ISNA(INDEX($A$39:$T$199,MATCH($B252,$B$39:$B$199,0),15)),"",INDEX($A$39:$T$199,MATCH($B252,$B$39:$B$199,0),15))</f>
        <v>6</v>
      </c>
      <c r="P252" s="3">
        <f>IF(ISNA(INDEX($A$39:$T$199,MATCH($B252,$B$39:$B$199,0),16)),"",INDEX($A$39:$T$199,MATCH($B252,$B$39:$B$199,0),16))</f>
        <v>11</v>
      </c>
      <c r="Q252" s="5" t="str">
        <f>IF(ISNA(INDEX($A$39:$T$199,MATCH($B252,$B$39:$B$199,0),17)),"",INDEX($A$39:$T$199,MATCH($B252,$B$39:$B$199,0),17))</f>
        <v>E</v>
      </c>
      <c r="R252" s="5">
        <f>IF(ISNA(INDEX($A$39:$T$199,MATCH($B252,$B$39:$B$199,0),18)),"",INDEX($A$39:$T$199,MATCH($B252,$B$39:$B$199,0),18))</f>
        <v>0</v>
      </c>
      <c r="S252" s="5">
        <f>IF(ISNA(INDEX($A$39:$T$199,MATCH($B252,$B$39:$B$199,0),19)),"",INDEX($A$39:$T$199,MATCH($B252,$B$39:$B$199,0),19))</f>
        <v>0</v>
      </c>
      <c r="T252" s="5" t="str">
        <f>IF(ISNA(INDEX($A$39:$T$199,MATCH($B252,$B$39:$B$199,0),20)),"",INDEX($A$39:$T$199,MATCH($B252,$B$39:$B$199,0),20))</f>
        <v>DS</v>
      </c>
      <c r="U252" s="256"/>
      <c r="V252" s="230"/>
      <c r="W252" s="230"/>
      <c r="X252" s="230"/>
      <c r="Y252" s="230"/>
      <c r="Z252" s="230"/>
    </row>
    <row r="253" spans="1:26" ht="31.5" customHeight="1">
      <c r="A253" s="279" t="str">
        <f>IF(ISNA(INDEX($A$39:$T$199,MATCH($B253,$B$39:$B$199,0),1)),"",INDEX($A$39:$T$199,MATCH($B253,$B$39:$B$199,0),1))</f>
        <v>LLN4161</v>
      </c>
      <c r="B253" s="156" t="s">
        <v>266</v>
      </c>
      <c r="C253" s="156"/>
      <c r="D253" s="156"/>
      <c r="E253" s="156"/>
      <c r="F253" s="156"/>
      <c r="G253" s="156"/>
      <c r="H253" s="156"/>
      <c r="I253" s="156"/>
      <c r="J253" s="3">
        <f>IF(ISNA(INDEX($A$39:$T$199,MATCH($B253,$B$39:$B$199,0),10)),"",INDEX($A$39:$T$199,MATCH($B253,$B$39:$B$199,0),10))</f>
        <v>5</v>
      </c>
      <c r="K253" s="3">
        <f>IF(ISNA(INDEX($A$39:$T$199,MATCH($B253,$B$39:$B$199,0),11)),"",INDEX($A$39:$T$199,MATCH($B253,$B$39:$B$199,0),11))</f>
        <v>1</v>
      </c>
      <c r="L253" s="3">
        <f>IF(ISNA(INDEX($A$39:$T$199,MATCH($B253,$B$39:$B$199,0),12)),"",INDEX($A$39:$T$199,MATCH($B253,$B$39:$B$199,0),12))</f>
        <v>0</v>
      </c>
      <c r="M253" s="3">
        <f>IF(ISNA(INDEX($A$39:$T$199,MATCH($B253,$B$39:$B$199,0),13)),"",INDEX($A$39:$T$199,MATCH($B253,$B$39:$B$199,0),13))</f>
        <v>2</v>
      </c>
      <c r="N253" s="3">
        <f>IF(ISNA(INDEX($A$39:$T$199,MATCH($B253,$B$39:$B$199,0),14)),"",INDEX($A$39:$T$199,MATCH($B253,$B$39:$B$199,0),14))</f>
        <v>3</v>
      </c>
      <c r="O253" s="3">
        <f>IF(ISNA(INDEX($A$39:$T$199,MATCH($B253,$B$39:$B$199,0),15)),"",INDEX($A$39:$T$199,MATCH($B253,$B$39:$B$199,0),15))</f>
        <v>6</v>
      </c>
      <c r="P253" s="3">
        <f>IF(ISNA(INDEX($A$39:$T$199,MATCH($B253,$B$39:$B$199,0),16)),"",INDEX($A$39:$T$199,MATCH($B253,$B$39:$B$199,0),16))</f>
        <v>9</v>
      </c>
      <c r="Q253" s="5" t="str">
        <f>IF(ISNA(INDEX($A$39:$T$199,MATCH($B253,$B$39:$B$199,0),17)),"",INDEX($A$39:$T$199,MATCH($B253,$B$39:$B$199,0),17))</f>
        <v>E</v>
      </c>
      <c r="R253" s="5">
        <f>IF(ISNA(INDEX($A$39:$T$199,MATCH($B253,$B$39:$B$199,0),18)),"",INDEX($A$39:$T$199,MATCH($B253,$B$39:$B$199,0),18))</f>
        <v>0</v>
      </c>
      <c r="S253" s="5">
        <f>IF(ISNA(INDEX($A$39:$T$199,MATCH($B253,$B$39:$B$199,0),19)),"",INDEX($A$39:$T$199,MATCH($B253,$B$39:$B$199,0),19))</f>
        <v>0</v>
      </c>
      <c r="T253" s="5" t="str">
        <f>IF(ISNA(INDEX($A$39:$T$199,MATCH($B253,$B$39:$B$199,0),20)),"",INDEX($A$39:$T$199,MATCH($B253,$B$39:$B$199,0),20))</f>
        <v>DS</v>
      </c>
      <c r="U253" s="256"/>
      <c r="V253" s="230"/>
      <c r="W253" s="230"/>
      <c r="X253" s="230"/>
      <c r="Y253" s="230"/>
      <c r="Z253" s="230"/>
    </row>
    <row r="254" spans="1:26" ht="15">
      <c r="A254" s="279" t="str">
        <f>IF(ISNA(INDEX($A$39:$T$199,MATCH($B254,$B$39:$B$199,0),1)),"",INDEX($A$39:$T$199,MATCH($B254,$B$39:$B$199,0),1))</f>
        <v>LLX4112</v>
      </c>
      <c r="B254" s="102" t="s">
        <v>182</v>
      </c>
      <c r="C254" s="102"/>
      <c r="D254" s="102"/>
      <c r="E254" s="102"/>
      <c r="F254" s="102"/>
      <c r="G254" s="102"/>
      <c r="H254" s="102"/>
      <c r="I254" s="102"/>
      <c r="J254" s="3">
        <f>IF(ISNA(INDEX($A$39:$T$199,MATCH($B254,$B$39:$B$199,0),10)),"",INDEX($A$39:$T$199,MATCH($B254,$B$39:$B$199,0),10))</f>
        <v>4</v>
      </c>
      <c r="K254" s="3">
        <f>IF(ISNA(INDEX($A$39:$T$199,MATCH($B254,$B$39:$B$199,0),11)),"",INDEX($A$39:$T$199,MATCH($B254,$B$39:$B$199,0),11))</f>
        <v>1</v>
      </c>
      <c r="L254" s="3">
        <f>IF(ISNA(INDEX($A$39:$T$199,MATCH($B254,$B$39:$B$199,0),12)),"",INDEX($A$39:$T$199,MATCH($B254,$B$39:$B$199,0),12))</f>
        <v>1</v>
      </c>
      <c r="M254" s="3">
        <f>IF(ISNA(INDEX($A$39:$T$199,MATCH($B254,$B$39:$B$199,0),13)),"",INDEX($A$39:$T$199,MATCH($B254,$B$39:$B$199,0),13))</f>
        <v>0</v>
      </c>
      <c r="N254" s="3">
        <f>IF(ISNA(INDEX($A$39:$T$199,MATCH($B254,$B$39:$B$199,0),14)),"",INDEX($A$39:$T$199,MATCH($B254,$B$39:$B$199,0),14))</f>
        <v>2</v>
      </c>
      <c r="O254" s="3">
        <f>IF(ISNA(INDEX($A$39:$T$199,MATCH($B254,$B$39:$B$199,0),15)),"",INDEX($A$39:$T$199,MATCH($B254,$B$39:$B$199,0),15))</f>
        <v>5</v>
      </c>
      <c r="P254" s="3">
        <f>IF(ISNA(INDEX($A$39:$T$199,MATCH($B254,$B$39:$B$199,0),16)),"",INDEX($A$39:$T$199,MATCH($B254,$B$39:$B$199,0),16))</f>
        <v>7</v>
      </c>
      <c r="Q254" s="5">
        <f>IF(ISNA(INDEX($A$39:$T$199,MATCH($B254,$B$39:$B$199,0),17)),"",INDEX($A$39:$T$199,MATCH($B254,$B$39:$B$199,0),17))</f>
        <v>0</v>
      </c>
      <c r="R254" s="5" t="str">
        <f>IF(ISNA(INDEX($A$39:$T$199,MATCH($B254,$B$39:$B$199,0),18)),"",INDEX($A$39:$T$199,MATCH($B254,$B$39:$B$199,0),18))</f>
        <v>C</v>
      </c>
      <c r="S254" s="5">
        <f>IF(ISNA(INDEX($A$39:$T$199,MATCH($B254,$B$39:$B$199,0),19)),"",INDEX($A$39:$T$199,MATCH($B254,$B$39:$B$199,0),19))</f>
        <v>0</v>
      </c>
      <c r="T254" s="5" t="str">
        <f>IF(ISNA(INDEX($A$39:$T$199,MATCH($B254,$B$39:$B$199,0),20)),"",INDEX($A$39:$T$199,MATCH($B254,$B$39:$B$199,0),20))</f>
        <v>DS</v>
      </c>
      <c r="U254" s="256"/>
      <c r="V254" s="230"/>
      <c r="W254" s="230"/>
      <c r="X254" s="230"/>
      <c r="Y254" s="230"/>
      <c r="Z254" s="230"/>
    </row>
    <row r="255" spans="1:26" ht="42" customHeight="1">
      <c r="A255" s="279" t="str">
        <f>IF(ISNA(INDEX($A$39:$T$199,MATCH($B255,$B$39:$B$199,0),1)),"",INDEX($A$39:$T$199,MATCH($B255,$B$39:$B$199,0),1))</f>
        <v>LLN5121</v>
      </c>
      <c r="B255" s="105" t="s">
        <v>268</v>
      </c>
      <c r="C255" s="106"/>
      <c r="D255" s="106"/>
      <c r="E255" s="106"/>
      <c r="F255" s="106"/>
      <c r="G255" s="106"/>
      <c r="H255" s="106"/>
      <c r="I255" s="107"/>
      <c r="J255" s="3">
        <f>IF(ISNA(INDEX($A$39:$T$199,MATCH($B255,$B$39:$B$199,0),10)),"",INDEX($A$39:$T$199,MATCH($B255,$B$39:$B$199,0),10))</f>
        <v>4</v>
      </c>
      <c r="K255" s="3">
        <f>IF(ISNA(INDEX($A$39:$T$199,MATCH($B255,$B$39:$B$199,0),11)),"",INDEX($A$39:$T$199,MATCH($B255,$B$39:$B$199,0),11))</f>
        <v>1</v>
      </c>
      <c r="L255" s="3">
        <f>IF(ISNA(INDEX($A$39:$T$199,MATCH($B255,$B$39:$B$199,0),12)),"",INDEX($A$39:$T$199,MATCH($B255,$B$39:$B$199,0),12))</f>
        <v>1</v>
      </c>
      <c r="M255" s="3">
        <f>IF(ISNA(INDEX($A$39:$T$199,MATCH($B255,$B$39:$B$199,0),13)),"",INDEX($A$39:$T$199,MATCH($B255,$B$39:$B$199,0),13))</f>
        <v>2</v>
      </c>
      <c r="N255" s="3">
        <f>IF(ISNA(INDEX($A$39:$T$199,MATCH($B255,$B$39:$B$199,0),14)),"",INDEX($A$39:$T$199,MATCH($B255,$B$39:$B$199,0),14))</f>
        <v>4</v>
      </c>
      <c r="O255" s="3">
        <f>IF(ISNA(INDEX($A$39:$T$199,MATCH($B255,$B$39:$B$199,0),15)),"",INDEX($A$39:$T$199,MATCH($B255,$B$39:$B$199,0),15))</f>
        <v>3</v>
      </c>
      <c r="P255" s="3">
        <f>IF(ISNA(INDEX($A$39:$T$199,MATCH($B255,$B$39:$B$199,0),16)),"",INDEX($A$39:$T$199,MATCH($B255,$B$39:$B$199,0),16))</f>
        <v>7</v>
      </c>
      <c r="Q255" s="5" t="str">
        <f>IF(ISNA(INDEX($A$39:$T$199,MATCH($B255,$B$39:$B$199,0),17)),"",INDEX($A$39:$T$199,MATCH($B255,$B$39:$B$199,0),17))</f>
        <v>E</v>
      </c>
      <c r="R255" s="5">
        <f>IF(ISNA(INDEX($A$39:$T$199,MATCH($B255,$B$39:$B$199,0),18)),"",INDEX($A$39:$T$199,MATCH($B255,$B$39:$B$199,0),18))</f>
        <v>0</v>
      </c>
      <c r="S255" s="5">
        <f>IF(ISNA(INDEX($A$39:$T$199,MATCH($B255,$B$39:$B$199,0),19)),"",INDEX($A$39:$T$199,MATCH($B255,$B$39:$B$199,0),19))</f>
        <v>0</v>
      </c>
      <c r="T255" s="5" t="str">
        <f>IF(ISNA(INDEX($A$39:$T$199,MATCH($B255,$B$39:$B$199,0),20)),"",INDEX($A$39:$T$199,MATCH($B255,$B$39:$B$199,0),20))</f>
        <v>DS</v>
      </c>
      <c r="U255" s="256"/>
      <c r="V255" s="230"/>
      <c r="W255" s="230"/>
      <c r="X255" s="230"/>
      <c r="Y255" s="230"/>
      <c r="Z255" s="230"/>
    </row>
    <row r="256" spans="1:26" ht="30" customHeight="1">
      <c r="A256" s="279" t="str">
        <f>IF(ISNA(INDEX($A$39:$T$199,MATCH($B256,$B$39:$B$199,0),1)),"",INDEX($A$39:$T$199,MATCH($B256,$B$39:$B$199,0),1))</f>
        <v>LLN5161</v>
      </c>
      <c r="B256" s="105" t="s">
        <v>269</v>
      </c>
      <c r="C256" s="106"/>
      <c r="D256" s="106"/>
      <c r="E256" s="106"/>
      <c r="F256" s="106"/>
      <c r="G256" s="106"/>
      <c r="H256" s="106"/>
      <c r="I256" s="107"/>
      <c r="J256" s="3">
        <f>IF(ISNA(INDEX($A$39:$T$199,MATCH($B256,$B$39:$B$199,0),10)),"",INDEX($A$39:$T$199,MATCH($B256,$B$39:$B$199,0),10))</f>
        <v>5</v>
      </c>
      <c r="K256" s="3">
        <f>IF(ISNA(INDEX($A$39:$T$199,MATCH($B256,$B$39:$B$199,0),11)),"",INDEX($A$39:$T$199,MATCH($B256,$B$39:$B$199,0),11))</f>
        <v>1</v>
      </c>
      <c r="L256" s="3">
        <f>IF(ISNA(INDEX($A$39:$T$199,MATCH($B256,$B$39:$B$199,0),12)),"",INDEX($A$39:$T$199,MATCH($B256,$B$39:$B$199,0),12))</f>
        <v>1</v>
      </c>
      <c r="M256" s="3">
        <f>IF(ISNA(INDEX($A$39:$T$199,MATCH($B256,$B$39:$B$199,0),13)),"",INDEX($A$39:$T$199,MATCH($B256,$B$39:$B$199,0),13))</f>
        <v>0</v>
      </c>
      <c r="N256" s="3">
        <f>IF(ISNA(INDEX($A$39:$T$199,MATCH($B256,$B$39:$B$199,0),14)),"",INDEX($A$39:$T$199,MATCH($B256,$B$39:$B$199,0),14))</f>
        <v>2</v>
      </c>
      <c r="O256" s="3">
        <f>IF(ISNA(INDEX($A$39:$T$199,MATCH($B256,$B$39:$B$199,0),15)),"",INDEX($A$39:$T$199,MATCH($B256,$B$39:$B$199,0),15))</f>
        <v>7</v>
      </c>
      <c r="P256" s="3">
        <f>IF(ISNA(INDEX($A$39:$T$199,MATCH($B256,$B$39:$B$199,0),16)),"",INDEX($A$39:$T$199,MATCH($B256,$B$39:$B$199,0),16))</f>
        <v>9</v>
      </c>
      <c r="Q256" s="5" t="str">
        <f>IF(ISNA(INDEX($A$39:$T$199,MATCH($B256,$B$39:$B$199,0),17)),"",INDEX($A$39:$T$199,MATCH($B256,$B$39:$B$199,0),17))</f>
        <v>E</v>
      </c>
      <c r="R256" s="5">
        <f>IF(ISNA(INDEX($A$39:$T$199,MATCH($B256,$B$39:$B$199,0),18)),"",INDEX($A$39:$T$199,MATCH($B256,$B$39:$B$199,0),18))</f>
        <v>0</v>
      </c>
      <c r="S256" s="5">
        <f>IF(ISNA(INDEX($A$39:$T$199,MATCH($B256,$B$39:$B$199,0),19)),"",INDEX($A$39:$T$199,MATCH($B256,$B$39:$B$199,0),19))</f>
        <v>0</v>
      </c>
      <c r="T256" s="5" t="str">
        <f>IF(ISNA(INDEX($A$39:$T$199,MATCH($B256,$B$39:$B$199,0),20)),"",INDEX($A$39:$T$199,MATCH($B256,$B$39:$B$199,0),20))</f>
        <v>DS</v>
      </c>
      <c r="U256" s="256"/>
      <c r="V256" s="230"/>
      <c r="W256" s="230"/>
      <c r="X256" s="230"/>
      <c r="Y256" s="230"/>
      <c r="Z256" s="230"/>
    </row>
    <row r="257" spans="1:26" ht="15">
      <c r="A257" s="279" t="str">
        <f>IF(ISNA(INDEX($A$39:$T$199,MATCH($B257,$B$39:$B$199,0),1)),"",INDEX($A$39:$T$199,MATCH($B257,$B$39:$B$199,0),1))</f>
        <v>LLX5112</v>
      </c>
      <c r="B257" s="156" t="s">
        <v>183</v>
      </c>
      <c r="C257" s="156"/>
      <c r="D257" s="156"/>
      <c r="E257" s="156"/>
      <c r="F257" s="156"/>
      <c r="G257" s="156"/>
      <c r="H257" s="156"/>
      <c r="I257" s="156"/>
      <c r="J257" s="3">
        <f>IF(ISNA(INDEX($A$39:$T$199,MATCH($B257,$B$39:$B$199,0),10)),"",INDEX($A$39:$T$199,MATCH($B257,$B$39:$B$199,0),10))</f>
        <v>6</v>
      </c>
      <c r="K257" s="3">
        <f>IF(ISNA(INDEX($A$39:$T$199,MATCH($B257,$B$39:$B$199,0),11)),"",INDEX($A$39:$T$199,MATCH($B257,$B$39:$B$199,0),11))</f>
        <v>2</v>
      </c>
      <c r="L257" s="3">
        <f>IF(ISNA(INDEX($A$39:$T$199,MATCH($B257,$B$39:$B$199,0),12)),"",INDEX($A$39:$T$199,MATCH($B257,$B$39:$B$199,0),12))</f>
        <v>2</v>
      </c>
      <c r="M257" s="3">
        <f>IF(ISNA(INDEX($A$39:$T$199,MATCH($B257,$B$39:$B$199,0),13)),"",INDEX($A$39:$T$199,MATCH($B257,$B$39:$B$199,0),13))</f>
        <v>0</v>
      </c>
      <c r="N257" s="3">
        <f>IF(ISNA(INDEX($A$39:$T$199,MATCH($B257,$B$39:$B$199,0),14)),"",INDEX($A$39:$T$199,MATCH($B257,$B$39:$B$199,0),14))</f>
        <v>4</v>
      </c>
      <c r="O257" s="3">
        <f>IF(ISNA(INDEX($A$39:$T$199,MATCH($B257,$B$39:$B$199,0),15)),"",INDEX($A$39:$T$199,MATCH($B257,$B$39:$B$199,0),15))</f>
        <v>7</v>
      </c>
      <c r="P257" s="3">
        <f>IF(ISNA(INDEX($A$39:$T$199,MATCH($B257,$B$39:$B$199,0),16)),"",INDEX($A$39:$T$199,MATCH($B257,$B$39:$B$199,0),16))</f>
        <v>11</v>
      </c>
      <c r="Q257" s="5">
        <f>IF(ISNA(INDEX($A$39:$T$199,MATCH($B257,$B$39:$B$199,0),17)),"",INDEX($A$39:$T$199,MATCH($B257,$B$39:$B$199,0),17))</f>
        <v>0</v>
      </c>
      <c r="R257" s="5" t="str">
        <f>IF(ISNA(INDEX($A$39:$T$199,MATCH($B257,$B$39:$B$199,0),18)),"",INDEX($A$39:$T$199,MATCH($B257,$B$39:$B$199,0),18))</f>
        <v>C</v>
      </c>
      <c r="S257" s="5">
        <f>IF(ISNA(INDEX($A$39:$T$199,MATCH($B257,$B$39:$B$199,0),19)),"",INDEX($A$39:$T$199,MATCH($B257,$B$39:$B$199,0),19))</f>
        <v>0</v>
      </c>
      <c r="T257" s="5" t="str">
        <f>IF(ISNA(INDEX($A$39:$T$199,MATCH($B257,$B$39:$B$199,0),20)),"",INDEX($A$39:$T$199,MATCH($B257,$B$39:$B$199,0),20))</f>
        <v>DS</v>
      </c>
      <c r="U257" s="256"/>
      <c r="V257" s="230"/>
      <c r="W257" s="230"/>
      <c r="X257" s="230"/>
      <c r="Y257" s="230"/>
      <c r="Z257" s="230"/>
    </row>
    <row r="258" spans="1:26" ht="15">
      <c r="A258" s="279" t="str">
        <f>IF(ISNA(INDEX($A$39:$T$199,MATCH($B258,$B$39:$B$199,0),1)),"",INDEX($A$39:$T$199,MATCH($B258,$B$39:$B$199,0),1))</f>
        <v>LLX5023</v>
      </c>
      <c r="B258" s="102" t="s">
        <v>184</v>
      </c>
      <c r="C258" s="102"/>
      <c r="D258" s="102"/>
      <c r="E258" s="102"/>
      <c r="F258" s="102"/>
      <c r="G258" s="102"/>
      <c r="H258" s="102"/>
      <c r="I258" s="102"/>
      <c r="J258" s="3">
        <f>IF(ISNA(INDEX($A$39:$T$199,MATCH($B258,$B$39:$B$199,0),10)),"",INDEX($A$39:$T$199,MATCH($B258,$B$39:$B$199,0),10))</f>
        <v>4</v>
      </c>
      <c r="K258" s="3">
        <f>IF(ISNA(INDEX($A$39:$T$199,MATCH($B258,$B$39:$B$199,0),11)),"",INDEX($A$39:$T$199,MATCH($B258,$B$39:$B$199,0),11))</f>
        <v>2</v>
      </c>
      <c r="L258" s="3">
        <f>IF(ISNA(INDEX($A$39:$T$199,MATCH($B258,$B$39:$B$199,0),12)),"",INDEX($A$39:$T$199,MATCH($B258,$B$39:$B$199,0),12))</f>
        <v>1</v>
      </c>
      <c r="M258" s="3">
        <f>IF(ISNA(INDEX($A$39:$T$199,MATCH($B258,$B$39:$B$199,0),13)),"",INDEX($A$39:$T$199,MATCH($B258,$B$39:$B$199,0),13))</f>
        <v>1</v>
      </c>
      <c r="N258" s="3">
        <f>IF(ISNA(INDEX($A$39:$T$199,MATCH($B258,$B$39:$B$199,0),14)),"",INDEX($A$39:$T$199,MATCH($B258,$B$39:$B$199,0),14))</f>
        <v>4</v>
      </c>
      <c r="O258" s="3">
        <f>IF(ISNA(INDEX($A$39:$T$199,MATCH($B258,$B$39:$B$199,0),15)),"",INDEX($A$39:$T$199,MATCH($B258,$B$39:$B$199,0),15))</f>
        <v>3</v>
      </c>
      <c r="P258" s="3">
        <f>IF(ISNA(INDEX($A$39:$T$199,MATCH($B258,$B$39:$B$199,0),16)),"",INDEX($A$39:$T$199,MATCH($B258,$B$39:$B$199,0),16))</f>
        <v>7</v>
      </c>
      <c r="Q258" s="5" t="str">
        <f>IF(ISNA(INDEX($A$39:$T$199,MATCH($B258,$B$39:$B$199,0),17)),"",INDEX($A$39:$T$199,MATCH($B258,$B$39:$B$199,0),17))</f>
        <v>E</v>
      </c>
      <c r="R258" s="5">
        <f>IF(ISNA(INDEX($A$39:$T$199,MATCH($B258,$B$39:$B$199,0),18)),"",INDEX($A$39:$T$199,MATCH($B258,$B$39:$B$199,0),18))</f>
        <v>0</v>
      </c>
      <c r="S258" s="5">
        <f>IF(ISNA(INDEX($A$39:$T$199,MATCH($B258,$B$39:$B$199,0),19)),"",INDEX($A$39:$T$199,MATCH($B258,$B$39:$B$199,0),19))</f>
        <v>0</v>
      </c>
      <c r="T258" s="5" t="str">
        <f>IF(ISNA(INDEX($A$39:$T$199,MATCH($B258,$B$39:$B$199,0),20)),"",INDEX($A$39:$T$199,MATCH($B258,$B$39:$B$199,0),20))</f>
        <v>DS</v>
      </c>
      <c r="U258" s="256"/>
      <c r="V258" s="230"/>
      <c r="W258" s="230"/>
      <c r="X258" s="230"/>
      <c r="Y258" s="230"/>
      <c r="Z258" s="230"/>
    </row>
    <row r="259" spans="1:26" ht="40.5" customHeight="1">
      <c r="A259" s="279" t="str">
        <f>IF(ISNA(INDEX($A$39:$T$199,MATCH($B259,$B$39:$B$199,0),1)),"",INDEX($A$39:$T$199,MATCH($B259,$B$39:$B$199,0),1))</f>
        <v>LLN5221</v>
      </c>
      <c r="B259" s="105" t="s">
        <v>270</v>
      </c>
      <c r="C259" s="106"/>
      <c r="D259" s="106"/>
      <c r="E259" s="106"/>
      <c r="F259" s="106"/>
      <c r="G259" s="106"/>
      <c r="H259" s="106"/>
      <c r="I259" s="107"/>
      <c r="J259" s="3">
        <f>IF(ISNA(INDEX($A$39:$T$199,MATCH($B259,$B$39:$B$199,0),10)),"",INDEX($A$39:$T$199,MATCH($B259,$B$39:$B$199,0),10))</f>
        <v>4</v>
      </c>
      <c r="K259" s="3">
        <f>IF(ISNA(INDEX($A$39:$T$199,MATCH($B259,$B$39:$B$199,0),11)),"",INDEX($A$39:$T$199,MATCH($B259,$B$39:$B$199,0),11))</f>
        <v>1</v>
      </c>
      <c r="L259" s="3">
        <f>IF(ISNA(INDEX($A$39:$T$199,MATCH($B259,$B$39:$B$199,0),12)),"",INDEX($A$39:$T$199,MATCH($B259,$B$39:$B$199,0),12))</f>
        <v>1</v>
      </c>
      <c r="M259" s="3">
        <f>IF(ISNA(INDEX($A$39:$T$199,MATCH($B259,$B$39:$B$199,0),13)),"",INDEX($A$39:$T$199,MATCH($B259,$B$39:$B$199,0),13))</f>
        <v>2</v>
      </c>
      <c r="N259" s="3">
        <f>IF(ISNA(INDEX($A$39:$T$199,MATCH($B259,$B$39:$B$199,0),14)),"",INDEX($A$39:$T$199,MATCH($B259,$B$39:$B$199,0),14))</f>
        <v>4</v>
      </c>
      <c r="O259" s="3">
        <f>IF(ISNA(INDEX($A$39:$T$199,MATCH($B259,$B$39:$B$199,0),15)),"",INDEX($A$39:$T$199,MATCH($B259,$B$39:$B$199,0),15))</f>
        <v>3</v>
      </c>
      <c r="P259" s="3">
        <f>IF(ISNA(INDEX($A$39:$T$199,MATCH($B259,$B$39:$B$199,0),16)),"",INDEX($A$39:$T$199,MATCH($B259,$B$39:$B$199,0),16))</f>
        <v>7</v>
      </c>
      <c r="Q259" s="5" t="str">
        <f>IF(ISNA(INDEX($A$39:$T$199,MATCH($B259,$B$39:$B$199,0),17)),"",INDEX($A$39:$T$199,MATCH($B259,$B$39:$B$199,0),17))</f>
        <v>E</v>
      </c>
      <c r="R259" s="5">
        <f>IF(ISNA(INDEX($A$39:$T$199,MATCH($B259,$B$39:$B$199,0),18)),"",INDEX($A$39:$T$199,MATCH($B259,$B$39:$B$199,0),18))</f>
        <v>0</v>
      </c>
      <c r="S259" s="5">
        <f>IF(ISNA(INDEX($A$39:$T$199,MATCH($B259,$B$39:$B$199,0),19)),"",INDEX($A$39:$T$199,MATCH($B259,$B$39:$B$199,0),19))</f>
        <v>0</v>
      </c>
      <c r="T259" s="5" t="str">
        <f>IF(ISNA(INDEX($A$39:$T$199,MATCH($B259,$B$39:$B$199,0),20)),"",INDEX($A$39:$T$199,MATCH($B259,$B$39:$B$199,0),20))</f>
        <v>DS</v>
      </c>
      <c r="U259" s="256"/>
      <c r="V259" s="230"/>
      <c r="W259" s="230"/>
      <c r="X259" s="230"/>
      <c r="Y259" s="230"/>
      <c r="Z259" s="230"/>
    </row>
    <row r="260" spans="1:26" ht="30.75" customHeight="1">
      <c r="A260" s="279" t="str">
        <f>IF(ISNA(INDEX($A$39:$T$199,MATCH($B260,$B$39:$B$199,0),1)),"",INDEX($A$39:$T$199,MATCH($B260,$B$39:$B$199,0),1))</f>
        <v>LLN5261</v>
      </c>
      <c r="B260" s="105" t="s">
        <v>271</v>
      </c>
      <c r="C260" s="106"/>
      <c r="D260" s="106"/>
      <c r="E260" s="106"/>
      <c r="F260" s="106"/>
      <c r="G260" s="106"/>
      <c r="H260" s="106"/>
      <c r="I260" s="107"/>
      <c r="J260" s="3">
        <f>IF(ISNA(INDEX($A$39:$T$199,MATCH($B260,$B$39:$B$199,0),10)),"",INDEX($A$39:$T$199,MATCH($B260,$B$39:$B$199,0),10))</f>
        <v>4</v>
      </c>
      <c r="K260" s="3">
        <f>IF(ISNA(INDEX($A$39:$T$199,MATCH($B260,$B$39:$B$199,0),11)),"",INDEX($A$39:$T$199,MATCH($B260,$B$39:$B$199,0),11))</f>
        <v>1</v>
      </c>
      <c r="L260" s="3">
        <f>IF(ISNA(INDEX($A$39:$T$199,MATCH($B260,$B$39:$B$199,0),12)),"",INDEX($A$39:$T$199,MATCH($B260,$B$39:$B$199,0),12))</f>
        <v>1</v>
      </c>
      <c r="M260" s="3">
        <f>IF(ISNA(INDEX($A$39:$T$199,MATCH($B260,$B$39:$B$199,0),13)),"",INDEX($A$39:$T$199,MATCH($B260,$B$39:$B$199,0),13))</f>
        <v>0</v>
      </c>
      <c r="N260" s="3">
        <f>IF(ISNA(INDEX($A$39:$T$199,MATCH($B260,$B$39:$B$199,0),14)),"",INDEX($A$39:$T$199,MATCH($B260,$B$39:$B$199,0),14))</f>
        <v>2</v>
      </c>
      <c r="O260" s="3">
        <f>IF(ISNA(INDEX($A$39:$T$199,MATCH($B260,$B$39:$B$199,0),15)),"",INDEX($A$39:$T$199,MATCH($B260,$B$39:$B$199,0),15))</f>
        <v>5</v>
      </c>
      <c r="P260" s="3">
        <f>IF(ISNA(INDEX($A$39:$T$199,MATCH($B260,$B$39:$B$199,0),16)),"",INDEX($A$39:$T$199,MATCH($B260,$B$39:$B$199,0),16))</f>
        <v>7</v>
      </c>
      <c r="Q260" s="5" t="str">
        <f>IF(ISNA(INDEX($A$39:$T$199,MATCH($B260,$B$39:$B$199,0),17)),"",INDEX($A$39:$T$199,MATCH($B260,$B$39:$B$199,0),17))</f>
        <v>E</v>
      </c>
      <c r="R260" s="5">
        <f>IF(ISNA(INDEX($A$39:$T$199,MATCH($B260,$B$39:$B$199,0),18)),"",INDEX($A$39:$T$199,MATCH($B260,$B$39:$B$199,0),18))</f>
        <v>0</v>
      </c>
      <c r="S260" s="5">
        <f>IF(ISNA(INDEX($A$39:$T$199,MATCH($B260,$B$39:$B$199,0),19)),"",INDEX($A$39:$T$199,MATCH($B260,$B$39:$B$199,0),19))</f>
        <v>0</v>
      </c>
      <c r="T260" s="5" t="str">
        <f>IF(ISNA(INDEX($A$39:$T$199,MATCH($B260,$B$39:$B$199,0),20)),"",INDEX($A$39:$T$199,MATCH($B260,$B$39:$B$199,0),20))</f>
        <v>DS</v>
      </c>
      <c r="U260" s="256"/>
      <c r="V260" s="230"/>
      <c r="W260" s="230"/>
      <c r="X260" s="230"/>
      <c r="Y260" s="230"/>
      <c r="Z260" s="230"/>
    </row>
    <row r="261" spans="1:26" ht="15">
      <c r="A261" s="279" t="str">
        <f>IF(ISNA(INDEX($A$39:$T$199,MATCH($B261,$B$39:$B$199,0),1)),"",INDEX($A$39:$T$199,MATCH($B261,$B$39:$B$199,0),1))</f>
        <v>LLX5212</v>
      </c>
      <c r="B261" s="102" t="s">
        <v>185</v>
      </c>
      <c r="C261" s="102"/>
      <c r="D261" s="102"/>
      <c r="E261" s="102"/>
      <c r="F261" s="102"/>
      <c r="G261" s="102"/>
      <c r="H261" s="102"/>
      <c r="I261" s="102"/>
      <c r="J261" s="3">
        <f>IF(ISNA(INDEX($A$39:$T$199,MATCH($B261,$B$39:$B$199,0),10)),"",INDEX($A$39:$T$199,MATCH($B261,$B$39:$B$199,0),10))</f>
        <v>3</v>
      </c>
      <c r="K261" s="3">
        <f>IF(ISNA(INDEX($A$39:$T$199,MATCH($B261,$B$39:$B$199,0),11)),"",INDEX($A$39:$T$199,MATCH($B261,$B$39:$B$199,0),11))</f>
        <v>1</v>
      </c>
      <c r="L261" s="3">
        <f>IF(ISNA(INDEX($A$39:$T$199,MATCH($B261,$B$39:$B$199,0),12)),"",INDEX($A$39:$T$199,MATCH($B261,$B$39:$B$199,0),12))</f>
        <v>1</v>
      </c>
      <c r="M261" s="3">
        <f>IF(ISNA(INDEX($A$39:$T$199,MATCH($B261,$B$39:$B$199,0),13)),"",INDEX($A$39:$T$199,MATCH($B261,$B$39:$B$199,0),13))</f>
        <v>0</v>
      </c>
      <c r="N261" s="3">
        <f>IF(ISNA(INDEX($A$39:$T$199,MATCH($B261,$B$39:$B$199,0),14)),"",INDEX($A$39:$T$199,MATCH($B261,$B$39:$B$199,0),14))</f>
        <v>2</v>
      </c>
      <c r="O261" s="3">
        <f>IF(ISNA(INDEX($A$39:$T$199,MATCH($B261,$B$39:$B$199,0),15)),"",INDEX($A$39:$T$199,MATCH($B261,$B$39:$B$199,0),15))</f>
        <v>3</v>
      </c>
      <c r="P261" s="3">
        <f>IF(ISNA(INDEX($A$39:$T$199,MATCH($B261,$B$39:$B$199,0),16)),"",INDEX($A$39:$T$199,MATCH($B261,$B$39:$B$199,0),16))</f>
        <v>5</v>
      </c>
      <c r="Q261" s="5">
        <f>IF(ISNA(INDEX($A$39:$T$199,MATCH($B261,$B$39:$B$199,0),17)),"",INDEX($A$39:$T$199,MATCH($B261,$B$39:$B$199,0),17))</f>
        <v>0</v>
      </c>
      <c r="R261" s="5" t="str">
        <f>IF(ISNA(INDEX($A$39:$T$199,MATCH($B261,$B$39:$B$199,0),18)),"",INDEX($A$39:$T$199,MATCH($B261,$B$39:$B$199,0),18))</f>
        <v>C</v>
      </c>
      <c r="S261" s="5">
        <f>IF(ISNA(INDEX($A$39:$T$199,MATCH($B261,$B$39:$B$199,0),19)),"",INDEX($A$39:$T$199,MATCH($B261,$B$39:$B$199,0),19))</f>
        <v>0</v>
      </c>
      <c r="T261" s="5" t="str">
        <f>IF(ISNA(INDEX($A$39:$T$199,MATCH($B261,$B$39:$B$199,0),20)),"",INDEX($A$39:$T$199,MATCH($B261,$B$39:$B$199,0),20))</f>
        <v>DS</v>
      </c>
      <c r="U261" s="256"/>
      <c r="V261" s="230"/>
      <c r="W261" s="230"/>
      <c r="X261" s="230"/>
      <c r="Y261" s="230"/>
      <c r="Z261" s="230"/>
    </row>
    <row r="262" spans="1:26" ht="15">
      <c r="A262" s="271" t="s">
        <v>27</v>
      </c>
      <c r="B262" s="255"/>
      <c r="C262" s="255"/>
      <c r="D262" s="255"/>
      <c r="E262" s="255"/>
      <c r="F262" s="255"/>
      <c r="G262" s="255"/>
      <c r="H262" s="255"/>
      <c r="I262" s="255"/>
      <c r="J262" s="52">
        <f t="shared" ref="J262:P262" si="50">SUM(J236:J261)</f>
        <v>134</v>
      </c>
      <c r="K262" s="52">
        <f t="shared" si="50"/>
        <v>26</v>
      </c>
      <c r="L262" s="52">
        <f t="shared" si="50"/>
        <v>27</v>
      </c>
      <c r="M262" s="52">
        <f t="shared" si="50"/>
        <v>44</v>
      </c>
      <c r="N262" s="52">
        <f t="shared" si="50"/>
        <v>97</v>
      </c>
      <c r="O262" s="52">
        <f t="shared" si="50"/>
        <v>144</v>
      </c>
      <c r="P262" s="52">
        <f t="shared" si="50"/>
        <v>241</v>
      </c>
      <c r="Q262" s="50">
        <f>COUNTIF(Q236:Q261,"E")</f>
        <v>21</v>
      </c>
      <c r="R262" s="50">
        <f>COUNTIF(R236:R261,"C")</f>
        <v>5</v>
      </c>
      <c r="S262" s="50">
        <f>COUNTIF(S236:S261,"VP")</f>
        <v>0</v>
      </c>
      <c r="T262" s="54">
        <f>COUNTA(T236:T261)</f>
        <v>26</v>
      </c>
      <c r="U262" s="256"/>
      <c r="V262" s="230"/>
      <c r="W262" s="230"/>
      <c r="X262" s="230"/>
      <c r="Y262" s="230"/>
      <c r="Z262" s="230"/>
    </row>
    <row r="263" spans="1:26" ht="15">
      <c r="A263" s="103" t="s">
        <v>74</v>
      </c>
      <c r="B263" s="103"/>
      <c r="C263" s="103"/>
      <c r="D263" s="103"/>
      <c r="E263" s="103"/>
      <c r="F263" s="103"/>
      <c r="G263" s="103"/>
      <c r="H263" s="103"/>
      <c r="I263" s="103"/>
      <c r="J263" s="103"/>
      <c r="K263" s="103"/>
      <c r="L263" s="103"/>
      <c r="M263" s="103"/>
      <c r="N263" s="103"/>
      <c r="O263" s="103"/>
      <c r="P263" s="103"/>
      <c r="Q263" s="103"/>
      <c r="R263" s="103"/>
      <c r="S263" s="103"/>
      <c r="T263" s="103"/>
      <c r="U263" s="256"/>
      <c r="V263" s="230"/>
      <c r="W263" s="230"/>
      <c r="X263" s="230"/>
      <c r="Y263" s="230"/>
      <c r="Z263" s="230"/>
    </row>
    <row r="264" spans="1:26" ht="26.25" customHeight="1">
      <c r="A264" s="279" t="str">
        <f>IF(ISNA(INDEX($A$39:$T$199,MATCH($B264,$B$39:$B$199,0),1)),"",INDEX($A$39:$T$199,MATCH($B264,$B$39:$B$199,0),1))</f>
        <v>LLN6121</v>
      </c>
      <c r="B264" s="105" t="s">
        <v>273</v>
      </c>
      <c r="C264" s="106"/>
      <c r="D264" s="106"/>
      <c r="E264" s="106"/>
      <c r="F264" s="106"/>
      <c r="G264" s="106"/>
      <c r="H264" s="106"/>
      <c r="I264" s="107"/>
      <c r="J264" s="3">
        <f>IF(ISNA(INDEX($A$39:$T$199,MATCH($B264,$B$39:$B$199,0),10)),"",INDEX($A$39:$T$199,MATCH($B264,$B$39:$B$199,0),10))</f>
        <v>4</v>
      </c>
      <c r="K264" s="3">
        <f>IF(ISNA(INDEX($A$39:$T$199,MATCH($B264,$B$39:$B$199,0),11)),"",INDEX($A$39:$T$199,MATCH($B264,$B$39:$B$199,0),11))</f>
        <v>1</v>
      </c>
      <c r="L264" s="3">
        <f>IF(ISNA(INDEX($A$39:$T$199,MATCH($B264,$B$39:$B$199,0),12)),"",INDEX($A$39:$T$199,MATCH($B264,$B$39:$B$199,0),12))</f>
        <v>1</v>
      </c>
      <c r="M264" s="3">
        <f>IF(ISNA(INDEX($A$39:$T$199,MATCH($B264,$B$39:$B$199,0),13)),"",INDEX($A$39:$T$199,MATCH($B264,$B$39:$B$199,0),13))</f>
        <v>2</v>
      </c>
      <c r="N264" s="3">
        <f>IF(ISNA(INDEX($A$39:$T$199,MATCH($B264,$B$39:$B$199,0),14)),"",INDEX($A$39:$T$199,MATCH($B264,$B$39:$B$199,0),14))</f>
        <v>4</v>
      </c>
      <c r="O264" s="3">
        <f>IF(ISNA(INDEX($A$39:$T$199,MATCH($B264,$B$39:$B$199,0),15)),"",INDEX($A$39:$T$199,MATCH($B264,$B$39:$B$199,0),15))</f>
        <v>4</v>
      </c>
      <c r="P264" s="3">
        <f>IF(ISNA(INDEX($A$39:$T$199,MATCH($B264,$B$39:$B$199,0),16)),"",INDEX($A$39:$T$199,MATCH($B264,$B$39:$B$199,0),16))</f>
        <v>8</v>
      </c>
      <c r="Q264" s="5" t="str">
        <f>IF(ISNA(INDEX($A$39:$T$199,MATCH($B264,$B$39:$B$199,0),17)),"",INDEX($A$39:$T$199,MATCH($B264,$B$39:$B$199,0),17))</f>
        <v>E</v>
      </c>
      <c r="R264" s="5">
        <f>IF(ISNA(INDEX($A$39:$T$199,MATCH($B264,$B$39:$B$199,0),18)),"",INDEX($A$39:$T$199,MATCH($B264,$B$39:$B$199,0),18))</f>
        <v>0</v>
      </c>
      <c r="S264" s="5">
        <f>IF(ISNA(INDEX($A$39:$T$199,MATCH($B264,$B$39:$B$199,0),19)),"",INDEX($A$39:$T$199,MATCH($B264,$B$39:$B$199,0),19))</f>
        <v>0</v>
      </c>
      <c r="T264" s="5" t="str">
        <f>IF(ISNA(INDEX($A$39:$T$199,MATCH($B264,$B$39:$B$199,0),20)),"",INDEX($A$39:$T$199,MATCH($B264,$B$39:$B$199,0),20))</f>
        <v>DS</v>
      </c>
      <c r="U264" s="256"/>
      <c r="V264" s="230"/>
      <c r="W264" s="230"/>
      <c r="X264" s="230"/>
      <c r="Y264" s="230"/>
      <c r="Z264" s="230"/>
    </row>
    <row r="265" spans="1:26" ht="30" customHeight="1">
      <c r="A265" s="279" t="str">
        <f>IF(ISNA(INDEX($A$39:$T$199,MATCH($B265,$B$39:$B$199,0),1)),"",INDEX($A$39:$T$199,MATCH($B265,$B$39:$B$199,0),1))</f>
        <v>LLN6161</v>
      </c>
      <c r="B265" s="156" t="s">
        <v>274</v>
      </c>
      <c r="C265" s="156"/>
      <c r="D265" s="156"/>
      <c r="E265" s="156"/>
      <c r="F265" s="156"/>
      <c r="G265" s="156"/>
      <c r="H265" s="156"/>
      <c r="I265" s="156"/>
      <c r="J265" s="3">
        <f>IF(ISNA(INDEX($A$39:$T$199,MATCH($B265,$B$39:$B$199,0),10)),"",INDEX($A$39:$T$199,MATCH($B265,$B$39:$B$199,0),10))</f>
        <v>5</v>
      </c>
      <c r="K265" s="3">
        <f>IF(ISNA(INDEX($A$39:$T$199,MATCH($B265,$B$39:$B$199,0),11)),"",INDEX($A$39:$T$199,MATCH($B265,$B$39:$B$199,0),11))</f>
        <v>1</v>
      </c>
      <c r="L265" s="3">
        <f>IF(ISNA(INDEX($A$39:$T$199,MATCH($B265,$B$39:$B$199,0),12)),"",INDEX($A$39:$T$199,MATCH($B265,$B$39:$B$199,0),12))</f>
        <v>1</v>
      </c>
      <c r="M265" s="3">
        <f>IF(ISNA(INDEX($A$39:$T$199,MATCH($B265,$B$39:$B$199,0),13)),"",INDEX($A$39:$T$199,MATCH($B265,$B$39:$B$199,0),13))</f>
        <v>0</v>
      </c>
      <c r="N265" s="3">
        <f>IF(ISNA(INDEX($A$39:$T$199,MATCH($B265,$B$39:$B$199,0),14)),"",INDEX($A$39:$T$199,MATCH($B265,$B$39:$B$199,0),14))</f>
        <v>2</v>
      </c>
      <c r="O265" s="3">
        <f>IF(ISNA(INDEX($A$39:$T$199,MATCH($B265,$B$39:$B$199,0),15)),"",INDEX($A$39:$T$199,MATCH($B265,$B$39:$B$199,0),15))</f>
        <v>8</v>
      </c>
      <c r="P265" s="3">
        <f>IF(ISNA(INDEX($A$39:$T$199,MATCH($B265,$B$39:$B$199,0),16)),"",INDEX($A$39:$T$199,MATCH($B265,$B$39:$B$199,0),16))</f>
        <v>10</v>
      </c>
      <c r="Q265" s="5" t="str">
        <f>IF(ISNA(INDEX($A$39:$T$199,MATCH($B265,$B$39:$B$199,0),17)),"",INDEX($A$39:$T$199,MATCH($B265,$B$39:$B$199,0),17))</f>
        <v>E</v>
      </c>
      <c r="R265" s="5">
        <f>IF(ISNA(INDEX($A$39:$T$199,MATCH($B265,$B$39:$B$199,0),18)),"",INDEX($A$39:$T$199,MATCH($B265,$B$39:$B$199,0),18))</f>
        <v>0</v>
      </c>
      <c r="S265" s="5">
        <f>IF(ISNA(INDEX($A$39:$T$199,MATCH($B265,$B$39:$B$199,0),19)),"",INDEX($A$39:$T$199,MATCH($B265,$B$39:$B$199,0),19))</f>
        <v>0</v>
      </c>
      <c r="T265" s="5" t="str">
        <f>IF(ISNA(INDEX($A$39:$T$199,MATCH($B265,$B$39:$B$199,0),20)),"",INDEX($A$39:$T$199,MATCH($B265,$B$39:$B$199,0),20))</f>
        <v>DS</v>
      </c>
      <c r="U265" s="16"/>
    </row>
    <row r="266" spans="1:26">
      <c r="A266" s="279" t="str">
        <f>IF(ISNA(INDEX($A$39:$T$199,MATCH($B266,$B$39:$B$199,0),1)),"",INDEX($A$39:$T$199,MATCH($B266,$B$39:$B$199,0),1))</f>
        <v>LLX6112</v>
      </c>
      <c r="B266" s="102" t="s">
        <v>186</v>
      </c>
      <c r="C266" s="102"/>
      <c r="D266" s="102"/>
      <c r="E266" s="102"/>
      <c r="F266" s="102"/>
      <c r="G266" s="102"/>
      <c r="H266" s="102"/>
      <c r="I266" s="102"/>
      <c r="J266" s="3">
        <f>IF(ISNA(INDEX($A$39:$T$199,MATCH($B266,$B$39:$B$199,0),10)),"",INDEX($A$39:$T$199,MATCH($B266,$B$39:$B$199,0),10))</f>
        <v>6</v>
      </c>
      <c r="K266" s="3">
        <f>IF(ISNA(INDEX($A$39:$T$199,MATCH($B266,$B$39:$B$199,0),11)),"",INDEX($A$39:$T$199,MATCH($B266,$B$39:$B$199,0),11))</f>
        <v>2</v>
      </c>
      <c r="L266" s="3">
        <f>IF(ISNA(INDEX($A$39:$T$199,MATCH($B266,$B$39:$B$199,0),12)),"",INDEX($A$39:$T$199,MATCH($B266,$B$39:$B$199,0),12))</f>
        <v>2</v>
      </c>
      <c r="M266" s="3">
        <f>IF(ISNA(INDEX($A$39:$T$199,MATCH($B266,$B$39:$B$199,0),13)),"",INDEX($A$39:$T$199,MATCH($B266,$B$39:$B$199,0),13))</f>
        <v>0</v>
      </c>
      <c r="N266" s="3">
        <f>IF(ISNA(INDEX($A$39:$T$199,MATCH($B266,$B$39:$B$199,0),14)),"",INDEX($A$39:$T$199,MATCH($B266,$B$39:$B$199,0),14))</f>
        <v>4</v>
      </c>
      <c r="O266" s="3">
        <f>IF(ISNA(INDEX($A$39:$T$199,MATCH($B266,$B$39:$B$199,0),15)),"",INDEX($A$39:$T$199,MATCH($B266,$B$39:$B$199,0),15))</f>
        <v>9</v>
      </c>
      <c r="P266" s="3">
        <f>IF(ISNA(INDEX($A$39:$T$199,MATCH($B266,$B$39:$B$199,0),16)),"",INDEX($A$39:$T$199,MATCH($B266,$B$39:$B$199,0),16))</f>
        <v>13</v>
      </c>
      <c r="Q266" s="5">
        <f>IF(ISNA(INDEX($A$39:$T$199,MATCH($B266,$B$39:$B$199,0),17)),"",INDEX($A$39:$T$199,MATCH($B266,$B$39:$B$199,0),17))</f>
        <v>0</v>
      </c>
      <c r="R266" s="5" t="str">
        <f>IF(ISNA(INDEX($A$39:$T$199,MATCH($B266,$B$39:$B$199,0),18)),"",INDEX($A$39:$T$199,MATCH($B266,$B$39:$B$199,0),18))</f>
        <v>C</v>
      </c>
      <c r="S266" s="5">
        <f>IF(ISNA(INDEX($A$39:$T$199,MATCH($B266,$B$39:$B$199,0),19)),"",INDEX($A$39:$T$199,MATCH($B266,$B$39:$B$199,0),19))</f>
        <v>0</v>
      </c>
      <c r="T266" s="5" t="str">
        <f>IF(ISNA(INDEX($A$39:$T$199,MATCH($B266,$B$39:$B$199,0),20)),"",INDEX($A$39:$T$199,MATCH($B266,$B$39:$B$199,0),20))</f>
        <v>DS</v>
      </c>
      <c r="U266" s="16"/>
    </row>
    <row r="267" spans="1:26" ht="41.25" customHeight="1">
      <c r="A267" s="279" t="str">
        <f>IF(ISNA(INDEX($A$39:$T$199,MATCH($B267,$B$39:$B$199,0),1)),"",INDEX($A$39:$T$199,MATCH($B267,$B$39:$B$199,0),1))</f>
        <v>LLN5221</v>
      </c>
      <c r="B267" s="105" t="s">
        <v>270</v>
      </c>
      <c r="C267" s="106"/>
      <c r="D267" s="106"/>
      <c r="E267" s="106"/>
      <c r="F267" s="106"/>
      <c r="G267" s="106"/>
      <c r="H267" s="106"/>
      <c r="I267" s="107"/>
      <c r="J267" s="3">
        <f>IF(ISNA(INDEX($A$39:$T$199,MATCH($B267,$B$39:$B$199,0),10)),"",INDEX($A$39:$T$199,MATCH($B267,$B$39:$B$199,0),10))</f>
        <v>4</v>
      </c>
      <c r="K267" s="3">
        <f>IF(ISNA(INDEX($A$39:$T$199,MATCH($B267,$B$39:$B$199,0),11)),"",INDEX($A$39:$T$199,MATCH($B267,$B$39:$B$199,0),11))</f>
        <v>1</v>
      </c>
      <c r="L267" s="3">
        <f>IF(ISNA(INDEX($A$39:$T$199,MATCH($B267,$B$39:$B$199,0),12)),"",INDEX($A$39:$T$199,MATCH($B267,$B$39:$B$199,0),12))</f>
        <v>1</v>
      </c>
      <c r="M267" s="3">
        <f>IF(ISNA(INDEX($A$39:$T$199,MATCH($B267,$B$39:$B$199,0),13)),"",INDEX($A$39:$T$199,MATCH($B267,$B$39:$B$199,0),13))</f>
        <v>2</v>
      </c>
      <c r="N267" s="3">
        <f>IF(ISNA(INDEX($A$39:$T$199,MATCH($B267,$B$39:$B$199,0),14)),"",INDEX($A$39:$T$199,MATCH($B267,$B$39:$B$199,0),14))</f>
        <v>4</v>
      </c>
      <c r="O267" s="3">
        <f>IF(ISNA(INDEX($A$39:$T$199,MATCH($B267,$B$39:$B$199,0),15)),"",INDEX($A$39:$T$199,MATCH($B267,$B$39:$B$199,0),15))</f>
        <v>3</v>
      </c>
      <c r="P267" s="3">
        <f>IF(ISNA(INDEX($A$39:$T$199,MATCH($B267,$B$39:$B$199,0),16)),"",INDEX($A$39:$T$199,MATCH($B267,$B$39:$B$199,0),16))</f>
        <v>7</v>
      </c>
      <c r="Q267" s="5" t="str">
        <f>IF(ISNA(INDEX($A$39:$T$199,MATCH($B267,$B$39:$B$199,0),17)),"",INDEX($A$39:$T$199,MATCH($B267,$B$39:$B$199,0),17))</f>
        <v>E</v>
      </c>
      <c r="R267" s="5">
        <f>IF(ISNA(INDEX($A$39:$T$199,MATCH($B267,$B$39:$B$199,0),18)),"",INDEX($A$39:$T$199,MATCH($B267,$B$39:$B$199,0),18))</f>
        <v>0</v>
      </c>
      <c r="S267" s="5">
        <f>IF(ISNA(INDEX($A$39:$T$199,MATCH($B267,$B$39:$B$199,0),19)),"",INDEX($A$39:$T$199,MATCH($B267,$B$39:$B$199,0),19))</f>
        <v>0</v>
      </c>
      <c r="T267" s="5" t="str">
        <f>IF(ISNA(INDEX($A$39:$T$199,MATCH($B267,$B$39:$B$199,0),20)),"",INDEX($A$39:$T$199,MATCH($B267,$B$39:$B$199,0),20))</f>
        <v>DS</v>
      </c>
      <c r="U267" s="16"/>
    </row>
    <row r="268" spans="1:26" ht="28.5" customHeight="1">
      <c r="A268" s="279" t="str">
        <f>IF(ISNA(INDEX($A$39:$T$199,MATCH($B268,$B$39:$B$199,0),1)),"",INDEX($A$39:$T$199,MATCH($B268,$B$39:$B$199,0),1))</f>
        <v>LLN6261</v>
      </c>
      <c r="B268" s="156" t="s">
        <v>275</v>
      </c>
      <c r="C268" s="156"/>
      <c r="D268" s="156"/>
      <c r="E268" s="156"/>
      <c r="F268" s="156"/>
      <c r="G268" s="156"/>
      <c r="H268" s="156"/>
      <c r="I268" s="156"/>
      <c r="J268" s="3">
        <f>IF(ISNA(INDEX($A$39:$T$199,MATCH($B268,$B$39:$B$199,0),10)),"",INDEX($A$39:$T$199,MATCH($B268,$B$39:$B$199,0),10))</f>
        <v>4</v>
      </c>
      <c r="K268" s="3">
        <f>IF(ISNA(INDEX($A$39:$T$199,MATCH($B268,$B$39:$B$199,0),11)),"",INDEX($A$39:$T$199,MATCH($B268,$B$39:$B$199,0),11))</f>
        <v>1</v>
      </c>
      <c r="L268" s="3">
        <f>IF(ISNA(INDEX($A$39:$T$199,MATCH($B268,$B$39:$B$199,0),12)),"",INDEX($A$39:$T$199,MATCH($B268,$B$39:$B$199,0),12))</f>
        <v>1</v>
      </c>
      <c r="M268" s="3">
        <f>IF(ISNA(INDEX($A$39:$T$199,MATCH($B268,$B$39:$B$199,0),13)),"",INDEX($A$39:$T$199,MATCH($B268,$B$39:$B$199,0),13))</f>
        <v>0</v>
      </c>
      <c r="N268" s="3">
        <f>IF(ISNA(INDEX($A$39:$T$199,MATCH($B268,$B$39:$B$199,0),14)),"",INDEX($A$39:$T$199,MATCH($B268,$B$39:$B$199,0),14))</f>
        <v>2</v>
      </c>
      <c r="O268" s="3">
        <f>IF(ISNA(INDEX($A$39:$T$199,MATCH($B268,$B$39:$B$199,0),15)),"",INDEX($A$39:$T$199,MATCH($B268,$B$39:$B$199,0),15))</f>
        <v>6</v>
      </c>
      <c r="P268" s="3">
        <f>IF(ISNA(INDEX($A$39:$T$199,MATCH($B268,$B$39:$B$199,0),16)),"",INDEX($A$39:$T$199,MATCH($B268,$B$39:$B$199,0),16))</f>
        <v>8</v>
      </c>
      <c r="Q268" s="5" t="str">
        <f>IF(ISNA(INDEX($A$39:$T$199,MATCH($B268,$B$39:$B$199,0),17)),"",INDEX($A$39:$T$199,MATCH($B268,$B$39:$B$199,0),17))</f>
        <v>E</v>
      </c>
      <c r="R268" s="5">
        <f>IF(ISNA(INDEX($A$39:$T$199,MATCH($B268,$B$39:$B$199,0),18)),"",INDEX($A$39:$T$199,MATCH($B268,$B$39:$B$199,0),18))</f>
        <v>0</v>
      </c>
      <c r="S268" s="5">
        <f>IF(ISNA(INDEX($A$39:$T$199,MATCH($B268,$B$39:$B$199,0),19)),"",INDEX($A$39:$T$199,MATCH($B268,$B$39:$B$199,0),19))</f>
        <v>0</v>
      </c>
      <c r="T268" s="5" t="str">
        <f>IF(ISNA(INDEX($A$39:$T$199,MATCH($B268,$B$39:$B$199,0),20)),"",INDEX($A$39:$T$199,MATCH($B268,$B$39:$B$199,0),20))</f>
        <v>DS</v>
      </c>
      <c r="U268" s="16"/>
    </row>
    <row r="269" spans="1:26">
      <c r="A269" s="279" t="str">
        <f>IF(ISNA(INDEX($A$39:$T$199,MATCH($B269,$B$39:$B$199,0),1)),"",INDEX($A$39:$T$199,MATCH($B269,$B$39:$B$199,0),1))</f>
        <v>LLX6212</v>
      </c>
      <c r="B269" s="102" t="s">
        <v>231</v>
      </c>
      <c r="C269" s="102"/>
      <c r="D269" s="102"/>
      <c r="E269" s="102"/>
      <c r="F269" s="102"/>
      <c r="G269" s="102"/>
      <c r="H269" s="102"/>
      <c r="I269" s="102"/>
      <c r="J269" s="3">
        <f>IF(ISNA(INDEX($A$39:$T$199,MATCH($B269,$B$39:$B$199,0),10)),"",INDEX($A$39:$T$199,MATCH($B269,$B$39:$B$199,0),10))</f>
        <v>3</v>
      </c>
      <c r="K269" s="3">
        <f>IF(ISNA(INDEX($A$39:$T$199,MATCH($B269,$B$39:$B$199,0),11)),"",INDEX($A$39:$T$199,MATCH($B269,$B$39:$B$199,0),11))</f>
        <v>1</v>
      </c>
      <c r="L269" s="3">
        <f>IF(ISNA(INDEX($A$39:$T$199,MATCH($B269,$B$39:$B$199,0),12)),"",INDEX($A$39:$T$199,MATCH($B269,$B$39:$B$199,0),12))</f>
        <v>1</v>
      </c>
      <c r="M269" s="3">
        <f>IF(ISNA(INDEX($A$39:$T$199,MATCH($B269,$B$39:$B$199,0),13)),"",INDEX($A$39:$T$199,MATCH($B269,$B$39:$B$199,0),13))</f>
        <v>0</v>
      </c>
      <c r="N269" s="3">
        <f>IF(ISNA(INDEX($A$39:$T$199,MATCH($B269,$B$39:$B$199,0),14)),"",INDEX($A$39:$T$199,MATCH($B269,$B$39:$B$199,0),14))</f>
        <v>2</v>
      </c>
      <c r="O269" s="3">
        <f>IF(ISNA(INDEX($A$39:$T$199,MATCH($B269,$B$39:$B$199,0),15)),"",INDEX($A$39:$T$199,MATCH($B269,$B$39:$B$199,0),15))</f>
        <v>4</v>
      </c>
      <c r="P269" s="3">
        <f>IF(ISNA(INDEX($A$39:$T$199,MATCH($B269,$B$39:$B$199,0),16)),"",INDEX($A$39:$T$199,MATCH($B269,$B$39:$B$199,0),16))</f>
        <v>6</v>
      </c>
      <c r="Q269" s="5">
        <f>IF(ISNA(INDEX($A$39:$T$199,MATCH($B269,$B$39:$B$199,0),17)),"",INDEX($A$39:$T$199,MATCH($B269,$B$39:$B$199,0),17))</f>
        <v>0</v>
      </c>
      <c r="R269" s="5" t="str">
        <f>IF(ISNA(INDEX($A$39:$T$199,MATCH($B269,$B$39:$B$199,0),18)),"",INDEX($A$39:$T$199,MATCH($B269,$B$39:$B$199,0),18))</f>
        <v>C</v>
      </c>
      <c r="S269" s="5">
        <f>IF(ISNA(INDEX($A$39:$T$199,MATCH($B269,$B$39:$B$199,0),19)),"",INDEX($A$39:$T$199,MATCH($B269,$B$39:$B$199,0),19))</f>
        <v>0</v>
      </c>
      <c r="T269" s="5" t="str">
        <f>IF(ISNA(INDEX($A$39:$T$199,MATCH($B269,$B$39:$B$199,0),20)),"",INDEX($A$39:$T$199,MATCH($B269,$B$39:$B$199,0),20))</f>
        <v>DS</v>
      </c>
      <c r="U269" s="16"/>
    </row>
    <row r="270" spans="1:26">
      <c r="A270" s="271" t="s">
        <v>27</v>
      </c>
      <c r="B270" s="103"/>
      <c r="C270" s="103"/>
      <c r="D270" s="103"/>
      <c r="E270" s="103"/>
      <c r="F270" s="103"/>
      <c r="G270" s="103"/>
      <c r="H270" s="103"/>
      <c r="I270" s="103"/>
      <c r="J270" s="52">
        <f t="shared" ref="J270:P270" si="51">SUM(J264:J269)</f>
        <v>26</v>
      </c>
      <c r="K270" s="52">
        <f t="shared" si="51"/>
        <v>7</v>
      </c>
      <c r="L270" s="52">
        <f t="shared" si="51"/>
        <v>7</v>
      </c>
      <c r="M270" s="52">
        <f t="shared" si="51"/>
        <v>4</v>
      </c>
      <c r="N270" s="52">
        <f t="shared" si="51"/>
        <v>18</v>
      </c>
      <c r="O270" s="52">
        <f t="shared" si="51"/>
        <v>34</v>
      </c>
      <c r="P270" s="52">
        <f t="shared" si="51"/>
        <v>52</v>
      </c>
      <c r="Q270" s="50">
        <f>COUNTIF(Q264:Q269,"E")</f>
        <v>4</v>
      </c>
      <c r="R270" s="50">
        <f>COUNTIF(R264:R269,"C")</f>
        <v>2</v>
      </c>
      <c r="S270" s="50">
        <f>COUNTIF(S264:S269,"VP")</f>
        <v>0</v>
      </c>
      <c r="T270" s="54">
        <f>COUNTA(T264:T269)</f>
        <v>6</v>
      </c>
      <c r="U270" s="16"/>
    </row>
    <row r="271" spans="1:26" ht="32.25" customHeight="1">
      <c r="A271" s="118" t="s">
        <v>96</v>
      </c>
      <c r="B271" s="118"/>
      <c r="C271" s="118"/>
      <c r="D271" s="118"/>
      <c r="E271" s="118"/>
      <c r="F271" s="118"/>
      <c r="G271" s="118"/>
      <c r="H271" s="118"/>
      <c r="I271" s="118"/>
      <c r="J271" s="52">
        <f t="shared" ref="J271:T271" si="52">SUM(J262,J270)</f>
        <v>160</v>
      </c>
      <c r="K271" s="52">
        <f t="shared" si="52"/>
        <v>33</v>
      </c>
      <c r="L271" s="52">
        <f t="shared" si="52"/>
        <v>34</v>
      </c>
      <c r="M271" s="52">
        <f t="shared" si="52"/>
        <v>48</v>
      </c>
      <c r="N271" s="52">
        <f t="shared" si="52"/>
        <v>115</v>
      </c>
      <c r="O271" s="52">
        <f t="shared" si="52"/>
        <v>178</v>
      </c>
      <c r="P271" s="52">
        <f t="shared" si="52"/>
        <v>293</v>
      </c>
      <c r="Q271" s="52">
        <f t="shared" si="52"/>
        <v>25</v>
      </c>
      <c r="R271" s="52">
        <f t="shared" si="52"/>
        <v>7</v>
      </c>
      <c r="S271" s="52">
        <f t="shared" si="52"/>
        <v>0</v>
      </c>
      <c r="T271" s="22">
        <f t="shared" si="52"/>
        <v>32</v>
      </c>
    </row>
    <row r="272" spans="1:26" ht="13.5" customHeight="1">
      <c r="A272" s="119" t="s">
        <v>52</v>
      </c>
      <c r="B272" s="120"/>
      <c r="C272" s="120"/>
      <c r="D272" s="120"/>
      <c r="E272" s="120"/>
      <c r="F272" s="120"/>
      <c r="G272" s="120"/>
      <c r="H272" s="120"/>
      <c r="I272" s="120"/>
      <c r="J272" s="121"/>
      <c r="K272" s="52">
        <f t="shared" ref="K272:P272" si="53">K262*14+K270*12</f>
        <v>448</v>
      </c>
      <c r="L272" s="52">
        <f t="shared" si="53"/>
        <v>462</v>
      </c>
      <c r="M272" s="52">
        <f t="shared" si="53"/>
        <v>664</v>
      </c>
      <c r="N272" s="52">
        <f t="shared" si="53"/>
        <v>1574</v>
      </c>
      <c r="O272" s="52">
        <f t="shared" si="53"/>
        <v>2424</v>
      </c>
      <c r="P272" s="52">
        <f t="shared" si="53"/>
        <v>3998</v>
      </c>
      <c r="Q272" s="149"/>
      <c r="R272" s="150"/>
      <c r="S272" s="150"/>
      <c r="T272" s="151"/>
    </row>
    <row r="273" spans="1:26" ht="9.75" customHeight="1">
      <c r="A273" s="122"/>
      <c r="B273" s="123"/>
      <c r="C273" s="123"/>
      <c r="D273" s="123"/>
      <c r="E273" s="123"/>
      <c r="F273" s="123"/>
      <c r="G273" s="123"/>
      <c r="H273" s="123"/>
      <c r="I273" s="123"/>
      <c r="J273" s="124"/>
      <c r="K273" s="115">
        <f>SUM(K272:M272)</f>
        <v>1574</v>
      </c>
      <c r="L273" s="116"/>
      <c r="M273" s="117"/>
      <c r="N273" s="115">
        <f>SUM(N272:O272)</f>
        <v>3998</v>
      </c>
      <c r="O273" s="116"/>
      <c r="P273" s="117"/>
      <c r="Q273" s="152"/>
      <c r="R273" s="153"/>
      <c r="S273" s="153"/>
      <c r="T273" s="154"/>
    </row>
    <row r="274" spans="1:26" ht="18" customHeight="1">
      <c r="A274" s="138" t="s">
        <v>94</v>
      </c>
      <c r="B274" s="139"/>
      <c r="C274" s="139"/>
      <c r="D274" s="139"/>
      <c r="E274" s="139"/>
      <c r="F274" s="139"/>
      <c r="G274" s="139"/>
      <c r="H274" s="139"/>
      <c r="I274" s="139"/>
      <c r="J274" s="140"/>
      <c r="K274" s="144">
        <f>T271/SUM(T51,T65,T78,T92,T107,T122)</f>
        <v>0.7441860465116279</v>
      </c>
      <c r="L274" s="145"/>
      <c r="M274" s="145"/>
      <c r="N274" s="145"/>
      <c r="O274" s="145"/>
      <c r="P274" s="145"/>
      <c r="Q274" s="145"/>
      <c r="R274" s="145"/>
      <c r="S274" s="145"/>
      <c r="T274" s="146"/>
    </row>
    <row r="275" spans="1:26" ht="18" customHeight="1">
      <c r="A275" s="141" t="s">
        <v>97</v>
      </c>
      <c r="B275" s="142"/>
      <c r="C275" s="142"/>
      <c r="D275" s="142"/>
      <c r="E275" s="142"/>
      <c r="F275" s="142"/>
      <c r="G275" s="142"/>
      <c r="H275" s="142"/>
      <c r="I275" s="142"/>
      <c r="J275" s="143"/>
      <c r="K275" s="144">
        <f>K273/(SUM(N51,N65,N78,N92,N107)*14+N122*12)</f>
        <v>0.79979674796747968</v>
      </c>
      <c r="L275" s="145"/>
      <c r="M275" s="145"/>
      <c r="N275" s="145"/>
      <c r="O275" s="145"/>
      <c r="P275" s="145"/>
      <c r="Q275" s="145"/>
      <c r="R275" s="145"/>
      <c r="S275" s="145"/>
      <c r="T275" s="146"/>
    </row>
    <row r="276" spans="1:26" ht="5.25" customHeight="1">
      <c r="A276" s="280"/>
      <c r="B276" s="18"/>
      <c r="C276" s="18"/>
      <c r="D276" s="18"/>
      <c r="E276" s="18"/>
      <c r="F276" s="18"/>
      <c r="G276" s="18"/>
      <c r="H276" s="18"/>
      <c r="I276" s="18"/>
      <c r="J276" s="18"/>
      <c r="K276" s="19"/>
      <c r="L276" s="19"/>
      <c r="M276" s="19"/>
      <c r="N276" s="19"/>
      <c r="O276" s="19"/>
      <c r="P276" s="19"/>
      <c r="Q276" s="19"/>
      <c r="R276" s="19"/>
      <c r="S276" s="19"/>
      <c r="T276" s="19"/>
    </row>
    <row r="277" spans="1:26" ht="28.5" customHeight="1">
      <c r="A277" s="103" t="s">
        <v>72</v>
      </c>
      <c r="B277" s="155"/>
      <c r="C277" s="155"/>
      <c r="D277" s="155"/>
      <c r="E277" s="155"/>
      <c r="F277" s="155"/>
      <c r="G277" s="155"/>
      <c r="H277" s="155"/>
      <c r="I277" s="155"/>
      <c r="J277" s="155"/>
      <c r="K277" s="155"/>
      <c r="L277" s="155"/>
      <c r="M277" s="155"/>
      <c r="N277" s="155"/>
      <c r="O277" s="155"/>
      <c r="P277" s="155"/>
      <c r="Q277" s="155"/>
      <c r="R277" s="155"/>
      <c r="S277" s="155"/>
      <c r="T277" s="155"/>
    </row>
    <row r="278" spans="1:26" ht="25.5" customHeight="1">
      <c r="A278" s="278" t="s">
        <v>29</v>
      </c>
      <c r="B278" s="103" t="s">
        <v>28</v>
      </c>
      <c r="C278" s="103"/>
      <c r="D278" s="103"/>
      <c r="E278" s="103"/>
      <c r="F278" s="103"/>
      <c r="G278" s="103"/>
      <c r="H278" s="103"/>
      <c r="I278" s="103"/>
      <c r="J278" s="104" t="s">
        <v>42</v>
      </c>
      <c r="K278" s="104" t="s">
        <v>26</v>
      </c>
      <c r="L278" s="104"/>
      <c r="M278" s="104"/>
      <c r="N278" s="104" t="s">
        <v>43</v>
      </c>
      <c r="O278" s="104"/>
      <c r="P278" s="104"/>
      <c r="Q278" s="104" t="s">
        <v>25</v>
      </c>
      <c r="R278" s="104"/>
      <c r="S278" s="104"/>
      <c r="T278" s="104" t="s">
        <v>24</v>
      </c>
    </row>
    <row r="279" spans="1:26">
      <c r="A279" s="278"/>
      <c r="B279" s="103"/>
      <c r="C279" s="103"/>
      <c r="D279" s="103"/>
      <c r="E279" s="103"/>
      <c r="F279" s="103"/>
      <c r="G279" s="103"/>
      <c r="H279" s="103"/>
      <c r="I279" s="103"/>
      <c r="J279" s="104"/>
      <c r="K279" s="53" t="s">
        <v>30</v>
      </c>
      <c r="L279" s="53" t="s">
        <v>31</v>
      </c>
      <c r="M279" s="53" t="s">
        <v>32</v>
      </c>
      <c r="N279" s="53" t="s">
        <v>36</v>
      </c>
      <c r="O279" s="53" t="s">
        <v>7</v>
      </c>
      <c r="P279" s="53" t="s">
        <v>33</v>
      </c>
      <c r="Q279" s="53" t="s">
        <v>34</v>
      </c>
      <c r="R279" s="53" t="s">
        <v>30</v>
      </c>
      <c r="S279" s="53" t="s">
        <v>35</v>
      </c>
      <c r="T279" s="104"/>
    </row>
    <row r="280" spans="1:26" ht="14.25">
      <c r="A280" s="103" t="s">
        <v>61</v>
      </c>
      <c r="B280" s="103"/>
      <c r="C280" s="103"/>
      <c r="D280" s="103"/>
      <c r="E280" s="103"/>
      <c r="F280" s="103"/>
      <c r="G280" s="103"/>
      <c r="H280" s="103"/>
      <c r="I280" s="103"/>
      <c r="J280" s="103"/>
      <c r="K280" s="103"/>
      <c r="L280" s="103"/>
      <c r="M280" s="103"/>
      <c r="N280" s="103"/>
      <c r="O280" s="103"/>
      <c r="P280" s="103"/>
      <c r="Q280" s="103"/>
      <c r="R280" s="103"/>
      <c r="S280" s="103"/>
      <c r="T280" s="103"/>
      <c r="U280" s="289" t="s">
        <v>341</v>
      </c>
      <c r="V280" s="288"/>
      <c r="W280" s="288"/>
      <c r="X280" s="290"/>
    </row>
    <row r="281" spans="1:26" ht="15">
      <c r="A281" s="279" t="str">
        <f>IF(ISNA(INDEX($A$39:$T$199,MATCH($B281,$B$39:$B$199,0),1)),"",INDEX($A$39:$T$199,MATCH($B281,$B$39:$B$199,0),1))</f>
        <v>LLX1023</v>
      </c>
      <c r="B281" s="102" t="s">
        <v>177</v>
      </c>
      <c r="C281" s="102"/>
      <c r="D281" s="102"/>
      <c r="E281" s="102"/>
      <c r="F281" s="102"/>
      <c r="G281" s="102"/>
      <c r="H281" s="102"/>
      <c r="I281" s="102"/>
      <c r="J281" s="3">
        <f>IF(ISNA(INDEX($A$39:$T$199,MATCH($B281,$B$39:$B$199,0),10)),"",INDEX($A$39:$T$199,MATCH($B281,$B$39:$B$199,0),10))</f>
        <v>3</v>
      </c>
      <c r="K281" s="3">
        <f>IF(ISNA(INDEX($A$39:$T$199,MATCH($B281,$B$39:$B$199,0),11)),"",INDEX($A$39:$T$199,MATCH($B281,$B$39:$B$199,0),11))</f>
        <v>0</v>
      </c>
      <c r="L281" s="3">
        <f>IF(ISNA(INDEX($A$39:$T$199,MATCH($B281,$B$39:$B$199,0),12)),"",INDEX($A$39:$T$199,MATCH($B281,$B$39:$B$199,0),12))</f>
        <v>0</v>
      </c>
      <c r="M281" s="3">
        <f>IF(ISNA(INDEX($A$39:$T$199,MATCH($B281,$B$39:$B$199,0),13)),"",INDEX($A$39:$T$199,MATCH($B281,$B$39:$B$199,0),13))</f>
        <v>2</v>
      </c>
      <c r="N281" s="3">
        <f>IF(ISNA(INDEX($A$39:$T$199,MATCH($B281,$B$39:$B$199,0),14)),"",INDEX($A$39:$T$199,MATCH($B281,$B$39:$B$199,0),14))</f>
        <v>2</v>
      </c>
      <c r="O281" s="3">
        <f>IF(ISNA(INDEX($A$39:$T$199,MATCH($B281,$B$39:$B$199,0),15)),"",INDEX($A$39:$T$199,MATCH($B281,$B$39:$B$199,0),15))</f>
        <v>3</v>
      </c>
      <c r="P281" s="3">
        <f>IF(ISNA(INDEX($A$39:$T$199,MATCH($B281,$B$39:$B$199,0),16)),"",INDEX($A$39:$T$199,MATCH($B281,$B$39:$B$199,0),16))</f>
        <v>5</v>
      </c>
      <c r="Q281" s="5">
        <f>IF(ISNA(INDEX($A$39:$T$199,MATCH($B281,$B$39:$B$199,0),17)),"",INDEX($A$39:$T$199,MATCH($B281,$B$39:$B$199,0),17))</f>
        <v>0</v>
      </c>
      <c r="R281" s="5">
        <f>IF(ISNA(INDEX($A$39:$T$199,MATCH($B281,$B$39:$B$199,0),18)),"",INDEX($A$39:$T$199,MATCH($B281,$B$39:$B$199,0),18))</f>
        <v>0</v>
      </c>
      <c r="S281" s="5" t="str">
        <f>IF(ISNA(INDEX($A$39:$T$199,MATCH($B281,$B$39:$B$199,0),19)),"",INDEX($A$39:$T$199,MATCH($B281,$B$39:$B$199,0),19))</f>
        <v>VP</v>
      </c>
      <c r="T281" s="5" t="str">
        <f>IF(ISNA(INDEX($A$39:$T$199,MATCH($B281,$B$39:$B$199,0),20)),"",INDEX($A$39:$T$199,MATCH($B281,$B$39:$B$199,0),20))</f>
        <v>DC</v>
      </c>
      <c r="U281" s="256"/>
      <c r="V281" s="230"/>
      <c r="W281" s="230"/>
      <c r="X281" s="230"/>
      <c r="Y281" s="230"/>
      <c r="Z281" s="230"/>
    </row>
    <row r="282" spans="1:26" ht="15">
      <c r="A282" s="279" t="str">
        <f>IF(ISNA(INDEX($A$39:$T$199,MATCH($B282,$B$39:$B$199,0),1)),"",INDEX($A$39:$T$199,MATCH($B282,$B$39:$B$199,0),1))</f>
        <v>YLU0011</v>
      </c>
      <c r="B282" s="102" t="s">
        <v>250</v>
      </c>
      <c r="C282" s="102"/>
      <c r="D282" s="102"/>
      <c r="E282" s="102"/>
      <c r="F282" s="102"/>
      <c r="G282" s="102"/>
      <c r="H282" s="102"/>
      <c r="I282" s="102"/>
      <c r="J282" s="3">
        <f>IF(ISNA(INDEX($A$39:$T$199,MATCH($B282,$B$39:$B$199,0),10)),"",INDEX($A$39:$T$199,MATCH($B282,$B$39:$B$199,0),10))</f>
        <v>2</v>
      </c>
      <c r="K282" s="3">
        <f>IF(ISNA(INDEX($A$39:$T$199,MATCH($B282,$B$39:$B$199,0),11)),"",INDEX($A$39:$T$199,MATCH($B282,$B$39:$B$199,0),11))</f>
        <v>0</v>
      </c>
      <c r="L282" s="3">
        <f>IF(ISNA(INDEX($A$39:$T$199,MATCH($B282,$B$39:$B$199,0),12)),"",INDEX($A$39:$T$199,MATCH($B282,$B$39:$B$199,0),12))</f>
        <v>2</v>
      </c>
      <c r="M282" s="3">
        <f>IF(ISNA(INDEX($A$39:$T$199,MATCH($B282,$B$39:$B$199,0),13)),"",INDEX($A$39:$T$199,MATCH($B282,$B$39:$B$199,0),13))</f>
        <v>0</v>
      </c>
      <c r="N282" s="3">
        <f>IF(ISNA(INDEX($A$39:$T$199,MATCH($B282,$B$39:$B$199,0),14)),"",INDEX($A$39:$T$199,MATCH($B282,$B$39:$B$199,0),14))</f>
        <v>2</v>
      </c>
      <c r="O282" s="3">
        <f>IF(ISNA(INDEX($A$39:$T$199,MATCH($B282,$B$39:$B$199,0),15)),"",INDEX($A$39:$T$199,MATCH($B282,$B$39:$B$199,0),15))</f>
        <v>2</v>
      </c>
      <c r="P282" s="3">
        <f>IF(ISNA(INDEX($A$39:$T$199,MATCH($B282,$B$39:$B$199,0),16)),"",INDEX($A$39:$T$199,MATCH($B282,$B$39:$B$199,0),16))</f>
        <v>4</v>
      </c>
      <c r="Q282" s="5">
        <f>IF(ISNA(INDEX($A$39:$T$199,MATCH($B282,$B$39:$B$199,0),17)),"",INDEX($A$39:$T$199,MATCH($B282,$B$39:$B$199,0),17))</f>
        <v>0</v>
      </c>
      <c r="R282" s="5">
        <f>IF(ISNA(INDEX($A$39:$T$199,MATCH($B282,$B$39:$B$199,0),18)),"",INDEX($A$39:$T$199,MATCH($B282,$B$39:$B$199,0),18))</f>
        <v>0</v>
      </c>
      <c r="S282" s="5" t="str">
        <f>IF(ISNA(INDEX($A$39:$T$199,MATCH($B282,$B$39:$B$199,0),19)),"",INDEX($A$39:$T$199,MATCH($B282,$B$39:$B$199,0),19))</f>
        <v>VP</v>
      </c>
      <c r="T282" s="5" t="str">
        <f>IF(ISNA(INDEX($A$39:$T$199,MATCH($B282,$B$39:$B$199,0),20)),"",INDEX($A$39:$T$199,MATCH($B282,$B$39:$B$199,0),20))</f>
        <v>DC</v>
      </c>
      <c r="U282" s="256"/>
      <c r="V282" s="230"/>
      <c r="W282" s="230"/>
      <c r="X282" s="230"/>
      <c r="Y282" s="230"/>
      <c r="Z282" s="230"/>
    </row>
    <row r="283" spans="1:26" ht="31.5" customHeight="1">
      <c r="A283" s="279" t="str">
        <f>IF(ISNA(INDEX($A$39:$T$199,MATCH($B283,$B$39:$B$199,0),1)),"",INDEX($A$39:$T$199,MATCH($B283,$B$39:$B$199,0),1))</f>
        <v>LLY2022</v>
      </c>
      <c r="B283" s="156" t="s">
        <v>178</v>
      </c>
      <c r="C283" s="156"/>
      <c r="D283" s="156"/>
      <c r="E283" s="156"/>
      <c r="F283" s="156"/>
      <c r="G283" s="156"/>
      <c r="H283" s="156"/>
      <c r="I283" s="156"/>
      <c r="J283" s="3">
        <f>IF(ISNA(INDEX($A$39:$T$199,MATCH($B283,$B$39:$B$199,0),10)),"",INDEX($A$39:$T$199,MATCH($B283,$B$39:$B$199,0),10))</f>
        <v>3</v>
      </c>
      <c r="K283" s="3">
        <f>IF(ISNA(INDEX($A$39:$T$199,MATCH($B283,$B$39:$B$199,0),11)),"",INDEX($A$39:$T$199,MATCH($B283,$B$39:$B$199,0),11))</f>
        <v>1</v>
      </c>
      <c r="L283" s="3">
        <f>IF(ISNA(INDEX($A$39:$T$199,MATCH($B283,$B$39:$B$199,0),12)),"",INDEX($A$39:$T$199,MATCH($B283,$B$39:$B$199,0),12))</f>
        <v>0</v>
      </c>
      <c r="M283" s="3">
        <f>IF(ISNA(INDEX($A$39:$T$199,MATCH($B283,$B$39:$B$199,0),13)),"",INDEX($A$39:$T$199,MATCH($B283,$B$39:$B$199,0),13))</f>
        <v>0</v>
      </c>
      <c r="N283" s="3">
        <f>IF(ISNA(INDEX($A$39:$T$199,MATCH($B283,$B$39:$B$199,0),14)),"",INDEX($A$39:$T$199,MATCH($B283,$B$39:$B$199,0),14))</f>
        <v>1</v>
      </c>
      <c r="O283" s="3">
        <f>IF(ISNA(INDEX($A$39:$T$199,MATCH($B283,$B$39:$B$199,0),15)),"",INDEX($A$39:$T$199,MATCH($B283,$B$39:$B$199,0),15))</f>
        <v>4</v>
      </c>
      <c r="P283" s="3">
        <f>IF(ISNA(INDEX($A$39:$T$199,MATCH($B283,$B$39:$B$199,0),16)),"",INDEX($A$39:$T$199,MATCH($B283,$B$39:$B$199,0),16))</f>
        <v>5</v>
      </c>
      <c r="Q283" s="5">
        <f>IF(ISNA(INDEX($A$39:$T$199,MATCH($B283,$B$39:$B$199,0),17)),"",INDEX($A$39:$T$199,MATCH($B283,$B$39:$B$199,0),17))</f>
        <v>0</v>
      </c>
      <c r="R283" s="5" t="str">
        <f>IF(ISNA(INDEX($A$39:$T$199,MATCH($B283,$B$39:$B$199,0),18)),"",INDEX($A$39:$T$199,MATCH($B283,$B$39:$B$199,0),18))</f>
        <v>C</v>
      </c>
      <c r="S283" s="5">
        <f>IF(ISNA(INDEX($A$39:$T$199,MATCH($B283,$B$39:$B$199,0),19)),"",INDEX($A$39:$T$199,MATCH($B283,$B$39:$B$199,0),19))</f>
        <v>0</v>
      </c>
      <c r="T283" s="5" t="str">
        <f>IF(ISNA(INDEX($A$39:$T$199,MATCH($B283,$B$39:$B$199,0),20)),"",INDEX($A$39:$T$199,MATCH($B283,$B$39:$B$199,0),20))</f>
        <v>DC</v>
      </c>
      <c r="U283" s="256"/>
      <c r="V283" s="230"/>
      <c r="W283" s="230"/>
      <c r="X283" s="230"/>
      <c r="Y283" s="230"/>
      <c r="Z283" s="230"/>
    </row>
    <row r="284" spans="1:26" ht="15">
      <c r="A284" s="279" t="str">
        <f>IF(ISNA(INDEX($A$39:$T$199,MATCH($B284,$B$39:$B$199,0),1)),"",INDEX($A$39:$T$199,MATCH($B284,$B$39:$B$199,0),1))</f>
        <v>YLU0012</v>
      </c>
      <c r="B284" s="102" t="s">
        <v>249</v>
      </c>
      <c r="C284" s="102"/>
      <c r="D284" s="102"/>
      <c r="E284" s="102"/>
      <c r="F284" s="102"/>
      <c r="G284" s="102"/>
      <c r="H284" s="102"/>
      <c r="I284" s="102"/>
      <c r="J284" s="3">
        <f>IF(ISNA(INDEX($A$39:$T$199,MATCH($B284,$B$39:$B$199,0),10)),"",INDEX($A$39:$T$199,MATCH($B284,$B$39:$B$199,0),10))</f>
        <v>2</v>
      </c>
      <c r="K284" s="3">
        <f>IF(ISNA(INDEX($A$39:$T$199,MATCH($B284,$B$39:$B$199,0),11)),"",INDEX($A$39:$T$199,MATCH($B284,$B$39:$B$199,0),11))</f>
        <v>0</v>
      </c>
      <c r="L284" s="3">
        <f>IF(ISNA(INDEX($A$39:$T$199,MATCH($B284,$B$39:$B$199,0),12)),"",INDEX($A$39:$T$199,MATCH($B284,$B$39:$B$199,0),12))</f>
        <v>2</v>
      </c>
      <c r="M284" s="3">
        <f>IF(ISNA(INDEX($A$39:$T$199,MATCH($B284,$B$39:$B$199,0),13)),"",INDEX($A$39:$T$199,MATCH($B284,$B$39:$B$199,0),13))</f>
        <v>0</v>
      </c>
      <c r="N284" s="3">
        <f>IF(ISNA(INDEX($A$39:$T$199,MATCH($B284,$B$39:$B$199,0),14)),"",INDEX($A$39:$T$199,MATCH($B284,$B$39:$B$199,0),14))</f>
        <v>2</v>
      </c>
      <c r="O284" s="3">
        <f>IF(ISNA(INDEX($A$39:$T$199,MATCH($B284,$B$39:$B$199,0),15)),"",INDEX($A$39:$T$199,MATCH($B284,$B$39:$B$199,0),15))</f>
        <v>2</v>
      </c>
      <c r="P284" s="3">
        <f>IF(ISNA(INDEX($A$39:$T$199,MATCH($B284,$B$39:$B$199,0),16)),"",INDEX($A$39:$T$199,MATCH($B284,$B$39:$B$199,0),16))</f>
        <v>4</v>
      </c>
      <c r="Q284" s="5">
        <f>IF(ISNA(INDEX($A$39:$T$199,MATCH($B284,$B$39:$B$199,0),17)),"",INDEX($A$39:$T$199,MATCH($B284,$B$39:$B$199,0),17))</f>
        <v>0</v>
      </c>
      <c r="R284" s="5">
        <f>IF(ISNA(INDEX($A$39:$T$199,MATCH($B284,$B$39:$B$199,0),18)),"",INDEX($A$39:$T$199,MATCH($B284,$B$39:$B$199,0),18))</f>
        <v>0</v>
      </c>
      <c r="S284" s="5" t="str">
        <f>IF(ISNA(INDEX($A$39:$T$199,MATCH($B284,$B$39:$B$199,0),19)),"",INDEX($A$39:$T$199,MATCH($B284,$B$39:$B$199,0),19))</f>
        <v>VP</v>
      </c>
      <c r="T284" s="5" t="str">
        <f>IF(ISNA(INDEX($A$39:$T$199,MATCH($B284,$B$39:$B$199,0),20)),"",INDEX($A$39:$T$199,MATCH($B284,$B$39:$B$199,0),20))</f>
        <v>DC</v>
      </c>
      <c r="U284" s="256"/>
      <c r="V284" s="230"/>
      <c r="W284" s="230"/>
      <c r="X284" s="230"/>
      <c r="Y284" s="230"/>
      <c r="Z284" s="230"/>
    </row>
    <row r="285" spans="1:26" ht="15" hidden="1">
      <c r="A285" s="271" t="s">
        <v>27</v>
      </c>
      <c r="B285" s="255"/>
      <c r="C285" s="255"/>
      <c r="D285" s="255"/>
      <c r="E285" s="255"/>
      <c r="F285" s="255"/>
      <c r="G285" s="255"/>
      <c r="H285" s="255"/>
      <c r="I285" s="255"/>
      <c r="J285" s="52">
        <f t="shared" ref="J285:P285" si="54">SUM(J281:J284)</f>
        <v>10</v>
      </c>
      <c r="K285" s="52">
        <f t="shared" si="54"/>
        <v>1</v>
      </c>
      <c r="L285" s="52">
        <f t="shared" si="54"/>
        <v>4</v>
      </c>
      <c r="M285" s="52">
        <f t="shared" si="54"/>
        <v>2</v>
      </c>
      <c r="N285" s="52">
        <f t="shared" si="54"/>
        <v>7</v>
      </c>
      <c r="O285" s="52">
        <f t="shared" si="54"/>
        <v>11</v>
      </c>
      <c r="P285" s="52">
        <f t="shared" si="54"/>
        <v>18</v>
      </c>
      <c r="Q285" s="50">
        <f>COUNTIF(Q281:Q284,"E")</f>
        <v>0</v>
      </c>
      <c r="R285" s="50">
        <f>COUNTIF(R281:R284,"C")</f>
        <v>1</v>
      </c>
      <c r="S285" s="50">
        <f>COUNTIF(S281:S284,"VP")</f>
        <v>3</v>
      </c>
      <c r="T285" s="54">
        <f>COUNTA(T281:T284)</f>
        <v>4</v>
      </c>
      <c r="U285" s="256"/>
      <c r="V285" s="230"/>
      <c r="W285" s="230"/>
      <c r="X285" s="230"/>
      <c r="Y285" s="230"/>
      <c r="Z285" s="230"/>
    </row>
    <row r="286" spans="1:26" hidden="1">
      <c r="A286" s="69" t="s">
        <v>74</v>
      </c>
      <c r="B286" s="70"/>
      <c r="C286" s="70"/>
      <c r="D286" s="70"/>
      <c r="E286" s="70"/>
      <c r="F286" s="70"/>
      <c r="G286" s="70"/>
      <c r="H286" s="70"/>
      <c r="I286" s="70"/>
      <c r="J286" s="70"/>
      <c r="K286" s="70"/>
      <c r="L286" s="70"/>
      <c r="M286" s="70"/>
      <c r="N286" s="70"/>
      <c r="O286" s="70"/>
      <c r="P286" s="70"/>
      <c r="Q286" s="70"/>
      <c r="R286" s="70"/>
      <c r="S286" s="70"/>
      <c r="T286" s="71"/>
    </row>
    <row r="287" spans="1:26" hidden="1">
      <c r="A287" s="279" t="str">
        <f>IF(ISNA(INDEX($A$39:$T$199,MATCH($B287,$B$39:$B$199,0),1)),"",INDEX($A$39:$T$199,MATCH($B287,$B$39:$B$199,0),1))</f>
        <v/>
      </c>
      <c r="B287" s="112"/>
      <c r="C287" s="113"/>
      <c r="D287" s="113"/>
      <c r="E287" s="113"/>
      <c r="F287" s="113"/>
      <c r="G287" s="113"/>
      <c r="H287" s="113"/>
      <c r="I287" s="114"/>
      <c r="J287" s="3" t="str">
        <f>IF(ISNA(INDEX($A$39:$T$199,MATCH($B287,$B$39:$B$199,0),10)),"",INDEX($A$39:$T$199,MATCH($B287,$B$39:$B$199,0),10))</f>
        <v/>
      </c>
      <c r="K287" s="3" t="str">
        <f>IF(ISNA(INDEX($A$39:$T$199,MATCH($B287,$B$39:$B$199,0),11)),"",INDEX($A$39:$T$199,MATCH($B287,$B$39:$B$199,0),11))</f>
        <v/>
      </c>
      <c r="L287" s="3" t="str">
        <f>IF(ISNA(INDEX($A$39:$T$199,MATCH($B287,$B$39:$B$199,0),12)),"",INDEX($A$39:$T$199,MATCH($B287,$B$39:$B$199,0),12))</f>
        <v/>
      </c>
      <c r="M287" s="3" t="str">
        <f>IF(ISNA(INDEX($A$39:$T$199,MATCH($B287,$B$39:$B$199,0),13)),"",INDEX($A$39:$T$199,MATCH($B287,$B$39:$B$199,0),13))</f>
        <v/>
      </c>
      <c r="N287" s="3" t="str">
        <f>IF(ISNA(INDEX($A$39:$T$199,MATCH($B287,$B$39:$B$199,0),14)),"",INDEX($A$39:$T$199,MATCH($B287,$B$39:$B$199,0),14))</f>
        <v/>
      </c>
      <c r="O287" s="3" t="str">
        <f>IF(ISNA(INDEX($A$39:$T$199,MATCH($B287,$B$39:$B$199,0),15)),"",INDEX($A$39:$T$199,MATCH($B287,$B$39:$B$199,0),15))</f>
        <v/>
      </c>
      <c r="P287" s="3" t="str">
        <f>IF(ISNA(INDEX($A$39:$T$199,MATCH($B287,$B$39:$B$199,0),16)),"",INDEX($A$39:$T$199,MATCH($B287,$B$39:$B$199,0),16))</f>
        <v/>
      </c>
      <c r="Q287" s="5" t="str">
        <f>IF(ISNA(INDEX($A$39:$T$199,MATCH($B287,$B$39:$B$199,0),17)),"",INDEX($A$39:$T$199,MATCH($B287,$B$39:$B$199,0),17))</f>
        <v/>
      </c>
      <c r="R287" s="5" t="str">
        <f>IF(ISNA(INDEX($A$39:$T$199,MATCH($B287,$B$39:$B$199,0),18)),"",INDEX($A$39:$T$199,MATCH($B287,$B$39:$B$199,0),18))</f>
        <v/>
      </c>
      <c r="S287" s="5" t="str">
        <f>IF(ISNA(INDEX($A$39:$T$199,MATCH($B287,$B$39:$B$199,0),19)),"",INDEX($A$39:$T$199,MATCH($B287,$B$39:$B$199,0),19))</f>
        <v/>
      </c>
      <c r="T287" s="5" t="str">
        <f>IF(ISNA(INDEX($A$39:$T$199,MATCH($B287,$B$39:$B$199,0),20)),"",INDEX($A$39:$T$199,MATCH($B287,$B$39:$B$199,0),20))</f>
        <v/>
      </c>
    </row>
    <row r="288" spans="1:26" hidden="1">
      <c r="A288" s="271" t="s">
        <v>27</v>
      </c>
      <c r="B288" s="103"/>
      <c r="C288" s="103"/>
      <c r="D288" s="103"/>
      <c r="E288" s="103"/>
      <c r="F288" s="103"/>
      <c r="G288" s="103"/>
      <c r="H288" s="103"/>
      <c r="I288" s="103"/>
      <c r="J288" s="52">
        <f t="shared" ref="J288:P288" si="55">SUM(J287:J287)</f>
        <v>0</v>
      </c>
      <c r="K288" s="52">
        <f t="shared" si="55"/>
        <v>0</v>
      </c>
      <c r="L288" s="52">
        <f t="shared" si="55"/>
        <v>0</v>
      </c>
      <c r="M288" s="52">
        <f t="shared" si="55"/>
        <v>0</v>
      </c>
      <c r="N288" s="52">
        <f t="shared" si="55"/>
        <v>0</v>
      </c>
      <c r="O288" s="52">
        <f t="shared" si="55"/>
        <v>0</v>
      </c>
      <c r="P288" s="52">
        <f t="shared" si="55"/>
        <v>0</v>
      </c>
      <c r="Q288" s="50">
        <f>COUNTIF(Q287:Q287,"E")</f>
        <v>0</v>
      </c>
      <c r="R288" s="50">
        <f>COUNTIF(R287:R287,"C")</f>
        <v>0</v>
      </c>
      <c r="S288" s="50">
        <f>COUNTIF(S287:S287,"VP")</f>
        <v>0</v>
      </c>
      <c r="T288" s="54">
        <v>0</v>
      </c>
    </row>
    <row r="289" spans="1:26" ht="29.25" customHeight="1">
      <c r="A289" s="118" t="s">
        <v>96</v>
      </c>
      <c r="B289" s="118"/>
      <c r="C289" s="118"/>
      <c r="D289" s="118"/>
      <c r="E289" s="118"/>
      <c r="F289" s="118"/>
      <c r="G289" s="118"/>
      <c r="H289" s="118"/>
      <c r="I289" s="118"/>
      <c r="J289" s="52">
        <f t="shared" ref="J289:T289" si="56">SUM(J285,J288)</f>
        <v>10</v>
      </c>
      <c r="K289" s="52">
        <f t="shared" si="56"/>
        <v>1</v>
      </c>
      <c r="L289" s="52">
        <f t="shared" si="56"/>
        <v>4</v>
      </c>
      <c r="M289" s="52">
        <f t="shared" si="56"/>
        <v>2</v>
      </c>
      <c r="N289" s="52">
        <f t="shared" si="56"/>
        <v>7</v>
      </c>
      <c r="O289" s="52">
        <f t="shared" si="56"/>
        <v>11</v>
      </c>
      <c r="P289" s="52">
        <f t="shared" si="56"/>
        <v>18</v>
      </c>
      <c r="Q289" s="52">
        <f t="shared" si="56"/>
        <v>0</v>
      </c>
      <c r="R289" s="52">
        <f t="shared" si="56"/>
        <v>1</v>
      </c>
      <c r="S289" s="52">
        <f t="shared" si="56"/>
        <v>3</v>
      </c>
      <c r="T289" s="22">
        <f t="shared" si="56"/>
        <v>4</v>
      </c>
      <c r="U289" s="101" t="s">
        <v>104</v>
      </c>
      <c r="V289" s="101"/>
      <c r="W289" s="101"/>
      <c r="X289" s="101"/>
      <c r="Y289" s="230"/>
      <c r="Z289" s="230"/>
    </row>
    <row r="290" spans="1:26" ht="15">
      <c r="A290" s="119" t="s">
        <v>52</v>
      </c>
      <c r="B290" s="120"/>
      <c r="C290" s="120"/>
      <c r="D290" s="120"/>
      <c r="E290" s="120"/>
      <c r="F290" s="120"/>
      <c r="G290" s="120"/>
      <c r="H290" s="120"/>
      <c r="I290" s="120"/>
      <c r="J290" s="121"/>
      <c r="K290" s="52">
        <f t="shared" ref="K290:P290" si="57">K285*14+K288*12</f>
        <v>14</v>
      </c>
      <c r="L290" s="52">
        <f t="shared" si="57"/>
        <v>56</v>
      </c>
      <c r="M290" s="52">
        <f t="shared" si="57"/>
        <v>28</v>
      </c>
      <c r="N290" s="52">
        <f t="shared" si="57"/>
        <v>98</v>
      </c>
      <c r="O290" s="52">
        <f t="shared" si="57"/>
        <v>154</v>
      </c>
      <c r="P290" s="52">
        <f t="shared" si="57"/>
        <v>252</v>
      </c>
      <c r="Q290" s="149"/>
      <c r="R290" s="150"/>
      <c r="S290" s="150"/>
      <c r="T290" s="151"/>
      <c r="U290" s="101"/>
      <c r="V290" s="101"/>
      <c r="W290" s="101"/>
      <c r="X290" s="101"/>
      <c r="Y290" s="28"/>
      <c r="Z290" s="56"/>
    </row>
    <row r="291" spans="1:26" ht="15">
      <c r="A291" s="122"/>
      <c r="B291" s="123"/>
      <c r="C291" s="123"/>
      <c r="D291" s="123"/>
      <c r="E291" s="123"/>
      <c r="F291" s="123"/>
      <c r="G291" s="123"/>
      <c r="H291" s="123"/>
      <c r="I291" s="123"/>
      <c r="J291" s="124"/>
      <c r="K291" s="115">
        <f>SUM(K290:M290)</f>
        <v>98</v>
      </c>
      <c r="L291" s="116"/>
      <c r="M291" s="117"/>
      <c r="N291" s="115">
        <f>SUM(N290:O290)</f>
        <v>252</v>
      </c>
      <c r="O291" s="116"/>
      <c r="P291" s="117"/>
      <c r="Q291" s="152"/>
      <c r="R291" s="153"/>
      <c r="S291" s="153"/>
      <c r="T291" s="154"/>
      <c r="U291" s="101"/>
      <c r="V291" s="101"/>
      <c r="W291" s="101"/>
      <c r="X291" s="101"/>
      <c r="Y291" s="28"/>
      <c r="Z291" s="56"/>
    </row>
    <row r="292" spans="1:26" ht="17.25" customHeight="1">
      <c r="A292" s="138" t="s">
        <v>94</v>
      </c>
      <c r="B292" s="139"/>
      <c r="C292" s="139"/>
      <c r="D292" s="139"/>
      <c r="E292" s="139"/>
      <c r="F292" s="139"/>
      <c r="G292" s="139"/>
      <c r="H292" s="139"/>
      <c r="I292" s="139"/>
      <c r="J292" s="140"/>
      <c r="K292" s="144">
        <f>T289/SUM(T51,T65,T78,T92,T107,T122)</f>
        <v>9.3023255813953487E-2</v>
      </c>
      <c r="L292" s="145"/>
      <c r="M292" s="145"/>
      <c r="N292" s="145"/>
      <c r="O292" s="145"/>
      <c r="P292" s="145"/>
      <c r="Q292" s="145"/>
      <c r="R292" s="145"/>
      <c r="S292" s="145"/>
      <c r="T292" s="146"/>
      <c r="U292" s="97" t="s">
        <v>105</v>
      </c>
      <c r="V292" s="98"/>
      <c r="W292" s="98"/>
      <c r="X292" s="99"/>
      <c r="Y292" s="28"/>
      <c r="Z292" s="56"/>
    </row>
    <row r="293" spans="1:26" ht="17.25" customHeight="1">
      <c r="A293" s="141" t="s">
        <v>97</v>
      </c>
      <c r="B293" s="142"/>
      <c r="C293" s="142"/>
      <c r="D293" s="142"/>
      <c r="E293" s="142"/>
      <c r="F293" s="142"/>
      <c r="G293" s="142"/>
      <c r="H293" s="142"/>
      <c r="I293" s="142"/>
      <c r="J293" s="143"/>
      <c r="K293" s="144">
        <f>K291/(SUM(N51,N65,N78,N92,N107)*14+N122*12)</f>
        <v>4.9796747967479675E-2</v>
      </c>
      <c r="L293" s="145"/>
      <c r="M293" s="145"/>
      <c r="N293" s="145"/>
      <c r="O293" s="145"/>
      <c r="P293" s="145"/>
      <c r="Q293" s="145"/>
      <c r="R293" s="145"/>
      <c r="S293" s="145"/>
      <c r="T293" s="146"/>
      <c r="U293" s="100">
        <f>K223+K274+K292</f>
        <v>1</v>
      </c>
      <c r="V293" s="100"/>
      <c r="W293" s="100"/>
      <c r="X293" s="100"/>
      <c r="Y293" s="108" t="s">
        <v>106</v>
      </c>
      <c r="Z293" s="109"/>
    </row>
    <row r="294" spans="1:26">
      <c r="U294" s="100">
        <f>K224+K275+K293</f>
        <v>1</v>
      </c>
      <c r="V294" s="100"/>
      <c r="W294" s="100"/>
      <c r="X294" s="100"/>
      <c r="Y294" s="109" t="s">
        <v>107</v>
      </c>
      <c r="Z294" s="110"/>
    </row>
    <row r="295" spans="1:26">
      <c r="U295" s="89" t="str">
        <f>IF(U293=100%,"Corect",IF(U293&gt;100%,"Ați dublat unele discipline","Ați pierdut unele discipline"))</f>
        <v>Corect</v>
      </c>
      <c r="V295" s="89"/>
      <c r="W295" s="89"/>
      <c r="X295" s="89"/>
      <c r="Y295" s="111"/>
      <c r="Z295" s="111"/>
    </row>
    <row r="296" spans="1:26">
      <c r="A296" s="234" t="s">
        <v>75</v>
      </c>
      <c r="B296" s="234"/>
      <c r="U296" s="89" t="str">
        <f>IF(U294=100%,"Corect",IF(U294&gt;100%,"Ați dublat unele discipline","Ați pierdut unele discipline"))</f>
        <v>Corect</v>
      </c>
      <c r="V296" s="89"/>
      <c r="W296" s="89"/>
      <c r="X296" s="89"/>
      <c r="Y296" s="29"/>
      <c r="Z296" s="30"/>
    </row>
    <row r="297" spans="1:26">
      <c r="A297" s="281" t="s">
        <v>29</v>
      </c>
      <c r="B297" s="131" t="s">
        <v>63</v>
      </c>
      <c r="C297" s="185"/>
      <c r="D297" s="185"/>
      <c r="E297" s="185"/>
      <c r="F297" s="185"/>
      <c r="G297" s="132"/>
      <c r="H297" s="131" t="s">
        <v>66</v>
      </c>
      <c r="I297" s="132"/>
      <c r="J297" s="128" t="s">
        <v>67</v>
      </c>
      <c r="K297" s="129"/>
      <c r="L297" s="129"/>
      <c r="M297" s="129"/>
      <c r="N297" s="129"/>
      <c r="O297" s="130"/>
      <c r="P297" s="131" t="s">
        <v>51</v>
      </c>
      <c r="Q297" s="132"/>
      <c r="R297" s="128" t="s">
        <v>68</v>
      </c>
      <c r="S297" s="129"/>
      <c r="T297" s="130"/>
    </row>
    <row r="298" spans="1:26">
      <c r="A298" s="281"/>
      <c r="B298" s="133"/>
      <c r="C298" s="186"/>
      <c r="D298" s="186"/>
      <c r="E298" s="186"/>
      <c r="F298" s="186"/>
      <c r="G298" s="134"/>
      <c r="H298" s="133"/>
      <c r="I298" s="134"/>
      <c r="J298" s="128" t="s">
        <v>36</v>
      </c>
      <c r="K298" s="130"/>
      <c r="L298" s="128" t="s">
        <v>7</v>
      </c>
      <c r="M298" s="130"/>
      <c r="N298" s="128" t="s">
        <v>33</v>
      </c>
      <c r="O298" s="130"/>
      <c r="P298" s="133"/>
      <c r="Q298" s="134"/>
      <c r="R298" s="53" t="s">
        <v>69</v>
      </c>
      <c r="S298" s="53" t="s">
        <v>70</v>
      </c>
      <c r="T298" s="53" t="s">
        <v>71</v>
      </c>
    </row>
    <row r="299" spans="1:26">
      <c r="A299" s="53">
        <v>1</v>
      </c>
      <c r="B299" s="128" t="s">
        <v>64</v>
      </c>
      <c r="C299" s="129"/>
      <c r="D299" s="129"/>
      <c r="E299" s="129"/>
      <c r="F299" s="129"/>
      <c r="G299" s="130"/>
      <c r="H299" s="127">
        <f>J299</f>
        <v>1588</v>
      </c>
      <c r="I299" s="127"/>
      <c r="J299" s="136">
        <f>(SUM(N51+N65+N78+N92+N107)*14+N122*12)-J300</f>
        <v>1588</v>
      </c>
      <c r="K299" s="137"/>
      <c r="L299" s="136">
        <f>(SUM(O51+O65+O78+O92+O107)*14+O122*12)-L300</f>
        <v>2390</v>
      </c>
      <c r="M299" s="137"/>
      <c r="N299" s="136">
        <f>(SUM(P51+P65+P78+P92+P107)*14+P122*12)-N300</f>
        <v>3978</v>
      </c>
      <c r="O299" s="137"/>
      <c r="P299" s="257">
        <f>H299/H301</f>
        <v>0.80691056910569103</v>
      </c>
      <c r="Q299" s="258"/>
      <c r="R299" s="54">
        <f>J51+J65-R300</f>
        <v>61</v>
      </c>
      <c r="S299" s="54">
        <f>J78+J92-S300</f>
        <v>54</v>
      </c>
      <c r="T299" s="54">
        <f>J107+J122-T300</f>
        <v>44</v>
      </c>
    </row>
    <row r="300" spans="1:26" ht="12.75" customHeight="1">
      <c r="A300" s="53">
        <v>2</v>
      </c>
      <c r="B300" s="128" t="s">
        <v>65</v>
      </c>
      <c r="C300" s="129"/>
      <c r="D300" s="129"/>
      <c r="E300" s="129"/>
      <c r="F300" s="129"/>
      <c r="G300" s="130"/>
      <c r="H300" s="127">
        <f>J300</f>
        <v>380</v>
      </c>
      <c r="I300" s="127"/>
      <c r="J300" s="135">
        <f>N159</f>
        <v>380</v>
      </c>
      <c r="K300" s="92"/>
      <c r="L300" s="135">
        <f>O159</f>
        <v>534</v>
      </c>
      <c r="M300" s="92"/>
      <c r="N300" s="259">
        <f>SUM(J300:M300)</f>
        <v>914</v>
      </c>
      <c r="O300" s="260"/>
      <c r="P300" s="257">
        <f>H300/H301</f>
        <v>0.19308943089430894</v>
      </c>
      <c r="Q300" s="258"/>
      <c r="R300" s="2">
        <v>3</v>
      </c>
      <c r="S300" s="2">
        <v>12</v>
      </c>
      <c r="T300" s="2">
        <v>22</v>
      </c>
      <c r="U300" s="261" t="str">
        <f>IF(N300=P159,"Corect","Nu corespunde cu tabelul de opționale")</f>
        <v>Corect</v>
      </c>
      <c r="V300" s="262"/>
      <c r="W300" s="262"/>
      <c r="X300" s="262"/>
    </row>
    <row r="301" spans="1:26">
      <c r="A301" s="128" t="s">
        <v>27</v>
      </c>
      <c r="B301" s="129"/>
      <c r="C301" s="129"/>
      <c r="D301" s="129"/>
      <c r="E301" s="129"/>
      <c r="F301" s="129"/>
      <c r="G301" s="130"/>
      <c r="H301" s="104">
        <f>SUM(H299:I300)</f>
        <v>1968</v>
      </c>
      <c r="I301" s="104"/>
      <c r="J301" s="104">
        <f>SUM(J299:K300)</f>
        <v>1968</v>
      </c>
      <c r="K301" s="104"/>
      <c r="L301" s="69">
        <f>SUM(L299:M300)</f>
        <v>2924</v>
      </c>
      <c r="M301" s="71"/>
      <c r="N301" s="69">
        <f>SUM(N299:O300)</f>
        <v>4892</v>
      </c>
      <c r="O301" s="71"/>
      <c r="P301" s="125">
        <f>SUM(P299:Q300)</f>
        <v>1</v>
      </c>
      <c r="Q301" s="126"/>
      <c r="R301" s="50">
        <f>SUM(R299:R300)</f>
        <v>64</v>
      </c>
      <c r="S301" s="50">
        <f>SUM(S299:S300)</f>
        <v>66</v>
      </c>
      <c r="T301" s="50">
        <f>SUM(T299:T300)</f>
        <v>66</v>
      </c>
    </row>
    <row r="302" spans="1:26">
      <c r="A302" s="282"/>
      <c r="B302" s="20"/>
      <c r="C302" s="20"/>
      <c r="D302" s="20"/>
      <c r="E302" s="20"/>
      <c r="F302" s="20"/>
      <c r="G302" s="20"/>
      <c r="H302" s="20"/>
      <c r="I302" s="20"/>
      <c r="J302" s="20"/>
      <c r="K302" s="20"/>
      <c r="L302" s="17"/>
      <c r="M302" s="17"/>
      <c r="N302" s="17"/>
      <c r="O302" s="17"/>
      <c r="P302" s="21"/>
      <c r="Q302" s="21"/>
      <c r="R302" s="17"/>
      <c r="S302" s="17"/>
      <c r="T302" s="17"/>
    </row>
    <row r="303" spans="1:26">
      <c r="A303" s="282"/>
      <c r="B303" s="20"/>
      <c r="C303" s="20"/>
      <c r="D303" s="20"/>
      <c r="E303" s="20"/>
      <c r="F303" s="20"/>
      <c r="G303" s="20"/>
      <c r="H303" s="20"/>
      <c r="I303" s="20"/>
      <c r="J303" s="20"/>
      <c r="K303" s="20"/>
      <c r="L303" s="17"/>
      <c r="M303" s="17"/>
      <c r="N303" s="17"/>
      <c r="O303" s="17"/>
      <c r="P303" s="21"/>
      <c r="Q303" s="21"/>
      <c r="R303" s="17"/>
      <c r="S303" s="17"/>
      <c r="T303" s="17"/>
    </row>
  </sheetData>
  <sheetProtection deleteColumns="0" deleteRows="0" selectLockedCells="1" selectUnlockedCells="1"/>
  <mergeCells count="409">
    <mergeCell ref="M7:T11"/>
    <mergeCell ref="M12:T12"/>
    <mergeCell ref="M13:T13"/>
    <mergeCell ref="M15:T16"/>
    <mergeCell ref="M22:T27"/>
    <mergeCell ref="M29:T36"/>
    <mergeCell ref="U173:W177"/>
    <mergeCell ref="J95:J96"/>
    <mergeCell ref="B133:I133"/>
    <mergeCell ref="B132:I132"/>
    <mergeCell ref="B137:I137"/>
    <mergeCell ref="B249:I249"/>
    <mergeCell ref="B250:I250"/>
    <mergeCell ref="B251:I251"/>
    <mergeCell ref="B252:I252"/>
    <mergeCell ref="B268:I268"/>
    <mergeCell ref="B142:I142"/>
    <mergeCell ref="B144:I144"/>
    <mergeCell ref="B217:I217"/>
    <mergeCell ref="A220:I220"/>
    <mergeCell ref="B219:I219"/>
    <mergeCell ref="B218:I218"/>
    <mergeCell ref="A221:J222"/>
    <mergeCell ref="B143:T143"/>
    <mergeCell ref="B146:T146"/>
    <mergeCell ref="B147:I147"/>
    <mergeCell ref="B134:I134"/>
    <mergeCell ref="B139:I139"/>
    <mergeCell ref="B138:I138"/>
    <mergeCell ref="B127:T127"/>
    <mergeCell ref="B130:T130"/>
    <mergeCell ref="B59:I59"/>
    <mergeCell ref="B270:I270"/>
    <mergeCell ref="B264:I264"/>
    <mergeCell ref="A271:I271"/>
    <mergeCell ref="B64:I64"/>
    <mergeCell ref="B73:I73"/>
    <mergeCell ref="A42:T42"/>
    <mergeCell ref="J81:J82"/>
    <mergeCell ref="K81:M81"/>
    <mergeCell ref="A94:T94"/>
    <mergeCell ref="B125:I126"/>
    <mergeCell ref="B110:I111"/>
    <mergeCell ref="B114:I114"/>
    <mergeCell ref="B122:I122"/>
    <mergeCell ref="B116:I116"/>
    <mergeCell ref="T95:T96"/>
    <mergeCell ref="B117:I117"/>
    <mergeCell ref="Q125:S125"/>
    <mergeCell ref="B120:I120"/>
    <mergeCell ref="J125:J126"/>
    <mergeCell ref="K125:M125"/>
    <mergeCell ref="B101:I101"/>
    <mergeCell ref="B99:I99"/>
    <mergeCell ref="B100:I100"/>
    <mergeCell ref="B91:I91"/>
    <mergeCell ref="B86:I86"/>
    <mergeCell ref="B87:I87"/>
    <mergeCell ref="B88:I88"/>
    <mergeCell ref="B119:I119"/>
    <mergeCell ref="B113:I113"/>
    <mergeCell ref="A95:A96"/>
    <mergeCell ref="B47:I47"/>
    <mergeCell ref="B58:I58"/>
    <mergeCell ref="B60:I60"/>
    <mergeCell ref="B63:I63"/>
    <mergeCell ref="A53:T53"/>
    <mergeCell ref="B61:I61"/>
    <mergeCell ref="J54:J55"/>
    <mergeCell ref="A109:T109"/>
    <mergeCell ref="B71:I71"/>
    <mergeCell ref="A110:A111"/>
    <mergeCell ref="B84:I84"/>
    <mergeCell ref="B85:I85"/>
    <mergeCell ref="Q68:S68"/>
    <mergeCell ref="T68:T69"/>
    <mergeCell ref="K68:M68"/>
    <mergeCell ref="N68:P68"/>
    <mergeCell ref="T54:T55"/>
    <mergeCell ref="B135:T135"/>
    <mergeCell ref="B140:T140"/>
    <mergeCell ref="A40:A41"/>
    <mergeCell ref="G32:G33"/>
    <mergeCell ref="U65:W65"/>
    <mergeCell ref="U78:W78"/>
    <mergeCell ref="U92:W92"/>
    <mergeCell ref="U107:W107"/>
    <mergeCell ref="A67:T67"/>
    <mergeCell ref="J68:J69"/>
    <mergeCell ref="J110:J111"/>
    <mergeCell ref="K95:M95"/>
    <mergeCell ref="N95:P95"/>
    <mergeCell ref="Q95:S95"/>
    <mergeCell ref="B98:I98"/>
    <mergeCell ref="B95:I96"/>
    <mergeCell ref="B72:I72"/>
    <mergeCell ref="B65:I65"/>
    <mergeCell ref="N110:P110"/>
    <mergeCell ref="B107:I107"/>
    <mergeCell ref="A68:A69"/>
    <mergeCell ref="B68:I69"/>
    <mergeCell ref="B104:I104"/>
    <mergeCell ref="T125:T126"/>
    <mergeCell ref="T110:T111"/>
    <mergeCell ref="B121:I121"/>
    <mergeCell ref="B105:I105"/>
    <mergeCell ref="B106:I106"/>
    <mergeCell ref="A124:T124"/>
    <mergeCell ref="A125:A126"/>
    <mergeCell ref="B115:I115"/>
    <mergeCell ref="Q110:S110"/>
    <mergeCell ref="K110:M110"/>
    <mergeCell ref="U51:W51"/>
    <mergeCell ref="U122:W122"/>
    <mergeCell ref="U300:X300"/>
    <mergeCell ref="B188:I188"/>
    <mergeCell ref="A189:T189"/>
    <mergeCell ref="B190:I190"/>
    <mergeCell ref="B191:I191"/>
    <mergeCell ref="B192:I192"/>
    <mergeCell ref="B195:I195"/>
    <mergeCell ref="A185:T185"/>
    <mergeCell ref="Q198:T199"/>
    <mergeCell ref="N199:P199"/>
    <mergeCell ref="K207:M207"/>
    <mergeCell ref="N207:P207"/>
    <mergeCell ref="B186:I186"/>
    <mergeCell ref="B187:I187"/>
    <mergeCell ref="B102:I102"/>
    <mergeCell ref="K160:M160"/>
    <mergeCell ref="B174:I174"/>
    <mergeCell ref="B182:I182"/>
    <mergeCell ref="B178:I178"/>
    <mergeCell ref="B179:I179"/>
    <mergeCell ref="B180:I180"/>
    <mergeCell ref="B175:I175"/>
    <mergeCell ref="Q221:T222"/>
    <mergeCell ref="N222:P222"/>
    <mergeCell ref="K223:T223"/>
    <mergeCell ref="A193:T193"/>
    <mergeCell ref="B194:I194"/>
    <mergeCell ref="J301:K301"/>
    <mergeCell ref="L301:M301"/>
    <mergeCell ref="N301:O301"/>
    <mergeCell ref="B214:I214"/>
    <mergeCell ref="A206:T206"/>
    <mergeCell ref="B297:G298"/>
    <mergeCell ref="A216:T216"/>
    <mergeCell ref="B215:I215"/>
    <mergeCell ref="N300:O300"/>
    <mergeCell ref="P300:Q300"/>
    <mergeCell ref="P297:Q298"/>
    <mergeCell ref="J298:K298"/>
    <mergeCell ref="L298:M298"/>
    <mergeCell ref="N298:O298"/>
    <mergeCell ref="J297:O297"/>
    <mergeCell ref="J299:K299"/>
    <mergeCell ref="K224:T224"/>
    <mergeCell ref="K222:M222"/>
    <mergeCell ref="J207:J208"/>
    <mergeCell ref="Q159:T160"/>
    <mergeCell ref="A158:I158"/>
    <mergeCell ref="B150:I150"/>
    <mergeCell ref="A159:J160"/>
    <mergeCell ref="A161:J161"/>
    <mergeCell ref="K161:T161"/>
    <mergeCell ref="J171:J172"/>
    <mergeCell ref="A173:T173"/>
    <mergeCell ref="K171:M171"/>
    <mergeCell ref="A171:A172"/>
    <mergeCell ref="B171:I172"/>
    <mergeCell ref="N171:P171"/>
    <mergeCell ref="Q171:S171"/>
    <mergeCell ref="T171:T172"/>
    <mergeCell ref="K162:T162"/>
    <mergeCell ref="B155:T155"/>
    <mergeCell ref="B156:I156"/>
    <mergeCell ref="B157:I157"/>
    <mergeCell ref="A170:T170"/>
    <mergeCell ref="A24:K24"/>
    <mergeCell ref="A54:A55"/>
    <mergeCell ref="B51:I51"/>
    <mergeCell ref="B57:I57"/>
    <mergeCell ref="Q40:S40"/>
    <mergeCell ref="A26:K29"/>
    <mergeCell ref="I32:K32"/>
    <mergeCell ref="N40:P40"/>
    <mergeCell ref="K40:M40"/>
    <mergeCell ref="J40:J41"/>
    <mergeCell ref="A39:T39"/>
    <mergeCell ref="B40:I41"/>
    <mergeCell ref="B32:C32"/>
    <mergeCell ref="B45:I45"/>
    <mergeCell ref="B43:I43"/>
    <mergeCell ref="B44:I44"/>
    <mergeCell ref="A15:K15"/>
    <mergeCell ref="A16:K16"/>
    <mergeCell ref="A18:K18"/>
    <mergeCell ref="A2:K2"/>
    <mergeCell ref="O5:Q5"/>
    <mergeCell ref="O6:Q6"/>
    <mergeCell ref="O3:Q3"/>
    <mergeCell ref="O4:Q4"/>
    <mergeCell ref="M4:N4"/>
    <mergeCell ref="M6:N6"/>
    <mergeCell ref="R3:T3"/>
    <mergeCell ref="R4:T4"/>
    <mergeCell ref="R5:T5"/>
    <mergeCell ref="R6:T6"/>
    <mergeCell ref="A13:K13"/>
    <mergeCell ref="A4:K4"/>
    <mergeCell ref="A5:K5"/>
    <mergeCell ref="M14:T14"/>
    <mergeCell ref="M17:T18"/>
    <mergeCell ref="A14:K14"/>
    <mergeCell ref="A6:K12"/>
    <mergeCell ref="A1:K1"/>
    <mergeCell ref="A3:K3"/>
    <mergeCell ref="K54:M54"/>
    <mergeCell ref="B49:I49"/>
    <mergeCell ref="B50:I50"/>
    <mergeCell ref="M1:T1"/>
    <mergeCell ref="A37:T37"/>
    <mergeCell ref="A21:K21"/>
    <mergeCell ref="A19:K19"/>
    <mergeCell ref="M3:N3"/>
    <mergeCell ref="M5:N5"/>
    <mergeCell ref="D32:F32"/>
    <mergeCell ref="A20:K20"/>
    <mergeCell ref="N54:P54"/>
    <mergeCell ref="Q54:S54"/>
    <mergeCell ref="T40:T41"/>
    <mergeCell ref="B46:I46"/>
    <mergeCell ref="B54:I55"/>
    <mergeCell ref="A17:K17"/>
    <mergeCell ref="H32:H33"/>
    <mergeCell ref="A31:G31"/>
    <mergeCell ref="B136:I136"/>
    <mergeCell ref="A233:A234"/>
    <mergeCell ref="A232:T232"/>
    <mergeCell ref="J233:J234"/>
    <mergeCell ref="K233:M233"/>
    <mergeCell ref="N233:P233"/>
    <mergeCell ref="B233:I234"/>
    <mergeCell ref="Q233:S233"/>
    <mergeCell ref="T233:T234"/>
    <mergeCell ref="B183:I183"/>
    <mergeCell ref="B211:I211"/>
    <mergeCell ref="B212:I212"/>
    <mergeCell ref="B213:I213"/>
    <mergeCell ref="B210:I210"/>
    <mergeCell ref="A209:T209"/>
    <mergeCell ref="T207:T208"/>
    <mergeCell ref="A205:T205"/>
    <mergeCell ref="A207:A208"/>
    <mergeCell ref="B207:I208"/>
    <mergeCell ref="Q207:S207"/>
    <mergeCell ref="B176:I176"/>
    <mergeCell ref="A177:T177"/>
    <mergeCell ref="A181:T181"/>
    <mergeCell ref="N160:P160"/>
    <mergeCell ref="K199:M199"/>
    <mergeCell ref="B196:I196"/>
    <mergeCell ref="A197:I197"/>
    <mergeCell ref="A198:J199"/>
    <mergeCell ref="B184:I184"/>
    <mergeCell ref="B236:I236"/>
    <mergeCell ref="B237:I237"/>
    <mergeCell ref="B145:I145"/>
    <mergeCell ref="A162:J162"/>
    <mergeCell ref="B148:I148"/>
    <mergeCell ref="B262:I262"/>
    <mergeCell ref="A263:T263"/>
    <mergeCell ref="B238:I238"/>
    <mergeCell ref="B269:I269"/>
    <mergeCell ref="B253:I253"/>
    <mergeCell ref="B255:I255"/>
    <mergeCell ref="B256:I256"/>
    <mergeCell ref="B257:I257"/>
    <mergeCell ref="B254:I254"/>
    <mergeCell ref="B241:I241"/>
    <mergeCell ref="B242:I242"/>
    <mergeCell ref="B258:I258"/>
    <mergeCell ref="B259:I259"/>
    <mergeCell ref="B240:I240"/>
    <mergeCell ref="B239:I239"/>
    <mergeCell ref="B243:I243"/>
    <mergeCell ref="B244:I244"/>
    <mergeCell ref="B245:I245"/>
    <mergeCell ref="B246:I246"/>
    <mergeCell ref="B247:I247"/>
    <mergeCell ref="B248:I248"/>
    <mergeCell ref="B266:I266"/>
    <mergeCell ref="A272:J273"/>
    <mergeCell ref="B267:I267"/>
    <mergeCell ref="K293:T293"/>
    <mergeCell ref="K273:M273"/>
    <mergeCell ref="N273:P273"/>
    <mergeCell ref="A274:J274"/>
    <mergeCell ref="A277:T277"/>
    <mergeCell ref="Q272:T273"/>
    <mergeCell ref="N278:P278"/>
    <mergeCell ref="A280:T280"/>
    <mergeCell ref="B281:I281"/>
    <mergeCell ref="U3:X3"/>
    <mergeCell ref="U4:X4"/>
    <mergeCell ref="U5:X5"/>
    <mergeCell ref="U6:X6"/>
    <mergeCell ref="U7:X7"/>
    <mergeCell ref="U8:X8"/>
    <mergeCell ref="A292:J292"/>
    <mergeCell ref="A293:J293"/>
    <mergeCell ref="K292:T292"/>
    <mergeCell ref="A200:J200"/>
    <mergeCell ref="A201:J201"/>
    <mergeCell ref="K200:T200"/>
    <mergeCell ref="K201:T201"/>
    <mergeCell ref="A223:J223"/>
    <mergeCell ref="A224:J224"/>
    <mergeCell ref="U36:V36"/>
    <mergeCell ref="U10:X17"/>
    <mergeCell ref="Q290:T291"/>
    <mergeCell ref="K291:M291"/>
    <mergeCell ref="K274:T274"/>
    <mergeCell ref="A275:J275"/>
    <mergeCell ref="K275:T275"/>
    <mergeCell ref="B282:I282"/>
    <mergeCell ref="B283:I283"/>
    <mergeCell ref="U34:V34"/>
    <mergeCell ref="U35:V35"/>
    <mergeCell ref="A278:A279"/>
    <mergeCell ref="B278:I279"/>
    <mergeCell ref="J278:J279"/>
    <mergeCell ref="K278:M278"/>
    <mergeCell ref="P301:Q301"/>
    <mergeCell ref="H300:I300"/>
    <mergeCell ref="H301:I301"/>
    <mergeCell ref="A301:G301"/>
    <mergeCell ref="H297:I298"/>
    <mergeCell ref="A297:A298"/>
    <mergeCell ref="H299:I299"/>
    <mergeCell ref="L300:M300"/>
    <mergeCell ref="B300:G300"/>
    <mergeCell ref="P299:Q299"/>
    <mergeCell ref="L299:M299"/>
    <mergeCell ref="N299:O299"/>
    <mergeCell ref="Q278:S278"/>
    <mergeCell ref="B284:I284"/>
    <mergeCell ref="B299:G299"/>
    <mergeCell ref="J300:K300"/>
    <mergeCell ref="R297:T297"/>
    <mergeCell ref="Y293:Z293"/>
    <mergeCell ref="U294:X294"/>
    <mergeCell ref="Y294:Z294"/>
    <mergeCell ref="U295:X295"/>
    <mergeCell ref="Y295:Z295"/>
    <mergeCell ref="B287:I287"/>
    <mergeCell ref="N291:P291"/>
    <mergeCell ref="B285:I285"/>
    <mergeCell ref="A286:T286"/>
    <mergeCell ref="B288:I288"/>
    <mergeCell ref="A289:I289"/>
    <mergeCell ref="A290:J291"/>
    <mergeCell ref="U296:X296"/>
    <mergeCell ref="A48:T48"/>
    <mergeCell ref="A56:T56"/>
    <mergeCell ref="A62:T62"/>
    <mergeCell ref="A75:T75"/>
    <mergeCell ref="A70:T70"/>
    <mergeCell ref="B74:I74"/>
    <mergeCell ref="A83:T83"/>
    <mergeCell ref="A89:T89"/>
    <mergeCell ref="A97:T97"/>
    <mergeCell ref="A112:T112"/>
    <mergeCell ref="A103:T103"/>
    <mergeCell ref="A118:T118"/>
    <mergeCell ref="U292:X292"/>
    <mergeCell ref="U293:X293"/>
    <mergeCell ref="U289:X291"/>
    <mergeCell ref="B265:I265"/>
    <mergeCell ref="B261:I261"/>
    <mergeCell ref="B153:I153"/>
    <mergeCell ref="B154:I154"/>
    <mergeCell ref="A235:T235"/>
    <mergeCell ref="A296:B296"/>
    <mergeCell ref="T278:T279"/>
    <mergeCell ref="B260:I260"/>
    <mergeCell ref="M19:T20"/>
    <mergeCell ref="A23:K23"/>
    <mergeCell ref="A22:K22"/>
    <mergeCell ref="B149:T149"/>
    <mergeCell ref="B152:T152"/>
    <mergeCell ref="B151:I151"/>
    <mergeCell ref="B128:I128"/>
    <mergeCell ref="N125:P125"/>
    <mergeCell ref="B90:I90"/>
    <mergeCell ref="B92:I92"/>
    <mergeCell ref="N81:P81"/>
    <mergeCell ref="Q81:S81"/>
    <mergeCell ref="A81:A82"/>
    <mergeCell ref="T81:T82"/>
    <mergeCell ref="B76:I76"/>
    <mergeCell ref="B77:I77"/>
    <mergeCell ref="B78:I78"/>
    <mergeCell ref="B81:I82"/>
    <mergeCell ref="A80:T80"/>
    <mergeCell ref="B131:I131"/>
    <mergeCell ref="B129:I129"/>
    <mergeCell ref="B141:I141"/>
  </mergeCells>
  <phoneticPr fontId="5" type="noConversion"/>
  <conditionalFormatting sqref="U300 L35:L36 U34:U36 U3:U8">
    <cfRule type="cellIs" dxfId="29" priority="165" operator="equal">
      <formula>"E bine"</formula>
    </cfRule>
  </conditionalFormatting>
  <conditionalFormatting sqref="U300 U34:U36 U3:U8">
    <cfRule type="cellIs" dxfId="28" priority="164" operator="equal">
      <formula>"NU e bine"</formula>
    </cfRule>
  </conditionalFormatting>
  <conditionalFormatting sqref="U34:V36 U3:U8">
    <cfRule type="cellIs" dxfId="27" priority="157" operator="equal">
      <formula>"Suma trebuie să fie 52"</formula>
    </cfRule>
    <cfRule type="cellIs" dxfId="26" priority="158" operator="equal">
      <formula>"Corect"</formula>
    </cfRule>
    <cfRule type="cellIs" dxfId="25" priority="159" operator="equal">
      <formula>SUM($B$34:$J$34)</formula>
    </cfRule>
    <cfRule type="cellIs" dxfId="24" priority="160" operator="lessThan">
      <formula>"(SUM(B28:K28)=52"</formula>
    </cfRule>
    <cfRule type="cellIs" dxfId="23" priority="161" operator="equal">
      <formula>52</formula>
    </cfRule>
    <cfRule type="cellIs" dxfId="22" priority="162" operator="equal">
      <formula>$K$34</formula>
    </cfRule>
    <cfRule type="cellIs" dxfId="21" priority="163" operator="equal">
      <formula>$B$34:$K$34=52</formula>
    </cfRule>
  </conditionalFormatting>
  <conditionalFormatting sqref="U300:V300 U34:V36 U3:U8">
    <cfRule type="cellIs" dxfId="20" priority="152" operator="equal">
      <formula>"Suma trebuie să fie 52"</formula>
    </cfRule>
    <cfRule type="cellIs" dxfId="19" priority="156" operator="equal">
      <formula>"Corect"</formula>
    </cfRule>
  </conditionalFormatting>
  <conditionalFormatting sqref="U300:X300 U34:V36">
    <cfRule type="cellIs" dxfId="18" priority="155" operator="equal">
      <formula>"Corect"</formula>
    </cfRule>
  </conditionalFormatting>
  <conditionalFormatting sqref="U51:W52 U65:W66 U78:W78 U92:W92 U107:W107 U122:W123">
    <cfRule type="cellIs" dxfId="17" priority="153" operator="equal">
      <formula>"E trebuie să fie cel puțin egal cu C+VP"</formula>
    </cfRule>
    <cfRule type="cellIs" dxfId="16" priority="154" operator="equal">
      <formula>"Corect"</formula>
    </cfRule>
  </conditionalFormatting>
  <conditionalFormatting sqref="U300:V300">
    <cfRule type="cellIs" dxfId="15" priority="128" operator="equal">
      <formula>"Nu corespunde cu tabelul de opționale"</formula>
    </cfRule>
    <cfRule type="cellIs" dxfId="14" priority="131" operator="equal">
      <formula>"Suma trebuie să fie 52"</formula>
    </cfRule>
    <cfRule type="cellIs" dxfId="13" priority="132" operator="equal">
      <formula>"Corect"</formula>
    </cfRule>
    <cfRule type="cellIs" dxfId="12" priority="133" operator="equal">
      <formula>SUM($B$34:$J$34)</formula>
    </cfRule>
    <cfRule type="cellIs" dxfId="11" priority="134" operator="lessThan">
      <formula>"(SUM(B28:K28)=52"</formula>
    </cfRule>
    <cfRule type="cellIs" dxfId="10" priority="135" operator="equal">
      <formula>52</formula>
    </cfRule>
    <cfRule type="cellIs" dxfId="9" priority="136" operator="equal">
      <formula>$K$34</formula>
    </cfRule>
    <cfRule type="cellIs" dxfId="8" priority="137" operator="equal">
      <formula>$B$34:$K$34=52</formula>
    </cfRule>
  </conditionalFormatting>
  <conditionalFormatting sqref="U3:U8">
    <cfRule type="cellIs" dxfId="7" priority="116" operator="equal">
      <formula>"Trebuie alocate cel puțin 20 de ore pe săptămână"</formula>
    </cfRule>
  </conditionalFormatting>
  <conditionalFormatting sqref="U34:V34">
    <cfRule type="cellIs" dxfId="6" priority="18" operator="equal">
      <formula>"Correct"</formula>
    </cfRule>
  </conditionalFormatting>
  <conditionalFormatting sqref="U296">
    <cfRule type="cellIs" dxfId="5" priority="4" operator="equal">
      <formula>"Ați dublat unele discipline"</formula>
    </cfRule>
    <cfRule type="cellIs" dxfId="4" priority="5" operator="equal">
      <formula>"Ați pierdut unele discipline"</formula>
    </cfRule>
    <cfRule type="cellIs" dxfId="3" priority="6" operator="equal">
      <formula>"Corect"</formula>
    </cfRule>
  </conditionalFormatting>
  <conditionalFormatting sqref="U295">
    <cfRule type="cellIs" dxfId="2" priority="1" operator="equal">
      <formula>"Ați dublat unele discipline"</formula>
    </cfRule>
    <cfRule type="cellIs" dxfId="1" priority="2" operator="equal">
      <formula>"Ați pierdut unele discipline"</formula>
    </cfRule>
    <cfRule type="cellIs" dxfId="0" priority="3" operator="equal">
      <formula>"Corect"</formula>
    </cfRule>
  </conditionalFormatting>
  <dataValidations disablePrompts="1" count="21">
    <dataValidation type="list" allowBlank="1" showInputMessage="1" showErrorMessage="1" sqref="R61 R47">
      <formula1>$R$41</formula1>
    </dataValidation>
    <dataValidation type="list" allowBlank="1" showInputMessage="1" showErrorMessage="1" sqref="Q61 Q47">
      <formula1>$Q$41</formula1>
    </dataValidation>
    <dataValidation type="list" allowBlank="1" showInputMessage="1" showErrorMessage="1" sqref="S47 S61">
      <formula1>$S$41</formula1>
    </dataValidation>
    <dataValidation type="list" allowBlank="1" showInputMessage="1" showErrorMessage="1" sqref="B217:I218 C240:I261 C236:I238 B236:B261 B287:I287 B281:I284 B264:I269 B210:I214">
      <formula1>$B$40:$B$199</formula1>
    </dataValidation>
    <dataValidation type="list" allowBlank="1" showInputMessage="1" showErrorMessage="1" sqref="T61 T47">
      <formula1>$O$38:$S$38</formula1>
    </dataValidation>
    <dataValidation type="list" allowBlank="1" showInputMessage="1" showErrorMessage="1" sqref="R43:R46 WVZ63:WVZ64 WMD63:WMD64 WCH63:WCH64 VSL63:VSL64 VIP63:VIP64 UYT63:UYT64 UOX63:UOX64 UFB63:UFB64 TVF63:TVF64 TLJ63:TLJ64 TBN63:TBN64 SRR63:SRR64 SHV63:SHV64 RXZ63:RXZ64 ROD63:ROD64 REH63:REH64 QUL63:QUL64 QKP63:QKP64 QAT63:QAT64 PQX63:PQX64 PHB63:PHB64 OXF63:OXF64 ONJ63:ONJ64 ODN63:ODN64 NTR63:NTR64 NJV63:NJV64 MZZ63:MZZ64 MQD63:MQD64 MGH63:MGH64 LWL63:LWL64 LMP63:LMP64 LCT63:LCT64 KSX63:KSX64 KJB63:KJB64 JZF63:JZF64 JPJ63:JPJ64 JFN63:JFN64 IVR63:IVR64 ILV63:ILV64 IBZ63:IBZ64 HSD63:HSD64 HIH63:HIH64 GYL63:GYL64 GOP63:GOP64 GET63:GET64 FUX63:FUX64 FLB63:FLB64 FBF63:FBF64 ERJ63:ERJ64 EHN63:EHN64 DXR63:DXR64 DNV63:DNV64 DDZ63:DDZ64 CUD63:CUD64 CKH63:CKH64 CAL63:CAL64 BQP63:BQP64 BGT63:BGT64 AWX63:AWX64 ANB63:ANB64 ADF63:ADF64 TJ63:TJ64 JN63:JN64 R63:R64 WVZ57:WVZ60 WMD57:WMD60 WCH57:WCH60 VSL57:VSL60 VIP57:VIP60 UYT57:UYT60 UOX57:UOX60 UFB57:UFB60 TVF57:TVF60 TLJ57:TLJ60 TBN57:TBN60 SRR57:SRR60 SHV57:SHV60 RXZ57:RXZ60 ROD57:ROD60 REH57:REH60 QUL57:QUL60 QKP57:QKP60 QAT57:QAT60 PQX57:PQX60 PHB57:PHB60 OXF57:OXF60 ONJ57:ONJ60 ODN57:ODN60 NTR57:NTR60 NJV57:NJV60 MZZ57:MZZ60 MQD57:MQD60 MGH57:MGH60 LWL57:LWL60 LMP57:LMP60 LCT57:LCT60 KSX57:KSX60 KJB57:KJB60 JZF57:JZF60 JPJ57:JPJ60 JFN57:JFN60 IVR57:IVR60 ILV57:ILV60 IBZ57:IBZ60 HSD57:HSD60 HIH57:HIH60 GYL57:GYL60 GOP57:GOP60 GET57:GET60 FUX57:FUX60 FLB57:FLB60 FBF57:FBF60 ERJ57:ERJ60 EHN57:EHN60 DXR57:DXR60 DNV57:DNV60 DDZ57:DDZ60 CUD57:CUD60 CKH57:CKH60 CAL57:CAL60 BQP57:BQP60 BGT57:BGT60 AWX57:AWX60 ANB57:ANB60 ADF57:ADF60 TJ57:TJ60 JN57:JN60 R57:R60 WVZ49:WVZ50 WMD49:WMD50 WCH49:WCH50 VSL49:VSL50 VIP49:VIP50 UYT49:UYT50 UOX49:UOX50 UFB49:UFB50 TVF49:TVF50 TLJ49:TLJ50 TBN49:TBN50 SRR49:SRR50 SHV49:SHV50 RXZ49:RXZ50 ROD49:ROD50 REH49:REH50 QUL49:QUL50 QKP49:QKP50 QAT49:QAT50 PQX49:PQX50 PHB49:PHB50 OXF49:OXF50 ONJ49:ONJ50 ODN49:ODN50 NTR49:NTR50 NJV49:NJV50 MZZ49:MZZ50 MQD49:MQD50 MGH49:MGH50 LWL49:LWL50 LMP49:LMP50 LCT49:LCT50 KSX49:KSX50 KJB49:KJB50 JZF49:JZF50 JPJ49:JPJ50 JFN49:JFN50 IVR49:IVR50 ILV49:ILV50 IBZ49:IBZ50 HSD49:HSD50 HIH49:HIH50 GYL49:GYL50 GOP49:GOP50 GET49:GET50 FUX49:FUX50 FLB49:FLB50 FBF49:FBF50 ERJ49:ERJ50 EHN49:EHN50 DXR49:DXR50 DNV49:DNV50 DDZ49:DDZ50 CUD49:CUD50 CKH49:CKH50 CAL49:CAL50 BQP49:BQP50 BGT49:BGT50 AWX49:AWX50 ANB49:ANB50 ADF49:ADF50 TJ49:TJ50 JN49:JN50 R49:R50 WVZ45:WVZ46 WMD45:WMD46 WCH45:WCH46 VSL45:VSL46 VIP45:VIP46 UYT45:UYT46 UOX45:UOX46 UFB45:UFB46 TVF45:TVF46 TLJ45:TLJ46 TBN45:TBN46 SRR45:SRR46 SHV45:SHV46 RXZ45:RXZ46 ROD45:ROD46 REH45:REH46 QUL45:QUL46 QKP45:QKP46 QAT45:QAT46 PQX45:PQX46 PHB45:PHB46 OXF45:OXF46 ONJ45:ONJ46 ODN45:ODN46 NTR45:NTR46 NJV45:NJV46 MZZ45:MZZ46 MQD45:MQD46 MGH45:MGH46 LWL45:LWL46 LMP45:LMP46 LCT45:LCT46 KSX45:KSX46 KJB45:KJB46 JZF45:JZF46 JPJ45:JPJ46 JFN45:JFN46 IVR45:IVR46 ILV45:ILV46 IBZ45:IBZ46 HSD45:HSD46 HIH45:HIH46 GYL45:GYL46 GOP45:GOP46 GET45:GET46 FUX45:FUX46 FLB45:FLB46 FBF45:FBF46 ERJ45:ERJ46 EHN45:EHN46 DXR45:DXR46 DNV45:DNV46 DDZ45:DDZ46 CUD45:CUD46 CKH45:CKH46 CAL45:CAL46 BQP45:BQP46 BGT45:BGT46 AWX45:AWX46 ANB45:ANB46 ADF45:ADF46 TJ45:TJ46 JN45:JN46">
      <formula1>$R$43</formula1>
    </dataValidation>
    <dataValidation type="list" allowBlank="1" showInputMessage="1" showErrorMessage="1" sqref="Q43:Q46 WVY63:WVY64 WMC63:WMC64 WCG63:WCG64 VSK63:VSK64 VIO63:VIO64 UYS63:UYS64 UOW63:UOW64 UFA63:UFA64 TVE63:TVE64 TLI63:TLI64 TBM63:TBM64 SRQ63:SRQ64 SHU63:SHU64 RXY63:RXY64 ROC63:ROC64 REG63:REG64 QUK63:QUK64 QKO63:QKO64 QAS63:QAS64 PQW63:PQW64 PHA63:PHA64 OXE63:OXE64 ONI63:ONI64 ODM63:ODM64 NTQ63:NTQ64 NJU63:NJU64 MZY63:MZY64 MQC63:MQC64 MGG63:MGG64 LWK63:LWK64 LMO63:LMO64 LCS63:LCS64 KSW63:KSW64 KJA63:KJA64 JZE63:JZE64 JPI63:JPI64 JFM63:JFM64 IVQ63:IVQ64 ILU63:ILU64 IBY63:IBY64 HSC63:HSC64 HIG63:HIG64 GYK63:GYK64 GOO63:GOO64 GES63:GES64 FUW63:FUW64 FLA63:FLA64 FBE63:FBE64 ERI63:ERI64 EHM63:EHM64 DXQ63:DXQ64 DNU63:DNU64 DDY63:DDY64 CUC63:CUC64 CKG63:CKG64 CAK63:CAK64 BQO63:BQO64 BGS63:BGS64 AWW63:AWW64 ANA63:ANA64 ADE63:ADE64 TI63:TI64 JM63:JM64 Q63:Q64 WVY57:WVY60 WMC57:WMC60 WCG57:WCG60 VSK57:VSK60 VIO57:VIO60 UYS57:UYS60 UOW57:UOW60 UFA57:UFA60 TVE57:TVE60 TLI57:TLI60 TBM57:TBM60 SRQ57:SRQ60 SHU57:SHU60 RXY57:RXY60 ROC57:ROC60 REG57:REG60 QUK57:QUK60 QKO57:QKO60 QAS57:QAS60 PQW57:PQW60 PHA57:PHA60 OXE57:OXE60 ONI57:ONI60 ODM57:ODM60 NTQ57:NTQ60 NJU57:NJU60 MZY57:MZY60 MQC57:MQC60 MGG57:MGG60 LWK57:LWK60 LMO57:LMO60 LCS57:LCS60 KSW57:KSW60 KJA57:KJA60 JZE57:JZE60 JPI57:JPI60 JFM57:JFM60 IVQ57:IVQ60 ILU57:ILU60 IBY57:IBY60 HSC57:HSC60 HIG57:HIG60 GYK57:GYK60 GOO57:GOO60 GES57:GES60 FUW57:FUW60 FLA57:FLA60 FBE57:FBE60 ERI57:ERI60 EHM57:EHM60 DXQ57:DXQ60 DNU57:DNU60 DDY57:DDY60 CUC57:CUC60 CKG57:CKG60 CAK57:CAK60 BQO57:BQO60 BGS57:BGS60 AWW57:AWW60 ANA57:ANA60 ADE57:ADE60 TI57:TI60 JM57:JM60 Q57:Q60 WVY49:WVY50 WMC49:WMC50 WCG49:WCG50 VSK49:VSK50 VIO49:VIO50 UYS49:UYS50 UOW49:UOW50 UFA49:UFA50 TVE49:TVE50 TLI49:TLI50 TBM49:TBM50 SRQ49:SRQ50 SHU49:SHU50 RXY49:RXY50 ROC49:ROC50 REG49:REG50 QUK49:QUK50 QKO49:QKO50 QAS49:QAS50 PQW49:PQW50 PHA49:PHA50 OXE49:OXE50 ONI49:ONI50 ODM49:ODM50 NTQ49:NTQ50 NJU49:NJU50 MZY49:MZY50 MQC49:MQC50 MGG49:MGG50 LWK49:LWK50 LMO49:LMO50 LCS49:LCS50 KSW49:KSW50 KJA49:KJA50 JZE49:JZE50 JPI49:JPI50 JFM49:JFM50 IVQ49:IVQ50 ILU49:ILU50 IBY49:IBY50 HSC49:HSC50 HIG49:HIG50 GYK49:GYK50 GOO49:GOO50 GES49:GES50 FUW49:FUW50 FLA49:FLA50 FBE49:FBE50 ERI49:ERI50 EHM49:EHM50 DXQ49:DXQ50 DNU49:DNU50 DDY49:DDY50 CUC49:CUC50 CKG49:CKG50 CAK49:CAK50 BQO49:BQO50 BGS49:BGS50 AWW49:AWW50 ANA49:ANA50 ADE49:ADE50 TI49:TI50 JM49:JM50 Q49:Q50 WVY45:WVY46 WMC45:WMC46 WCG45:WCG46 VSK45:VSK46 VIO45:VIO46 UYS45:UYS46 UOW45:UOW46 UFA45:UFA46 TVE45:TVE46 TLI45:TLI46 TBM45:TBM46 SRQ45:SRQ46 SHU45:SHU46 RXY45:RXY46 ROC45:ROC46 REG45:REG46 QUK45:QUK46 QKO45:QKO46 QAS45:QAS46 PQW45:PQW46 PHA45:PHA46 OXE45:OXE46 ONI45:ONI46 ODM45:ODM46 NTQ45:NTQ46 NJU45:NJU46 MZY45:MZY46 MQC45:MQC46 MGG45:MGG46 LWK45:LWK46 LMO45:LMO46 LCS45:LCS46 KSW45:KSW46 KJA45:KJA46 JZE45:JZE46 JPI45:JPI46 JFM45:JFM46 IVQ45:IVQ46 ILU45:ILU46 IBY45:IBY46 HSC45:HSC46 HIG45:HIG46 GYK45:GYK46 GOO45:GOO46 GES45:GES46 FUW45:FUW46 FLA45:FLA46 FBE45:FBE46 ERI45:ERI46 EHM45:EHM46 DXQ45:DXQ46 DNU45:DNU46 DDY45:DDY46 CUC45:CUC46 CKG45:CKG46 CAK45:CAK46 BQO45:BQO46 BGS45:BGS46 AWW45:AWW46 ANA45:ANA46 ADE45:ADE46 TI45:TI46 JM45:JM46">
      <formula1>$Q$43</formula1>
    </dataValidation>
    <dataValidation type="list" allowBlank="1" showInputMessage="1" showErrorMessage="1" sqref="S43:S46 WWA63:WWA64 WME63:WME64 WCI63:WCI64 VSM63:VSM64 VIQ63:VIQ64 UYU63:UYU64 UOY63:UOY64 UFC63:UFC64 TVG63:TVG64 TLK63:TLK64 TBO63:TBO64 SRS63:SRS64 SHW63:SHW64 RYA63:RYA64 ROE63:ROE64 REI63:REI64 QUM63:QUM64 QKQ63:QKQ64 QAU63:QAU64 PQY63:PQY64 PHC63:PHC64 OXG63:OXG64 ONK63:ONK64 ODO63:ODO64 NTS63:NTS64 NJW63:NJW64 NAA63:NAA64 MQE63:MQE64 MGI63:MGI64 LWM63:LWM64 LMQ63:LMQ64 LCU63:LCU64 KSY63:KSY64 KJC63:KJC64 JZG63:JZG64 JPK63:JPK64 JFO63:JFO64 IVS63:IVS64 ILW63:ILW64 ICA63:ICA64 HSE63:HSE64 HII63:HII64 GYM63:GYM64 GOQ63:GOQ64 GEU63:GEU64 FUY63:FUY64 FLC63:FLC64 FBG63:FBG64 ERK63:ERK64 EHO63:EHO64 DXS63:DXS64 DNW63:DNW64 DEA63:DEA64 CUE63:CUE64 CKI63:CKI64 CAM63:CAM64 BQQ63:BQQ64 BGU63:BGU64 AWY63:AWY64 ANC63:ANC64 ADG63:ADG64 TK63:TK64 JO63:JO64 S63:S64 WWA57:WWA60 WME57:WME60 WCI57:WCI60 VSM57:VSM60 VIQ57:VIQ60 UYU57:UYU60 UOY57:UOY60 UFC57:UFC60 TVG57:TVG60 TLK57:TLK60 TBO57:TBO60 SRS57:SRS60 SHW57:SHW60 RYA57:RYA60 ROE57:ROE60 REI57:REI60 QUM57:QUM60 QKQ57:QKQ60 QAU57:QAU60 PQY57:PQY60 PHC57:PHC60 OXG57:OXG60 ONK57:ONK60 ODO57:ODO60 NTS57:NTS60 NJW57:NJW60 NAA57:NAA60 MQE57:MQE60 MGI57:MGI60 LWM57:LWM60 LMQ57:LMQ60 LCU57:LCU60 KSY57:KSY60 KJC57:KJC60 JZG57:JZG60 JPK57:JPK60 JFO57:JFO60 IVS57:IVS60 ILW57:ILW60 ICA57:ICA60 HSE57:HSE60 HII57:HII60 GYM57:GYM60 GOQ57:GOQ60 GEU57:GEU60 FUY57:FUY60 FLC57:FLC60 FBG57:FBG60 ERK57:ERK60 EHO57:EHO60 DXS57:DXS60 DNW57:DNW60 DEA57:DEA60 CUE57:CUE60 CKI57:CKI60 CAM57:CAM60 BQQ57:BQQ60 BGU57:BGU60 AWY57:AWY60 ANC57:ANC60 ADG57:ADG60 TK57:TK60 JO57:JO60 S57:S60 WWA49:WWA50 WME49:WME50 WCI49:WCI50 VSM49:VSM50 VIQ49:VIQ50 UYU49:UYU50 UOY49:UOY50 UFC49:UFC50 TVG49:TVG50 TLK49:TLK50 TBO49:TBO50 SRS49:SRS50 SHW49:SHW50 RYA49:RYA50 ROE49:ROE50 REI49:REI50 QUM49:QUM50 QKQ49:QKQ50 QAU49:QAU50 PQY49:PQY50 PHC49:PHC50 OXG49:OXG50 ONK49:ONK50 ODO49:ODO50 NTS49:NTS50 NJW49:NJW50 NAA49:NAA50 MQE49:MQE50 MGI49:MGI50 LWM49:LWM50 LMQ49:LMQ50 LCU49:LCU50 KSY49:KSY50 KJC49:KJC50 JZG49:JZG50 JPK49:JPK50 JFO49:JFO50 IVS49:IVS50 ILW49:ILW50 ICA49:ICA50 HSE49:HSE50 HII49:HII50 GYM49:GYM50 GOQ49:GOQ50 GEU49:GEU50 FUY49:FUY50 FLC49:FLC50 FBG49:FBG50 ERK49:ERK50 EHO49:EHO50 DXS49:DXS50 DNW49:DNW50 DEA49:DEA50 CUE49:CUE50 CKI49:CKI50 CAM49:CAM50 BQQ49:BQQ50 BGU49:BGU50 AWY49:AWY50 ANC49:ANC50 ADG49:ADG50 TK49:TK50 JO49:JO50 S49:S50 WWA45:WWA46 WME45:WME46 WCI45:WCI46 VSM45:VSM46 VIQ45:VIQ46 UYU45:UYU46 UOY45:UOY46 UFC45:UFC46 TVG45:TVG46 TLK45:TLK46 TBO45:TBO46 SRS45:SRS46 SHW45:SHW46 RYA45:RYA46 ROE45:ROE46 REI45:REI46 QUM45:QUM46 QKQ45:QKQ46 QAU45:QAU46 PQY45:PQY46 PHC45:PHC46 OXG45:OXG46 ONK45:ONK46 ODO45:ODO46 NTS45:NTS46 NJW45:NJW46 NAA45:NAA46 MQE45:MQE46 MGI45:MGI46 LWM45:LWM46 LMQ45:LMQ46 LCU45:LCU46 KSY45:KSY46 KJC45:KJC46 JZG45:JZG46 JPK45:JPK46 JFO45:JFO46 IVS45:IVS46 ILW45:ILW46 ICA45:ICA46 HSE45:HSE46 HII45:HII46 GYM45:GYM46 GOQ45:GOQ46 GEU45:GEU46 FUY45:FUY46 FLC45:FLC46 FBG45:FBG46 ERK45:ERK46 EHO45:EHO46 DXS45:DXS46 DNW45:DNW46 DEA45:DEA46 CUE45:CUE46 CKI45:CKI46 CAM45:CAM46 BQQ45:BQQ46 BGU45:BGU46 AWY45:AWY46 ANC45:ANC46 ADG45:ADG46 TK45:TK46 JO45:JO46">
      <formula1>$S$43</formula1>
    </dataValidation>
    <dataValidation type="list" allowBlank="1" showInputMessage="1" showErrorMessage="1" sqref="T43:T46 WWB63:WWB64 WMF63:WMF64 WCJ63:WCJ64 VSN63:VSN64 VIR63:VIR64 UYV63:UYV64 UOZ63:UOZ64 UFD63:UFD64 TVH63:TVH64 TLL63:TLL64 TBP63:TBP64 SRT63:SRT64 SHX63:SHX64 RYB63:RYB64 ROF63:ROF64 REJ63:REJ64 QUN63:QUN64 QKR63:QKR64 QAV63:QAV64 PQZ63:PQZ64 PHD63:PHD64 OXH63:OXH64 ONL63:ONL64 ODP63:ODP64 NTT63:NTT64 NJX63:NJX64 NAB63:NAB64 MQF63:MQF64 MGJ63:MGJ64 LWN63:LWN64 LMR63:LMR64 LCV63:LCV64 KSZ63:KSZ64 KJD63:KJD64 JZH63:JZH64 JPL63:JPL64 JFP63:JFP64 IVT63:IVT64 ILX63:ILX64 ICB63:ICB64 HSF63:HSF64 HIJ63:HIJ64 GYN63:GYN64 GOR63:GOR64 GEV63:GEV64 FUZ63:FUZ64 FLD63:FLD64 FBH63:FBH64 ERL63:ERL64 EHP63:EHP64 DXT63:DXT64 DNX63:DNX64 DEB63:DEB64 CUF63:CUF64 CKJ63:CKJ64 CAN63:CAN64 BQR63:BQR64 BGV63:BGV64 AWZ63:AWZ64 AND63:AND64 ADH63:ADH64 TL63:TL64 JP63:JP64 T63:T64 WWB57:WWB60 WMF57:WMF60 WCJ57:WCJ60 VSN57:VSN60 VIR57:VIR60 UYV57:UYV60 UOZ57:UOZ60 UFD57:UFD60 TVH57:TVH60 TLL57:TLL60 TBP57:TBP60 SRT57:SRT60 SHX57:SHX60 RYB57:RYB60 ROF57:ROF60 REJ57:REJ60 QUN57:QUN60 QKR57:QKR60 QAV57:QAV60 PQZ57:PQZ60 PHD57:PHD60 OXH57:OXH60 ONL57:ONL60 ODP57:ODP60 NTT57:NTT60 NJX57:NJX60 NAB57:NAB60 MQF57:MQF60 MGJ57:MGJ60 LWN57:LWN60 LMR57:LMR60 LCV57:LCV60 KSZ57:KSZ60 KJD57:KJD60 JZH57:JZH60 JPL57:JPL60 JFP57:JFP60 IVT57:IVT60 ILX57:ILX60 ICB57:ICB60 HSF57:HSF60 HIJ57:HIJ60 GYN57:GYN60 GOR57:GOR60 GEV57:GEV60 FUZ57:FUZ60 FLD57:FLD60 FBH57:FBH60 ERL57:ERL60 EHP57:EHP60 DXT57:DXT60 DNX57:DNX60 DEB57:DEB60 CUF57:CUF60 CKJ57:CKJ60 CAN57:CAN60 BQR57:BQR60 BGV57:BGV60 AWZ57:AWZ60 AND57:AND60 ADH57:ADH60 TL57:TL60 JP57:JP60 T57:T60 WWB49:WWB50 WMF49:WMF50 WCJ49:WCJ50 VSN49:VSN50 VIR49:VIR50 UYV49:UYV50 UOZ49:UOZ50 UFD49:UFD50 TVH49:TVH50 TLL49:TLL50 TBP49:TBP50 SRT49:SRT50 SHX49:SHX50 RYB49:RYB50 ROF49:ROF50 REJ49:REJ50 QUN49:QUN50 QKR49:QKR50 QAV49:QAV50 PQZ49:PQZ50 PHD49:PHD50 OXH49:OXH50 ONL49:ONL50 ODP49:ODP50 NTT49:NTT50 NJX49:NJX50 NAB49:NAB50 MQF49:MQF50 MGJ49:MGJ50 LWN49:LWN50 LMR49:LMR50 LCV49:LCV50 KSZ49:KSZ50 KJD49:KJD50 JZH49:JZH50 JPL49:JPL50 JFP49:JFP50 IVT49:IVT50 ILX49:ILX50 ICB49:ICB50 HSF49:HSF50 HIJ49:HIJ50 GYN49:GYN50 GOR49:GOR50 GEV49:GEV50 FUZ49:FUZ50 FLD49:FLD50 FBH49:FBH50 ERL49:ERL50 EHP49:EHP50 DXT49:DXT50 DNX49:DNX50 DEB49:DEB50 CUF49:CUF50 CKJ49:CKJ50 CAN49:CAN50 BQR49:BQR50 BGV49:BGV50 AWZ49:AWZ50 AND49:AND50 ADH49:ADH50 TL49:TL50 JP49:JP50 T49:T50 WWB45:WWB46 WMF45:WMF46 WCJ45:WCJ46 VSN45:VSN46 VIR45:VIR46 UYV45:UYV46 UOZ45:UOZ46 UFD45:UFD46 TVH45:TVH46 TLL45:TLL46 TBP45:TBP46 SRT45:SRT46 SHX45:SHX46 RYB45:RYB46 ROF45:ROF46 REJ45:REJ46 QUN45:QUN46 QKR45:QKR46 QAV45:QAV46 PQZ45:PQZ46 PHD45:PHD46 OXH45:OXH46 ONL45:ONL46 ODP45:ODP46 NTT45:NTT46 NJX45:NJX46 NAB45:NAB46 MQF45:MQF46 MGJ45:MGJ46 LWN45:LWN46 LMR45:LMR46 LCV45:LCV46 KSZ45:KSZ46 KJD45:KJD46 JZH45:JZH46 JPL45:JPL46 JFP45:JFP46 IVT45:IVT46 ILX45:ILX46 ICB45:ICB46 HSF45:HSF46 HIJ45:HIJ46 GYN45:GYN46 GOR45:GOR46 GEV45:GEV46 FUZ45:FUZ46 FLD45:FLD46 FBH45:FBH46 ERL45:ERL46 EHP45:EHP46 DXT45:DXT46 DNX45:DNX46 DEB45:DEB46 CUF45:CUF46 CKJ45:CKJ46 CAN45:CAN46 BQR45:BQR46 BGV45:BGV46 AWZ45:AWZ46 AND45:AND46 ADH45:ADH46 TL45:TL46 JP45:JP46">
      <formula1>$O$40:$S$40</formula1>
    </dataValidation>
    <dataValidation type="list" allowBlank="1" showInputMessage="1" showErrorMessage="1" sqref="R76:R77 JN76:JN77 TJ76:TJ77 ADF76:ADF77 ANB76:ANB77 AWX76:AWX77 BGT76:BGT77 BQP76:BQP77 CAL76:CAL77 CKH76:CKH77 CUD76:CUD77 DDZ76:DDZ77 DNV76:DNV77 DXR76:DXR77 EHN76:EHN77 ERJ76:ERJ77 FBF76:FBF77 FLB76:FLB77 FUX76:FUX77 GET76:GET77 GOP76:GOP77 GYL76:GYL77 HIH76:HIH77 HSD76:HSD77 IBZ76:IBZ77 ILV76:ILV77 IVR76:IVR77 JFN76:JFN77 JPJ76:JPJ77 JZF76:JZF77 KJB76:KJB77 KSX76:KSX77 LCT76:LCT77 LMP76:LMP77 LWL76:LWL77 MGH76:MGH77 MQD76:MQD77 MZZ76:MZZ77 NJV76:NJV77 NTR76:NTR77 ODN76:ODN77 ONJ76:ONJ77 OXF76:OXF77 PHB76:PHB77 PQX76:PQX77 QAT76:QAT77 QKP76:QKP77 QUL76:QUL77 REH76:REH77 ROD76:ROD77 RXZ76:RXZ77 SHV76:SHV77 SRR76:SRR77 TBN76:TBN77 TLJ76:TLJ77 TVF76:TVF77 UFB76:UFB77 UOX76:UOX77 UYT76:UYT77 VIP76:VIP77 VSL76:VSL77 WCH76:WCH77 WMD76:WMD77 WVZ76:WVZ77 R71:R74 JN71:JN74 TJ71:TJ74 ADF71:ADF74 ANB71:ANB74 AWX71:AWX74 BGT71:BGT74 BQP71:BQP74 CAL71:CAL74 CKH71:CKH74 CUD71:CUD74 DDZ71:DDZ74 DNV71:DNV74 DXR71:DXR74 EHN71:EHN74 ERJ71:ERJ74 FBF71:FBF74 FLB71:FLB74 FUX71:FUX74 GET71:GET74 GOP71:GOP74 GYL71:GYL74 HIH71:HIH74 HSD71:HSD74 IBZ71:IBZ74 ILV71:ILV74 IVR71:IVR74 JFN71:JFN74 JPJ71:JPJ74 JZF71:JZF74 KJB71:KJB74 KSX71:KSX74 LCT71:LCT74 LMP71:LMP74 LWL71:LWL74 MGH71:MGH74 MQD71:MQD74 MZZ71:MZZ74 NJV71:NJV74 NTR71:NTR74 ODN71:ODN74 ONJ71:ONJ74 OXF71:OXF74 PHB71:PHB74 PQX71:PQX74 QAT71:QAT74 QKP71:QKP74 QUL71:QUL74 REH71:REH74 ROD71:ROD74 RXZ71:RXZ74 SHV71:SHV74 SRR71:SRR74 TBN71:TBN74 TLJ71:TLJ74 TVF71:TVF74 UFB71:UFB74 UOX71:UOX74 UYT71:UYT74 VIP71:VIP74 VSL71:VSL74 WCH71:WCH74 WMD71:WMD74 WVZ71:WVZ74 R113:R117 JN113:JN117 TJ113:TJ117 ADF113:ADF117 ANB113:ANB117 AWX113:AWX117 BGT113:BGT117 BQP113:BQP117 CAL113:CAL117 CKH113:CKH117 CUD113:CUD117 DDZ113:DDZ117 DNV113:DNV117 DXR113:DXR117 EHN113:EHN117 ERJ113:ERJ117 FBF113:FBF117 FLB113:FLB117 FUX113:FUX117 GET113:GET117 GOP113:GOP117 GYL113:GYL117 HIH113:HIH117 HSD113:HSD117 IBZ113:IBZ117 ILV113:ILV117 IVR113:IVR117 JFN113:JFN117 JPJ113:JPJ117 JZF113:JZF117 KJB113:KJB117 KSX113:KSX117 LCT113:LCT117 LMP113:LMP117 LWL113:LWL117 MGH113:MGH117 MQD113:MQD117 MZZ113:MZZ117 NJV113:NJV117 NTR113:NTR117 ODN113:ODN117 ONJ113:ONJ117 OXF113:OXF117 PHB113:PHB117 PQX113:PQX117 QAT113:QAT117 QKP113:QKP117 QUL113:QUL117 REH113:REH117 ROD113:ROD117 RXZ113:RXZ117 SHV113:SHV117 SRR113:SRR117 TBN113:TBN117 TLJ113:TLJ117 TVF113:TVF117 UFB113:UFB117 UOX113:UOX117 UYT113:UYT117 VIP113:VIP117 VSL113:VSL117 WCH113:WCH117 WMD113:WMD117 WVZ113:WVZ117 TJ119:TJ121 ADF119:ADF121 ANB119:ANB121 AWX119:AWX121 BGT119:BGT121 BQP119:BQP121 CAL119:CAL121 CKH119:CKH121 CUD119:CUD121 DDZ119:DDZ121 DNV119:DNV121 DXR119:DXR121 EHN119:EHN121 ERJ119:ERJ121 FBF119:FBF121 FLB119:FLB121 FUX119:FUX121 GET119:GET121 GOP119:GOP121 GYL119:GYL121 HIH119:HIH121 HSD119:HSD121 IBZ119:IBZ121 ILV119:ILV121 IVR119:IVR121 JFN119:JFN121 JPJ119:JPJ121 JZF119:JZF121 KJB119:KJB121 KSX119:KSX121 LCT119:LCT121 LMP119:LMP121 LWL119:LWL121 MGH119:MGH121 MQD119:MQD121 MZZ119:MZZ121 NJV119:NJV121 NTR119:NTR121 ODN119:ODN121 ONJ119:ONJ121 OXF119:OXF121 PHB119:PHB121 PQX119:PQX121 QAT119:QAT121 QKP119:QKP121 QUL119:QUL121 REH119:REH121 ROD119:ROD121 RXZ119:RXZ121 SHV119:SHV121 SRR119:SRR121 TBN119:TBN121 TLJ119:TLJ121 TVF119:TVF121 UFB119:UFB121 UOX119:UOX121 UYT119:UYT121 VIP119:VIP121 VSL119:VSL121 WCH119:WCH121 WMD119:WMD121 WVZ119:WVZ121 R119:R121 JN119:JN121 R178:R180 JN178:JN180 TJ178:TJ180 ADF178:ADF180 ANB178:ANB180 AWX178:AWX180 BGT178:BGT180 BQP178:BQP180 CAL178:CAL180 CKH178:CKH180 CUD178:CUD180 DDZ178:DDZ180 DNV178:DNV180 DXR178:DXR180 EHN178:EHN180 ERJ178:ERJ180 FBF178:FBF180 FLB178:FLB180 FUX178:FUX180 GET178:GET180 GOP178:GOP180 GYL178:GYL180 HIH178:HIH180 HSD178:HSD180 IBZ178:IBZ180 ILV178:ILV180 IVR178:IVR180 JFN178:JFN180 JPJ178:JPJ180 JZF178:JZF180 KJB178:KJB180 KSX178:KSX180 LCT178:LCT180 LMP178:LMP180 LWL178:LWL180 MGH178:MGH180 MQD178:MQD180 MZZ178:MZZ180 NJV178:NJV180 NTR178:NTR180 ODN178:ODN180 ONJ178:ONJ180 OXF178:OXF180 PHB178:PHB180 PQX178:PQX180 QAT178:QAT180 QKP178:QKP180 QUL178:QUL180 REH178:REH180 ROD178:ROD180 RXZ178:RXZ180 SHV178:SHV180 SRR178:SRR180 TBN178:TBN180 TLJ178:TLJ180 TVF178:TVF180 UFB178:UFB180 UOX178:UOX180 UYT178:UYT180 VIP178:VIP180 VSL178:VSL180 WCH178:WCH180 WMD178:WMD180 WVZ178:WVZ180 R182:R184 JN182:JN184 TJ182:TJ184 ADF182:ADF184 ANB182:ANB184 AWX182:AWX184 BGT182:BGT184 BQP182:BQP184 CAL182:CAL184 CKH182:CKH184 CUD182:CUD184 DDZ182:DDZ184 DNV182:DNV184 DXR182:DXR184 EHN182:EHN184 ERJ182:ERJ184 FBF182:FBF184 FLB182:FLB184 FUX182:FUX184 GET182:GET184 GOP182:GOP184 GYL182:GYL184 HIH182:HIH184 HSD182:HSD184 IBZ182:IBZ184 ILV182:ILV184 IVR182:IVR184 JFN182:JFN184 JPJ182:JPJ184 JZF182:JZF184 KJB182:KJB184 KSX182:KSX184 LCT182:LCT184 LMP182:LMP184 LWL182:LWL184 MGH182:MGH184 MQD182:MQD184 MZZ182:MZZ184 NJV182:NJV184 NTR182:NTR184 ODN182:ODN184 ONJ182:ONJ184 OXF182:OXF184 PHB182:PHB184 PQX182:PQX184 QAT182:QAT184 QKP182:QKP184 QUL182:QUL184 REH182:REH184 ROD182:ROD184 RXZ182:RXZ184 SHV182:SHV184 SRR182:SRR184 TBN182:TBN184 TLJ182:TLJ184 TVF182:TVF184 UFB182:UFB184 UOX182:UOX184 UYT182:UYT184 VIP182:VIP184 VSL182:VSL184 WCH182:WCH184 WMD182:WMD184 WVZ182:WVZ184 WVZ186:WVZ188 R186:R188 JN186:JN188 TJ186:TJ188 ADF186:ADF188 ANB186:ANB188 AWX186:AWX188 BGT186:BGT188 BQP186:BQP188 CAL186:CAL188 CKH186:CKH188 CUD186:CUD188 DDZ186:DDZ188 DNV186:DNV188 DXR186:DXR188 EHN186:EHN188 ERJ186:ERJ188 FBF186:FBF188 FLB186:FLB188 FUX186:FUX188 GET186:GET188 GOP186:GOP188 GYL186:GYL188 HIH186:HIH188 HSD186:HSD188 IBZ186:IBZ188 ILV186:ILV188 IVR186:IVR188 JFN186:JFN188 JPJ186:JPJ188 JZF186:JZF188 KJB186:KJB188 KSX186:KSX188 LCT186:LCT188 LMP186:LMP188 LWL186:LWL188 MGH186:MGH188 MQD186:MQD188 MZZ186:MZZ188 NJV186:NJV188 NTR186:NTR188 ODN186:ODN188 ONJ186:ONJ188 OXF186:OXF188 PHB186:PHB188 PQX186:PQX188 QAT186:QAT188 QKP186:QKP188 QUL186:QUL188 REH186:REH188 ROD186:ROD188 RXZ186:RXZ188 SHV186:SHV188 SRR186:SRR188 TBN186:TBN188 TLJ186:TLJ188 TVF186:TVF188 UFB186:UFB188 UOX186:UOX188 UYT186:UYT188 VIP186:VIP188 VSL186:VSL188 WCH186:WCH188 WMD186:WMD188 WVZ190:WVZ192 R190:R192 JN190:JN192 TJ190:TJ192 ADF190:ADF192 ANB190:ANB192 AWX190:AWX192 BGT190:BGT192 BQP190:BQP192 CAL190:CAL192 CKH190:CKH192 CUD190:CUD192 DDZ190:DDZ192 DNV190:DNV192 DXR190:DXR192 EHN190:EHN192 ERJ190:ERJ192 FBF190:FBF192 FLB190:FLB192 FUX190:FUX192 GET190:GET192 GOP190:GOP192 GYL190:GYL192 HIH190:HIH192 HSD190:HSD192 IBZ190:IBZ192 ILV190:ILV192 IVR190:IVR192 JFN190:JFN192 JPJ190:JPJ192 JZF190:JZF192 KJB190:KJB192 KSX190:KSX192 LCT190:LCT192 LMP190:LMP192 LWL190:LWL192 MGH190:MGH192 MQD190:MQD192 MZZ190:MZZ192 NJV190:NJV192 NTR190:NTR192 ODN190:ODN192 ONJ190:ONJ192 OXF190:OXF192 PHB190:PHB192 PQX190:PQX192 QAT190:QAT192 QKP190:QKP192 QUL190:QUL192 REH190:REH192 ROD190:ROD192 RXZ190:RXZ192 SHV190:SHV192 SRR190:SRR192 TBN190:TBN192 TLJ190:TLJ192 TVF190:TVF192 UFB190:UFB192 UOX190:UOX192 UYT190:UYT192 VIP190:VIP192 VSL190:VSL192 WCH190:WCH192 WMD190:WMD192 WVZ194:WVZ196 R194:R196 JN194:JN196 TJ194:TJ196 ADF194:ADF196 ANB194:ANB196 AWX194:AWX196 BGT194:BGT196 BQP194:BQP196 CAL194:CAL196 CKH194:CKH196 CUD194:CUD196 DDZ194:DDZ196 DNV194:DNV196 DXR194:DXR196 EHN194:EHN196 ERJ194:ERJ196 FBF194:FBF196 FLB194:FLB196 FUX194:FUX196 GET194:GET196 GOP194:GOP196 GYL194:GYL196 HIH194:HIH196 HSD194:HSD196 IBZ194:IBZ196 ILV194:ILV196 IVR194:IVR196 JFN194:JFN196 JPJ194:JPJ196 JZF194:JZF196 KJB194:KJB196 KSX194:KSX196 LCT194:LCT196 LMP194:LMP196 LWL194:LWL196 MGH194:MGH196 MQD194:MQD196 MZZ194:MZZ196 NJV194:NJV196 NTR194:NTR196 ODN194:ODN196 ONJ194:ONJ196 OXF194:OXF196 PHB194:PHB196 PQX194:PQX196 QAT194:QAT196 QKP194:QKP196 QUL194:QUL196 REH194:REH196 ROD194:ROD196 RXZ194:RXZ196 SHV194:SHV196 SRR194:SRR196 TBN194:TBN196 TLJ194:TLJ196 TVF194:TVF196 UFB194:UFB196 UOX194:UOX196 UYT194:UYT196 VIP194:VIP196 VSL194:VSL196 WCH194:WCH196 WMD194:WMD196">
      <formula1>$R$42</formula1>
    </dataValidation>
    <dataValidation type="list" allowBlank="1" showInputMessage="1" showErrorMessage="1" sqref="Q76:Q77 JM76:JM77 TI76:TI77 ADE76:ADE77 ANA76:ANA77 AWW76:AWW77 BGS76:BGS77 BQO76:BQO77 CAK76:CAK77 CKG76:CKG77 CUC76:CUC77 DDY76:DDY77 DNU76:DNU77 DXQ76:DXQ77 EHM76:EHM77 ERI76:ERI77 FBE76:FBE77 FLA76:FLA77 FUW76:FUW77 GES76:GES77 GOO76:GOO77 GYK76:GYK77 HIG76:HIG77 HSC76:HSC77 IBY76:IBY77 ILU76:ILU77 IVQ76:IVQ77 JFM76:JFM77 JPI76:JPI77 JZE76:JZE77 KJA76:KJA77 KSW76:KSW77 LCS76:LCS77 LMO76:LMO77 LWK76:LWK77 MGG76:MGG77 MQC76:MQC77 MZY76:MZY77 NJU76:NJU77 NTQ76:NTQ77 ODM76:ODM77 ONI76:ONI77 OXE76:OXE77 PHA76:PHA77 PQW76:PQW77 QAS76:QAS77 QKO76:QKO77 QUK76:QUK77 REG76:REG77 ROC76:ROC77 RXY76:RXY77 SHU76:SHU77 SRQ76:SRQ77 TBM76:TBM77 TLI76:TLI77 TVE76:TVE77 UFA76:UFA77 UOW76:UOW77 UYS76:UYS77 VIO76:VIO77 VSK76:VSK77 WCG76:WCG77 WMC76:WMC77 WVY76:WVY77 Q71:Q74 JM71:JM74 TI71:TI74 ADE71:ADE74 ANA71:ANA74 AWW71:AWW74 BGS71:BGS74 BQO71:BQO74 CAK71:CAK74 CKG71:CKG74 CUC71:CUC74 DDY71:DDY74 DNU71:DNU74 DXQ71:DXQ74 EHM71:EHM74 ERI71:ERI74 FBE71:FBE74 FLA71:FLA74 FUW71:FUW74 GES71:GES74 GOO71:GOO74 GYK71:GYK74 HIG71:HIG74 HSC71:HSC74 IBY71:IBY74 ILU71:ILU74 IVQ71:IVQ74 JFM71:JFM74 JPI71:JPI74 JZE71:JZE74 KJA71:KJA74 KSW71:KSW74 LCS71:LCS74 LMO71:LMO74 LWK71:LWK74 MGG71:MGG74 MQC71:MQC74 MZY71:MZY74 NJU71:NJU74 NTQ71:NTQ74 ODM71:ODM74 ONI71:ONI74 OXE71:OXE74 PHA71:PHA74 PQW71:PQW74 QAS71:QAS74 QKO71:QKO74 QUK71:QUK74 REG71:REG74 ROC71:ROC74 RXY71:RXY74 SHU71:SHU74 SRQ71:SRQ74 TBM71:TBM74 TLI71:TLI74 TVE71:TVE74 UFA71:UFA74 UOW71:UOW74 UYS71:UYS74 VIO71:VIO74 VSK71:VSK74 WCG71:WCG74 WMC71:WMC74 WVY71:WVY74 Q90:Q91 JM90:JM91 TI90:TI91 ADE90:ADE91 ANA90:ANA91 AWW90:AWW91 BGS90:BGS91 BQO90:BQO91 CAK90:CAK91 CKG90:CKG91 CUC90:CUC91 DDY90:DDY91 DNU90:DNU91 DXQ90:DXQ91 EHM90:EHM91 ERI90:ERI91 FBE90:FBE91 FLA90:FLA91 FUW90:FUW91 GES90:GES91 GOO90:GOO91 GYK90:GYK91 HIG90:HIG91 HSC90:HSC91 IBY90:IBY91 ILU90:ILU91 IVQ90:IVQ91 JFM90:JFM91 JPI90:JPI91 JZE90:JZE91 KJA90:KJA91 KSW90:KSW91 LCS90:LCS91 LMO90:LMO91 LWK90:LWK91 MGG90:MGG91 MQC90:MQC91 MZY90:MZY91 NJU90:NJU91 NTQ90:NTQ91 ODM90:ODM91 ONI90:ONI91 OXE90:OXE91 PHA90:PHA91 PQW90:PQW91 QAS90:QAS91 QKO90:QKO91 QUK90:QUK91 REG90:REG91 ROC90:ROC91 RXY90:RXY91 SHU90:SHU91 SRQ90:SRQ91 TBM90:TBM91 TLI90:TLI91 TVE90:TVE91 UFA90:UFA91 UOW90:UOW91 UYS90:UYS91 VIO90:VIO91 VSK90:VSK91 WCG90:WCG91 WMC90:WMC91 WVY90:WVY91 JM104:JM106 TI104:TI106 ADE104:ADE106 ANA104:ANA106 AWW104:AWW106 BGS104:BGS106 BQO104:BQO106 CAK104:CAK106 CKG104:CKG106 CUC104:CUC106 DDY104:DDY106 DNU104:DNU106 DXQ104:DXQ106 EHM104:EHM106 ERI104:ERI106 FBE104:FBE106 FLA104:FLA106 FUW104:FUW106 GES104:GES106 GOO104:GOO106 GYK104:GYK106 HIG104:HIG106 HSC104:HSC106 IBY104:IBY106 ILU104:ILU106 IVQ104:IVQ106 JFM104:JFM106 JPI104:JPI106 JZE104:JZE106 KJA104:KJA106 KSW104:KSW106 LCS104:LCS106 LMO104:LMO106 LWK104:LWK106 MGG104:MGG106 MQC104:MQC106 MZY104:MZY106 NJU104:NJU106 NTQ104:NTQ106 ODM104:ODM106 ONI104:ONI106 OXE104:OXE106 PHA104:PHA106 PQW104:PQW106 QAS104:QAS106 QKO104:QKO106 QUK104:QUK106 REG104:REG106 ROC104:ROC106 RXY104:RXY106 SHU104:SHU106 SRQ104:SRQ106 TBM104:TBM106 TLI104:TLI106 TVE104:TVE106 UFA104:UFA106 UOW104:UOW106 UYS104:UYS106 VIO104:VIO106 VSK104:VSK106 WCG104:WCG106 WMC104:WMC106 WVY104:WVY106 Q104:Q106">
      <formula1>$Q$42</formula1>
    </dataValidation>
    <dataValidation type="list" allowBlank="1" showInputMessage="1" showErrorMessage="1" sqref="S76:S77 JO76:JO77 TK76:TK77 ADG76:ADG77 ANC76:ANC77 AWY76:AWY77 BGU76:BGU77 BQQ76:BQQ77 CAM76:CAM77 CKI76:CKI77 CUE76:CUE77 DEA76:DEA77 DNW76:DNW77 DXS76:DXS77 EHO76:EHO77 ERK76:ERK77 FBG76:FBG77 FLC76:FLC77 FUY76:FUY77 GEU76:GEU77 GOQ76:GOQ77 GYM76:GYM77 HII76:HII77 HSE76:HSE77 ICA76:ICA77 ILW76:ILW77 IVS76:IVS77 JFO76:JFO77 JPK76:JPK77 JZG76:JZG77 KJC76:KJC77 KSY76:KSY77 LCU76:LCU77 LMQ76:LMQ77 LWM76:LWM77 MGI76:MGI77 MQE76:MQE77 NAA76:NAA77 NJW76:NJW77 NTS76:NTS77 ODO76:ODO77 ONK76:ONK77 OXG76:OXG77 PHC76:PHC77 PQY76:PQY77 QAU76:QAU77 QKQ76:QKQ77 QUM76:QUM77 REI76:REI77 ROE76:ROE77 RYA76:RYA77 SHW76:SHW77 SRS76:SRS77 TBO76:TBO77 TLK76:TLK77 TVG76:TVG77 UFC76:UFC77 UOY76:UOY77 UYU76:UYU77 VIQ76:VIQ77 VSM76:VSM77 WCI76:WCI77 WME76:WME77 WWA76:WWA77 S71:S74 JO71:JO74 TK71:TK74 ADG71:ADG74 ANC71:ANC74 AWY71:AWY74 BGU71:BGU74 BQQ71:BQQ74 CAM71:CAM74 CKI71:CKI74 CUE71:CUE74 DEA71:DEA74 DNW71:DNW74 DXS71:DXS74 EHO71:EHO74 ERK71:ERK74 FBG71:FBG74 FLC71:FLC74 FUY71:FUY74 GEU71:GEU74 GOQ71:GOQ74 GYM71:GYM74 HII71:HII74 HSE71:HSE74 ICA71:ICA74 ILW71:ILW74 IVS71:IVS74 JFO71:JFO74 JPK71:JPK74 JZG71:JZG74 KJC71:KJC74 KSY71:KSY74 LCU71:LCU74 LMQ71:LMQ74 LWM71:LWM74 MGI71:MGI74 MQE71:MQE74 NAA71:NAA74 NJW71:NJW74 NTS71:NTS74 ODO71:ODO74 ONK71:ONK74 OXG71:OXG74 PHC71:PHC74 PQY71:PQY74 QAU71:QAU74 QKQ71:QKQ74 QUM71:QUM74 REI71:REI74 ROE71:ROE74 RYA71:RYA74 SHW71:SHW74 SRS71:SRS74 TBO71:TBO74 TLK71:TLK74 TVG71:TVG74 UFC71:UFC74 UOY71:UOY74 UYU71:UYU74 VIQ71:VIQ74 VSM71:VSM74 WCI71:WCI74 WME71:WME74 WWA71:WWA74 S113:S117 JO113:JO117 TK113:TK117 ADG113:ADG117 ANC113:ANC117 AWY113:AWY117 BGU113:BGU117 BQQ113:BQQ117 CAM113:CAM117 CKI113:CKI117 CUE113:CUE117 DEA113:DEA117 DNW113:DNW117 DXS113:DXS117 EHO113:EHO117 ERK113:ERK117 FBG113:FBG117 FLC113:FLC117 FUY113:FUY117 GEU113:GEU117 GOQ113:GOQ117 GYM113:GYM117 HII113:HII117 HSE113:HSE117 ICA113:ICA117 ILW113:ILW117 IVS113:IVS117 JFO113:JFO117 JPK113:JPK117 JZG113:JZG117 KJC113:KJC117 KSY113:KSY117 LCU113:LCU117 LMQ113:LMQ117 LWM113:LWM117 MGI113:MGI117 MQE113:MQE117 NAA113:NAA117 NJW113:NJW117 NTS113:NTS117 ODO113:ODO117 ONK113:ONK117 OXG113:OXG117 PHC113:PHC117 PQY113:PQY117 QAU113:QAU117 QKQ113:QKQ117 QUM113:QUM117 REI113:REI117 ROE113:ROE117 RYA113:RYA117 SHW113:SHW117 SRS113:SRS117 TBO113:TBO117 TLK113:TLK117 TVG113:TVG117 UFC113:UFC117 UOY113:UOY117 UYU113:UYU117 VIQ113:VIQ117 VSM113:VSM117 WCI113:WCI117 WME113:WME117 WWA113:WWA117 TK119:TK121 ADG119:ADG121 ANC119:ANC121 AWY119:AWY121 BGU119:BGU121 BQQ119:BQQ121 CAM119:CAM121 CKI119:CKI121 CUE119:CUE121 DEA119:DEA121 DNW119:DNW121 DXS119:DXS121 EHO119:EHO121 ERK119:ERK121 FBG119:FBG121 FLC119:FLC121 FUY119:FUY121 GEU119:GEU121 GOQ119:GOQ121 GYM119:GYM121 HII119:HII121 HSE119:HSE121 ICA119:ICA121 ILW119:ILW121 IVS119:IVS121 JFO119:JFO121 JPK119:JPK121 JZG119:JZG121 KJC119:KJC121 KSY119:KSY121 LCU119:LCU121 LMQ119:LMQ121 LWM119:LWM121 MGI119:MGI121 MQE119:MQE121 NAA119:NAA121 NJW119:NJW121 NTS119:NTS121 ODO119:ODO121 ONK119:ONK121 OXG119:OXG121 PHC119:PHC121 PQY119:PQY121 QAU119:QAU121 QKQ119:QKQ121 QUM119:QUM121 REI119:REI121 ROE119:ROE121 RYA119:RYA121 SHW119:SHW121 SRS119:SRS121 TBO119:TBO121 TLK119:TLK121 TVG119:TVG121 UFC119:UFC121 UOY119:UOY121 UYU119:UYU121 VIQ119:VIQ121 VSM119:VSM121 WCI119:WCI121 WME119:WME121 WWA119:WWA121 S119:S121 JO119:JO121 S178:S180 JO178:JO180 TK178:TK180 ADG178:ADG180 ANC178:ANC180 AWY178:AWY180 BGU178:BGU180 BQQ178:BQQ180 CAM178:CAM180 CKI178:CKI180 CUE178:CUE180 DEA178:DEA180 DNW178:DNW180 DXS178:DXS180 EHO178:EHO180 ERK178:ERK180 FBG178:FBG180 FLC178:FLC180 FUY178:FUY180 GEU178:GEU180 GOQ178:GOQ180 GYM178:GYM180 HII178:HII180 HSE178:HSE180 ICA178:ICA180 ILW178:ILW180 IVS178:IVS180 JFO178:JFO180 JPK178:JPK180 JZG178:JZG180 KJC178:KJC180 KSY178:KSY180 LCU178:LCU180 LMQ178:LMQ180 LWM178:LWM180 MGI178:MGI180 MQE178:MQE180 NAA178:NAA180 NJW178:NJW180 NTS178:NTS180 ODO178:ODO180 ONK178:ONK180 OXG178:OXG180 PHC178:PHC180 PQY178:PQY180 QAU178:QAU180 QKQ178:QKQ180 QUM178:QUM180 REI178:REI180 ROE178:ROE180 RYA178:RYA180 SHW178:SHW180 SRS178:SRS180 TBO178:TBO180 TLK178:TLK180 TVG178:TVG180 UFC178:UFC180 UOY178:UOY180 UYU178:UYU180 VIQ178:VIQ180 VSM178:VSM180 WCI178:WCI180 WME178:WME180 WWA178:WWA180 S182:S184 JO182:JO184 TK182:TK184 ADG182:ADG184 ANC182:ANC184 AWY182:AWY184 BGU182:BGU184 BQQ182:BQQ184 CAM182:CAM184 CKI182:CKI184 CUE182:CUE184 DEA182:DEA184 DNW182:DNW184 DXS182:DXS184 EHO182:EHO184 ERK182:ERK184 FBG182:FBG184 FLC182:FLC184 FUY182:FUY184 GEU182:GEU184 GOQ182:GOQ184 GYM182:GYM184 HII182:HII184 HSE182:HSE184 ICA182:ICA184 ILW182:ILW184 IVS182:IVS184 JFO182:JFO184 JPK182:JPK184 JZG182:JZG184 KJC182:KJC184 KSY182:KSY184 LCU182:LCU184 LMQ182:LMQ184 LWM182:LWM184 MGI182:MGI184 MQE182:MQE184 NAA182:NAA184 NJW182:NJW184 NTS182:NTS184 ODO182:ODO184 ONK182:ONK184 OXG182:OXG184 PHC182:PHC184 PQY182:PQY184 QAU182:QAU184 QKQ182:QKQ184 QUM182:QUM184 REI182:REI184 ROE182:ROE184 RYA182:RYA184 SHW182:SHW184 SRS182:SRS184 TBO182:TBO184 TLK182:TLK184 TVG182:TVG184 UFC182:UFC184 UOY182:UOY184 UYU182:UYU184 VIQ182:VIQ184 VSM182:VSM184 WCI182:WCI184 WME182:WME184 WWA182:WWA184 WWA186:WWA188 S186:S188 JO186:JO188 TK186:TK188 ADG186:ADG188 ANC186:ANC188 AWY186:AWY188 BGU186:BGU188 BQQ186:BQQ188 CAM186:CAM188 CKI186:CKI188 CUE186:CUE188 DEA186:DEA188 DNW186:DNW188 DXS186:DXS188 EHO186:EHO188 ERK186:ERK188 FBG186:FBG188 FLC186:FLC188 FUY186:FUY188 GEU186:GEU188 GOQ186:GOQ188 GYM186:GYM188 HII186:HII188 HSE186:HSE188 ICA186:ICA188 ILW186:ILW188 IVS186:IVS188 JFO186:JFO188 JPK186:JPK188 JZG186:JZG188 KJC186:KJC188 KSY186:KSY188 LCU186:LCU188 LMQ186:LMQ188 LWM186:LWM188 MGI186:MGI188 MQE186:MQE188 NAA186:NAA188 NJW186:NJW188 NTS186:NTS188 ODO186:ODO188 ONK186:ONK188 OXG186:OXG188 PHC186:PHC188 PQY186:PQY188 QAU186:QAU188 QKQ186:QKQ188 QUM186:QUM188 REI186:REI188 ROE186:ROE188 RYA186:RYA188 SHW186:SHW188 SRS186:SRS188 TBO186:TBO188 TLK186:TLK188 TVG186:TVG188 UFC186:UFC188 UOY186:UOY188 UYU186:UYU188 VIQ186:VIQ188 VSM186:VSM188 WCI186:WCI188 WME186:WME188 WWA190:WWA192 S190:S192 JO190:JO192 TK190:TK192 ADG190:ADG192 ANC190:ANC192 AWY190:AWY192 BGU190:BGU192 BQQ190:BQQ192 CAM190:CAM192 CKI190:CKI192 CUE190:CUE192 DEA190:DEA192 DNW190:DNW192 DXS190:DXS192 EHO190:EHO192 ERK190:ERK192 FBG190:FBG192 FLC190:FLC192 FUY190:FUY192 GEU190:GEU192 GOQ190:GOQ192 GYM190:GYM192 HII190:HII192 HSE190:HSE192 ICA190:ICA192 ILW190:ILW192 IVS190:IVS192 JFO190:JFO192 JPK190:JPK192 JZG190:JZG192 KJC190:KJC192 KSY190:KSY192 LCU190:LCU192 LMQ190:LMQ192 LWM190:LWM192 MGI190:MGI192 MQE190:MQE192 NAA190:NAA192 NJW190:NJW192 NTS190:NTS192 ODO190:ODO192 ONK190:ONK192 OXG190:OXG192 PHC190:PHC192 PQY190:PQY192 QAU190:QAU192 QKQ190:QKQ192 QUM190:QUM192 REI190:REI192 ROE190:ROE192 RYA190:RYA192 SHW190:SHW192 SRS190:SRS192 TBO190:TBO192 TLK190:TLK192 TVG190:TVG192 UFC190:UFC192 UOY190:UOY192 UYU190:UYU192 VIQ190:VIQ192 VSM190:VSM192 WCI190:WCI192 WME190:WME192 WWA194:WWA196 S194:S196 JO194:JO196 TK194:TK196 ADG194:ADG196 ANC194:ANC196 AWY194:AWY196 BGU194:BGU196 BQQ194:BQQ196 CAM194:CAM196 CKI194:CKI196 CUE194:CUE196 DEA194:DEA196 DNW194:DNW196 DXS194:DXS196 EHO194:EHO196 ERK194:ERK196 FBG194:FBG196 FLC194:FLC196 FUY194:FUY196 GEU194:GEU196 GOQ194:GOQ196 GYM194:GYM196 HII194:HII196 HSE194:HSE196 ICA194:ICA196 ILW194:ILW196 IVS194:IVS196 JFO194:JFO196 JPK194:JPK196 JZG194:JZG196 KJC194:KJC196 KSY194:KSY196 LCU194:LCU196 LMQ194:LMQ196 LWM194:LWM196 MGI194:MGI196 MQE194:MQE196 NAA194:NAA196 NJW194:NJW196 NTS194:NTS196 ODO194:ODO196 ONK194:ONK196 OXG194:OXG196 PHC194:PHC196 PQY194:PQY196 QAU194:QAU196 QKQ194:QKQ196 QUM194:QUM196 REI194:REI196 ROE194:ROE196 RYA194:RYA196 SHW194:SHW196 SRS194:SRS196 TBO194:TBO196 TLK194:TLK196 TVG194:TVG196 UFC194:UFC196 UOY194:UOY196 UYU194:UYU196 VIQ194:VIQ196 VSM194:VSM196 WCI194:WCI196 WME194:WME196">
      <formula1>$S$42</formula1>
    </dataValidation>
    <dataValidation type="list" allowBlank="1" showInputMessage="1" showErrorMessage="1" sqref="T76:T77 JP76:JP77 TL76:TL77 ADH76:ADH77 AND76:AND77 AWZ76:AWZ77 BGV76:BGV77 BQR76:BQR77 CAN76:CAN77 CKJ76:CKJ77 CUF76:CUF77 DEB76:DEB77 DNX76:DNX77 DXT76:DXT77 EHP76:EHP77 ERL76:ERL77 FBH76:FBH77 FLD76:FLD77 FUZ76:FUZ77 GEV76:GEV77 GOR76:GOR77 GYN76:GYN77 HIJ76:HIJ77 HSF76:HSF77 ICB76:ICB77 ILX76:ILX77 IVT76:IVT77 JFP76:JFP77 JPL76:JPL77 JZH76:JZH77 KJD76:KJD77 KSZ76:KSZ77 LCV76:LCV77 LMR76:LMR77 LWN76:LWN77 MGJ76:MGJ77 MQF76:MQF77 NAB76:NAB77 NJX76:NJX77 NTT76:NTT77 ODP76:ODP77 ONL76:ONL77 OXH76:OXH77 PHD76:PHD77 PQZ76:PQZ77 QAV76:QAV77 QKR76:QKR77 QUN76:QUN77 REJ76:REJ77 ROF76:ROF77 RYB76:RYB77 SHX76:SHX77 SRT76:SRT77 TBP76:TBP77 TLL76:TLL77 TVH76:TVH77 UFD76:UFD77 UOZ76:UOZ77 UYV76:UYV77 VIR76:VIR77 VSN76:VSN77 WCJ76:WCJ77 WMF76:WMF77 WWB76:WWB77 T71:T74 JP71:JP74 TL71:TL74 ADH71:ADH74 AND71:AND74 AWZ71:AWZ74 BGV71:BGV74 BQR71:BQR74 CAN71:CAN74 CKJ71:CKJ74 CUF71:CUF74 DEB71:DEB74 DNX71:DNX74 DXT71:DXT74 EHP71:EHP74 ERL71:ERL74 FBH71:FBH74 FLD71:FLD74 FUZ71:FUZ74 GEV71:GEV74 GOR71:GOR74 GYN71:GYN74 HIJ71:HIJ74 HSF71:HSF74 ICB71:ICB74 ILX71:ILX74 IVT71:IVT74 JFP71:JFP74 JPL71:JPL74 JZH71:JZH74 KJD71:KJD74 KSZ71:KSZ74 LCV71:LCV74 LMR71:LMR74 LWN71:LWN74 MGJ71:MGJ74 MQF71:MQF74 NAB71:NAB74 NJX71:NJX74 NTT71:NTT74 ODP71:ODP74 ONL71:ONL74 OXH71:OXH74 PHD71:PHD74 PQZ71:PQZ74 QAV71:QAV74 QKR71:QKR74 QUN71:QUN74 REJ71:REJ74 ROF71:ROF74 RYB71:RYB74 SHX71:SHX74 SRT71:SRT74 TBP71:TBP74 TLL71:TLL74 TVH71:TVH74 UFD71:UFD74 UOZ71:UOZ74 UYV71:UYV74 VIR71:VIR74 VSN71:VSN74 WCJ71:WCJ74 WMF71:WMF74 WWB71:WWB74 T113:T117 JP113:JP117 TL113:TL117 ADH113:ADH117 AND113:AND117 AWZ113:AWZ117 BGV113:BGV117 BQR113:BQR117 CAN113:CAN117 CKJ113:CKJ117 CUF113:CUF117 DEB113:DEB117 DNX113:DNX117 DXT113:DXT117 EHP113:EHP117 ERL113:ERL117 FBH113:FBH117 FLD113:FLD117 FUZ113:FUZ117 GEV113:GEV117 GOR113:GOR117 GYN113:GYN117 HIJ113:HIJ117 HSF113:HSF117 ICB113:ICB117 ILX113:ILX117 IVT113:IVT117 JFP113:JFP117 JPL113:JPL117 JZH113:JZH117 KJD113:KJD117 KSZ113:KSZ117 LCV113:LCV117 LMR113:LMR117 LWN113:LWN117 MGJ113:MGJ117 MQF113:MQF117 NAB113:NAB117 NJX113:NJX117 NTT113:NTT117 ODP113:ODP117 ONL113:ONL117 OXH113:OXH117 PHD113:PHD117 PQZ113:PQZ117 QAV113:QAV117 QKR113:QKR117 QUN113:QUN117 REJ113:REJ117 ROF113:ROF117 RYB113:RYB117 SHX113:SHX117 SRT113:SRT117 TBP113:TBP117 TLL113:TLL117 TVH113:TVH117 UFD113:UFD117 UOZ113:UOZ117 UYV113:UYV117 VIR113:VIR117 VSN113:VSN117 WCJ113:WCJ117 WMF113:WMF117 WWB113:WWB117 TL119:TL121 ADH119:ADH121 AND119:AND121 AWZ119:AWZ121 BGV119:BGV121 BQR119:BQR121 CAN119:CAN121 CKJ119:CKJ121 CUF119:CUF121 DEB119:DEB121 DNX119:DNX121 DXT119:DXT121 EHP119:EHP121 ERL119:ERL121 FBH119:FBH121 FLD119:FLD121 FUZ119:FUZ121 GEV119:GEV121 GOR119:GOR121 GYN119:GYN121 HIJ119:HIJ121 HSF119:HSF121 ICB119:ICB121 ILX119:ILX121 IVT119:IVT121 JFP119:JFP121 JPL119:JPL121 JZH119:JZH121 KJD119:KJD121 KSZ119:KSZ121 LCV119:LCV121 LMR119:LMR121 LWN119:LWN121 MGJ119:MGJ121 MQF119:MQF121 NAB119:NAB121 NJX119:NJX121 NTT119:NTT121 ODP119:ODP121 ONL119:ONL121 OXH119:OXH121 PHD119:PHD121 PQZ119:PQZ121 QAV119:QAV121 QKR119:QKR121 QUN119:QUN121 REJ119:REJ121 ROF119:ROF121 RYB119:RYB121 SHX119:SHX121 SRT119:SRT121 TBP119:TBP121 TLL119:TLL121 TVH119:TVH121 UFD119:UFD121 UOZ119:UOZ121 UYV119:UYV121 VIR119:VIR121 VSN119:VSN121 WCJ119:WCJ121 WMF119:WMF121 WWB119:WWB121 T119:T121 JP119:JP121 JP144:JP145 TL144:TL145 ADH144:ADH145 AND144:AND145 AWZ144:AWZ145 BGV144:BGV145 BQR144:BQR145 CAN144:CAN145 CKJ144:CKJ145 CUF144:CUF145 DEB144:DEB145 DNX144:DNX145 DXT144:DXT145 EHP144:EHP145 ERL144:ERL145 FBH144:FBH145 FLD144:FLD145 FUZ144:FUZ145 GEV144:GEV145 GOR144:GOR145 GYN144:GYN145 HIJ144:HIJ145 HSF144:HSF145 ICB144:ICB145 ILX144:ILX145 IVT144:IVT145 JFP144:JFP145 JPL144:JPL145 JZH144:JZH145 KJD144:KJD145 KSZ144:KSZ145 LCV144:LCV145 LMR144:LMR145 LWN144:LWN145 MGJ144:MGJ145 MQF144:MQF145 NAB144:NAB145 NJX144:NJX145 NTT144:NTT145 ODP144:ODP145 ONL144:ONL145 OXH144:OXH145 PHD144:PHD145 PQZ144:PQZ145 QAV144:QAV145 QKR144:QKR145 QUN144:QUN145 REJ144:REJ145 ROF144:ROF145 RYB144:RYB145 SHX144:SHX145 SRT144:SRT145 TBP144:TBP145 TLL144:TLL145 TVH144:TVH145 UFD144:UFD145 UOZ144:UOZ145 UYV144:UYV145 VIR144:VIR145 VSN144:VSN145 WCJ144:WCJ145 WMF144:WMF145 WWB144:WWB145 T144:T145 T147:T148 JP147:JP148 TL147:TL148 ADH147:ADH148 AND147:AND148 AWZ147:AWZ148 BGV147:BGV148 BQR147:BQR148 CAN147:CAN148 CKJ147:CKJ148 CUF147:CUF148 DEB147:DEB148 DNX147:DNX148 DXT147:DXT148 EHP147:EHP148 ERL147:ERL148 FBH147:FBH148 FLD147:FLD148 FUZ147:FUZ148 GEV147:GEV148 GOR147:GOR148 GYN147:GYN148 HIJ147:HIJ148 HSF147:HSF148 ICB147:ICB148 ILX147:ILX148 IVT147:IVT148 JFP147:JFP148 JPL147:JPL148 JZH147:JZH148 KJD147:KJD148 KSZ147:KSZ148 LCV147:LCV148 LMR147:LMR148 LWN147:LWN148 MGJ147:MGJ148 MQF147:MQF148 NAB147:NAB148 NJX147:NJX148 NTT147:NTT148 ODP147:ODP148 ONL147:ONL148 OXH147:OXH148 PHD147:PHD148 PQZ147:PQZ148 QAV147:QAV148 QKR147:QKR148 QUN147:QUN148 REJ147:REJ148 ROF147:ROF148 RYB147:RYB148 SHX147:SHX148 SRT147:SRT148 TBP147:TBP148 TLL147:TLL148 TVH147:TVH148 UFD147:UFD148 UOZ147:UOZ148 UYV147:UYV148 VIR147:VIR148 VSN147:VSN148 WCJ147:WCJ148 WMF147:WMF148 WWB147:WWB148 T150:T151 JP150:JP151 TL150:TL151 ADH150:ADH151 AND150:AND151 AWZ150:AWZ151 BGV150:BGV151 BQR150:BQR151 CAN150:CAN151 CKJ150:CKJ151 CUF150:CUF151 DEB150:DEB151 DNX150:DNX151 DXT150:DXT151 EHP150:EHP151 ERL150:ERL151 FBH150:FBH151 FLD150:FLD151 FUZ150:FUZ151 GEV150:GEV151 GOR150:GOR151 GYN150:GYN151 HIJ150:HIJ151 HSF150:HSF151 ICB150:ICB151 ILX150:ILX151 IVT150:IVT151 JFP150:JFP151 JPL150:JPL151 JZH150:JZH151 KJD150:KJD151 KSZ150:KSZ151 LCV150:LCV151 LMR150:LMR151 LWN150:LWN151 MGJ150:MGJ151 MQF150:MQF151 NAB150:NAB151 NJX150:NJX151 NTT150:NTT151 ODP150:ODP151 ONL150:ONL151 OXH150:OXH151 PHD150:PHD151 PQZ150:PQZ151 QAV150:QAV151 QKR150:QKR151 QUN150:QUN151 REJ150:REJ151 ROF150:ROF151 RYB150:RYB151 SHX150:SHX151 SRT150:SRT151 TBP150:TBP151 TLL150:TLL151 TVH150:TVH151 UFD150:UFD151 UOZ150:UOZ151 UYV150:UYV151 VIR150:VIR151 VSN150:VSN151 WCJ150:WCJ151 WMF150:WMF151 WWB150:WWB151 T153:T154 JP153:JP154 TL153:TL154 ADH153:ADH154 AND153:AND154 AWZ153:AWZ154 BGV153:BGV154 BQR153:BQR154 CAN153:CAN154 CKJ153:CKJ154 CUF153:CUF154 DEB153:DEB154 DNX153:DNX154 DXT153:DXT154 EHP153:EHP154 ERL153:ERL154 FBH153:FBH154 FLD153:FLD154 FUZ153:FUZ154 GEV153:GEV154 GOR153:GOR154 GYN153:GYN154 HIJ153:HIJ154 HSF153:HSF154 ICB153:ICB154 ILX153:ILX154 IVT153:IVT154 JFP153:JFP154 JPL153:JPL154 JZH153:JZH154 KJD153:KJD154 KSZ153:KSZ154 LCV153:LCV154 LMR153:LMR154 LWN153:LWN154 MGJ153:MGJ154 MQF153:MQF154 NAB153:NAB154 NJX153:NJX154 NTT153:NTT154 ODP153:ODP154 ONL153:ONL154 OXH153:OXH154 PHD153:PHD154 PQZ153:PQZ154 QAV153:QAV154 QKR153:QKR154 QUN153:QUN154 REJ153:REJ154 ROF153:ROF154 RYB153:RYB154 SHX153:SHX154 SRT153:SRT154 TBP153:TBP154 TLL153:TLL154 TVH153:TVH154 UFD153:UFD154 UOZ153:UOZ154 UYV153:UYV154 VIR153:VIR154 VSN153:VSN154 WCJ153:WCJ154 WMF153:WMF154 WWB153:WWB154 WWB156:WWB157 T156:T157 JP156:JP157 TL156:TL157 ADH156:ADH157 AND156:AND157 AWZ156:AWZ157 BGV156:BGV157 BQR156:BQR157 CAN156:CAN157 CKJ156:CKJ157 CUF156:CUF157 DEB156:DEB157 DNX156:DNX157 DXT156:DXT157 EHP156:EHP157 ERL156:ERL157 FBH156:FBH157 FLD156:FLD157 FUZ156:FUZ157 GEV156:GEV157 GOR156:GOR157 GYN156:GYN157 HIJ156:HIJ157 HSF156:HSF157 ICB156:ICB157 ILX156:ILX157 IVT156:IVT157 JFP156:JFP157 JPL156:JPL157 JZH156:JZH157 KJD156:KJD157 KSZ156:KSZ157 LCV156:LCV157 LMR156:LMR157 LWN156:LWN157 MGJ156:MGJ157 MQF156:MQF157 NAB156:NAB157 NJX156:NJX157 NTT156:NTT157 ODP156:ODP157 ONL156:ONL157 OXH156:OXH157 PHD156:PHD157 PQZ156:PQZ157 QAV156:QAV157 QKR156:QKR157 QUN156:QUN157 REJ156:REJ157 ROF156:ROF157 RYB156:RYB157 SHX156:SHX157 SRT156:SRT157 TBP156:TBP157 TLL156:TLL157 TVH156:TVH157 UFD156:UFD157 UOZ156:UOZ157 UYV156:UYV157 VIR156:VIR157 VSN156:VSN157 WCJ156:WCJ157 WMF156:WMF157">
      <formula1>$O$39:$S$39</formula1>
    </dataValidation>
    <dataValidation type="list" allowBlank="1" showInputMessage="1" showErrorMessage="1" sqref="T128:T129 WWB128:WWB129 WMF128:WMF129 WCJ128:WCJ129 VSN128:VSN129 VIR128:VIR129 UYV128:UYV129 UOZ128:UOZ129 UFD128:UFD129 TVH128:TVH129 TLL128:TLL129 TBP128:TBP129 SRT128:SRT129 SHX128:SHX129 RYB128:RYB129 ROF128:ROF129 REJ128:REJ129 QUN128:QUN129 QKR128:QKR129 QAV128:QAV129 PQZ128:PQZ129 PHD128:PHD129 OXH128:OXH129 ONL128:ONL129 ODP128:ODP129 NTT128:NTT129 NJX128:NJX129 NAB128:NAB129 MQF128:MQF129 MGJ128:MGJ129 LWN128:LWN129 LMR128:LMR129 LCV128:LCV129 KSZ128:KSZ129 KJD128:KJD129 JZH128:JZH129 JPL128:JPL129 JFP128:JFP129 IVT128:IVT129 ILX128:ILX129 ICB128:ICB129 HSF128:HSF129 HIJ128:HIJ129 GYN128:GYN129 GOR128:GOR129 GEV128:GEV129 FUZ128:FUZ129 FLD128:FLD129 FBH128:FBH129 ERL128:ERL129 EHP128:EHP129 DXT128:DXT129 DNX128:DNX129 DEB128:DEB129 CUF128:CUF129 CKJ128:CKJ129 CAN128:CAN129 BQR128:BQR129 BGV128:BGV129 AWZ128:AWZ129 AND128:AND129 ADH128:ADH129 TL128:TL129 JP128:JP129 T131:T134 WWB131:WWB134 WMF131:WMF134 WCJ131:WCJ134 VSN131:VSN134 VIR131:VIR134 UYV131:UYV134 UOZ131:UOZ134 UFD131:UFD134 TVH131:TVH134 TLL131:TLL134 TBP131:TBP134 SRT131:SRT134 SHX131:SHX134 RYB131:RYB134 ROF131:ROF134 REJ131:REJ134 QUN131:QUN134 QKR131:QKR134 QAV131:QAV134 PQZ131:PQZ134 PHD131:PHD134 OXH131:OXH134 ONL131:ONL134 ODP131:ODP134 NTT131:NTT134 NJX131:NJX134 NAB131:NAB134 MQF131:MQF134 MGJ131:MGJ134 LWN131:LWN134 LMR131:LMR134 LCV131:LCV134 KSZ131:KSZ134 KJD131:KJD134 JZH131:JZH134 JPL131:JPL134 JFP131:JFP134 IVT131:IVT134 ILX131:ILX134 ICB131:ICB134 HSF131:HSF134 HIJ131:HIJ134 GYN131:GYN134 GOR131:GOR134 GEV131:GEV134 FUZ131:FUZ134 FLD131:FLD134 FBH131:FBH134 ERL131:ERL134 EHP131:EHP134 DXT131:DXT134 DNX131:DNX134 DEB131:DEB134 CUF131:CUF134 CKJ131:CKJ134 CAN131:CAN134 BQR131:BQR134 BGV131:BGV134 AWZ131:AWZ134 AND131:AND134 ADH131:ADH134 TL131:TL134 JP131:JP134">
      <formula1>$O$3:$S$3</formula1>
    </dataValidation>
    <dataValidation type="list" allowBlank="1" showInputMessage="1" showErrorMessage="1" sqref="S128:S129 WWA128:WWA129 WME128:WME129 WCI128:WCI129 VSM128:VSM129 VIQ128:VIQ129 UYU128:UYU129 UOY128:UOY129 UFC128:UFC129 TVG128:TVG129 TLK128:TLK129 TBO128:TBO129 SRS128:SRS129 SHW128:SHW129 RYA128:RYA129 ROE128:ROE129 REI128:REI129 QUM128:QUM129 QKQ128:QKQ129 QAU128:QAU129 PQY128:PQY129 PHC128:PHC129 OXG128:OXG129 ONK128:ONK129 ODO128:ODO129 NTS128:NTS129 NJW128:NJW129 NAA128:NAA129 MQE128:MQE129 MGI128:MGI129 LWM128:LWM129 LMQ128:LMQ129 LCU128:LCU129 KSY128:KSY129 KJC128:KJC129 JZG128:JZG129 JPK128:JPK129 JFO128:JFO129 IVS128:IVS129 ILW128:ILW129 ICA128:ICA129 HSE128:HSE129 HII128:HII129 GYM128:GYM129 GOQ128:GOQ129 GEU128:GEU129 FUY128:FUY129 FLC128:FLC129 FBG128:FBG129 ERK128:ERK129 EHO128:EHO129 DXS128:DXS129 DNW128:DNW129 DEA128:DEA129 CUE128:CUE129 CKI128:CKI129 CAM128:CAM129 BQQ128:BQQ129 BGU128:BGU129 AWY128:AWY129 ANC128:ANC129 ADG128:ADG129 TK128:TK129 JO128:JO129 S131:S134 WWA131:WWA134 WME131:WME134 WCI131:WCI134 VSM131:VSM134 VIQ131:VIQ134 UYU131:UYU134 UOY131:UOY134 UFC131:UFC134 TVG131:TVG134 TLK131:TLK134 TBO131:TBO134 SRS131:SRS134 SHW131:SHW134 RYA131:RYA134 ROE131:ROE134 REI131:REI134 QUM131:QUM134 QKQ131:QKQ134 QAU131:QAU134 PQY131:PQY134 PHC131:PHC134 OXG131:OXG134 ONK131:ONK134 ODO131:ODO134 NTS131:NTS134 NJW131:NJW134 NAA131:NAA134 MQE131:MQE134 MGI131:MGI134 LWM131:LWM134 LMQ131:LMQ134 LCU131:LCU134 KSY131:KSY134 KJC131:KJC134 JZG131:JZG134 JPK131:JPK134 JFO131:JFO134 IVS131:IVS134 ILW131:ILW134 ICA131:ICA134 HSE131:HSE134 HII131:HII134 GYM131:GYM134 GOQ131:GOQ134 GEU131:GEU134 FUY131:FUY134 FLC131:FLC134 FBG131:FBG134 ERK131:ERK134 EHO131:EHO134 DXS131:DXS134 DNW131:DNW134 DEA131:DEA134 CUE131:CUE134 CKI131:CKI134 CAM131:CAM134 BQQ131:BQQ134 BGU131:BGU134 AWY131:AWY134 ANC131:ANC134 ADG131:ADG134 TK131:TK134 JO131:JO134 WWA136:WWA139 WME136:WME139 WCI136:WCI139 VSM136:VSM139 VIQ136:VIQ139 UYU136:UYU139 UOY136:UOY139 UFC136:UFC139 TVG136:TVG139 TLK136:TLK139 TBO136:TBO139 SRS136:SRS139 SHW136:SHW139 RYA136:RYA139 ROE136:ROE139 REI136:REI139 QUM136:QUM139 QKQ136:QKQ139 QAU136:QAU139 PQY136:PQY139 PHC136:PHC139 OXG136:OXG139 ONK136:ONK139 ODO136:ODO139 NTS136:NTS139 NJW136:NJW139 NAA136:NAA139 MQE136:MQE139 MGI136:MGI139 LWM136:LWM139 LMQ136:LMQ139 LCU136:LCU139 KSY136:KSY139 KJC136:KJC139 JZG136:JZG139 JPK136:JPK139 JFO136:JFO139 IVS136:IVS139 ILW136:ILW139 ICA136:ICA139 HSE136:HSE139 HII136:HII139 GYM136:GYM139 GOQ136:GOQ139 GEU136:GEU139 FUY136:FUY139 FLC136:FLC139 FBG136:FBG139 ERK136:ERK139 EHO136:EHO139 DXS136:DXS139 DNW136:DNW139 DEA136:DEA139 CUE136:CUE139 CKI136:CKI139 CAM136:CAM139 BQQ136:BQQ139 BGU136:BGU139 AWY136:AWY139 ANC136:ANC139 ADG136:ADG139 TK136:TK139 JO136:JO139 S136:S139 S147:S148 WWA147:WWA148 WME147:WME148 WCI147:WCI148 VSM147:VSM148 VIQ147:VIQ148 UYU147:UYU148 UOY147:UOY148 UFC147:UFC148 TVG147:TVG148 TLK147:TLK148 TBO147:TBO148 SRS147:SRS148 SHW147:SHW148 RYA147:RYA148 ROE147:ROE148 REI147:REI148 QUM147:QUM148 QKQ147:QKQ148 QAU147:QAU148 PQY147:PQY148 PHC147:PHC148 OXG147:OXG148 ONK147:ONK148 ODO147:ODO148 NTS147:NTS148 NJW147:NJW148 NAA147:NAA148 MQE147:MQE148 MGI147:MGI148 LWM147:LWM148 LMQ147:LMQ148 LCU147:LCU148 KSY147:KSY148 KJC147:KJC148 JZG147:JZG148 JPK147:JPK148 JFO147:JFO148 IVS147:IVS148 ILW147:ILW148 ICA147:ICA148 HSE147:HSE148 HII147:HII148 GYM147:GYM148 GOQ147:GOQ148 GEU147:GEU148 FUY147:FUY148 FLC147:FLC148 FBG147:FBG148 ERK147:ERK148 EHO147:EHO148 DXS147:DXS148 DNW147:DNW148 DEA147:DEA148 CUE147:CUE148 CKI147:CKI148 CAM147:CAM148 BQQ147:BQQ148 BGU147:BGU148 AWY147:AWY148 ANC147:ANC148 ADG147:ADG148 TK147:TK148 JO147:JO148">
      <formula1>$S$6</formula1>
    </dataValidation>
    <dataValidation type="list" allowBlank="1" showInputMessage="1" showErrorMessage="1" sqref="Q128:Q129 WVY128:WVY129 WMC128:WMC129 WCG128:WCG129 VSK128:VSK129 VIO128:VIO129 UYS128:UYS129 UOW128:UOW129 UFA128:UFA129 TVE128:TVE129 TLI128:TLI129 TBM128:TBM129 SRQ128:SRQ129 SHU128:SHU129 RXY128:RXY129 ROC128:ROC129 REG128:REG129 QUK128:QUK129 QKO128:QKO129 QAS128:QAS129 PQW128:PQW129 PHA128:PHA129 OXE128:OXE129 ONI128:ONI129 ODM128:ODM129 NTQ128:NTQ129 NJU128:NJU129 MZY128:MZY129 MQC128:MQC129 MGG128:MGG129 LWK128:LWK129 LMO128:LMO129 LCS128:LCS129 KSW128:KSW129 KJA128:KJA129 JZE128:JZE129 JPI128:JPI129 JFM128:JFM129 IVQ128:IVQ129 ILU128:ILU129 IBY128:IBY129 HSC128:HSC129 HIG128:HIG129 GYK128:GYK129 GOO128:GOO129 GES128:GES129 FUW128:FUW129 FLA128:FLA129 FBE128:FBE129 ERI128:ERI129 EHM128:EHM129 DXQ128:DXQ129 DNU128:DNU129 DDY128:DDY129 CUC128:CUC129 CKG128:CKG129 CAK128:CAK129 BQO128:BQO129 BGS128:BGS129 AWW128:AWW129 ANA128:ANA129 ADE128:ADE129 TI128:TI129 JM128:JM129 Q131:Q134 WVY131:WVY134 WMC131:WMC134 WCG131:WCG134 VSK131:VSK134 VIO131:VIO134 UYS131:UYS134 UOW131:UOW134 UFA131:UFA134 TVE131:TVE134 TLI131:TLI134 TBM131:TBM134 SRQ131:SRQ134 SHU131:SHU134 RXY131:RXY134 ROC131:ROC134 REG131:REG134 QUK131:QUK134 QKO131:QKO134 QAS131:QAS134 PQW131:PQW134 PHA131:PHA134 OXE131:OXE134 ONI131:ONI134 ODM131:ODM134 NTQ131:NTQ134 NJU131:NJU134 MZY131:MZY134 MQC131:MQC134 MGG131:MGG134 LWK131:LWK134 LMO131:LMO134 LCS131:LCS134 KSW131:KSW134 KJA131:KJA134 JZE131:JZE134 JPI131:JPI134 JFM131:JFM134 IVQ131:IVQ134 ILU131:ILU134 IBY131:IBY134 HSC131:HSC134 HIG131:HIG134 GYK131:GYK134 GOO131:GOO134 GES131:GES134 FUW131:FUW134 FLA131:FLA134 FBE131:FBE134 ERI131:ERI134 EHM131:EHM134 DXQ131:DXQ134 DNU131:DNU134 DDY131:DDY134 CUC131:CUC134 CKG131:CKG134 CAK131:CAK134 BQO131:BQO134 BGS131:BGS134 AWW131:AWW134 ANA131:ANA134 ADE131:ADE134 TI131:TI134 JM131:JM134 WVY137:WVY139 WMC137:WMC139 WCG137:WCG139 VSK137:VSK139 VIO137:VIO139 UYS137:UYS139 UOW137:UOW139 UFA137:UFA139 TVE137:TVE139 TLI137:TLI139 TBM137:TBM139 SRQ137:SRQ139 SHU137:SHU139 RXY137:RXY139 ROC137:ROC139 REG137:REG139 QUK137:QUK139 QKO137:QKO139 QAS137:QAS139 PQW137:PQW139 PHA137:PHA139 OXE137:OXE139 ONI137:ONI139 ODM137:ODM139 NTQ137:NTQ139 NJU137:NJU139 MZY137:MZY139 MQC137:MQC139 MGG137:MGG139 LWK137:LWK139 LMO137:LMO139 LCS137:LCS139 KSW137:KSW139 KJA137:KJA139 JZE137:JZE139 JPI137:JPI139 JFM137:JFM139 IVQ137:IVQ139 ILU137:ILU139 IBY137:IBY139 HSC137:HSC139 HIG137:HIG139 GYK137:GYK139 GOO137:GOO139 GES137:GES139 FUW137:FUW139 FLA137:FLA139 FBE137:FBE139 ERI137:ERI139 EHM137:EHM139 DXQ137:DXQ139 DNU137:DNU139 DDY137:DDY139 CUC137:CUC139 CKG137:CKG139 CAK137:CAK139 BQO137:BQO139 BGS137:BGS139 AWW137:AWW139 ANA137:ANA139 ADE137:ADE139 TI137:TI139 JM137:JM139 Q137:Q139 Q147:Q148 WVY147:WVY148 WMC147:WMC148 WCG147:WCG148 VSK147:VSK148 VIO147:VIO148 UYS147:UYS148 UOW147:UOW148 UFA147:UFA148 TVE147:TVE148 TLI147:TLI148 TBM147:TBM148 SRQ147:SRQ148 SHU147:SHU148 RXY147:RXY148 ROC147:ROC148 REG147:REG148 QUK147:QUK148 QKO147:QKO148 QAS147:QAS148 PQW147:PQW148 PHA147:PHA148 OXE147:OXE148 ONI147:ONI148 ODM147:ODM148 NTQ147:NTQ148 NJU147:NJU148 MZY147:MZY148 MQC147:MQC148 MGG147:MGG148 LWK147:LWK148 LMO147:LMO148 LCS147:LCS148 KSW147:KSW148 KJA147:KJA148 JZE147:JZE148 JPI147:JPI148 JFM147:JFM148 IVQ147:IVQ148 ILU147:ILU148 IBY147:IBY148 HSC147:HSC148 HIG147:HIG148 GYK147:GYK148 GOO147:GOO148 GES147:GES148 FUW147:FUW148 FLA147:FLA148 FBE147:FBE148 ERI147:ERI148 EHM147:EHM148 DXQ147:DXQ148 DNU147:DNU148 DDY147:DDY148 CUC147:CUC148 CKG147:CKG148 CAK147:CAK148 BQO147:BQO148 BGS147:BGS148 AWW147:AWW148 ANA147:ANA148 ADE147:ADE148 TI147:TI148 JM147:JM148">
      <formula1>$Q$6</formula1>
    </dataValidation>
    <dataValidation type="list" allowBlank="1" showInputMessage="1" showErrorMessage="1" sqref="R128:R129 WVZ128:WVZ129 WMD128:WMD129 WCH128:WCH129 VSL128:VSL129 VIP128:VIP129 UYT128:UYT129 UOX128:UOX129 UFB128:UFB129 TVF128:TVF129 TLJ128:TLJ129 TBN128:TBN129 SRR128:SRR129 SHV128:SHV129 RXZ128:RXZ129 ROD128:ROD129 REH128:REH129 QUL128:QUL129 QKP128:QKP129 QAT128:QAT129 PQX128:PQX129 PHB128:PHB129 OXF128:OXF129 ONJ128:ONJ129 ODN128:ODN129 NTR128:NTR129 NJV128:NJV129 MZZ128:MZZ129 MQD128:MQD129 MGH128:MGH129 LWL128:LWL129 LMP128:LMP129 LCT128:LCT129 KSX128:KSX129 KJB128:KJB129 JZF128:JZF129 JPJ128:JPJ129 JFN128:JFN129 IVR128:IVR129 ILV128:ILV129 IBZ128:IBZ129 HSD128:HSD129 HIH128:HIH129 GYL128:GYL129 GOP128:GOP129 GET128:GET129 FUX128:FUX129 FLB128:FLB129 FBF128:FBF129 ERJ128:ERJ129 EHN128:EHN129 DXR128:DXR129 DNV128:DNV129 DDZ128:DDZ129 CUD128:CUD129 CKH128:CKH129 CAL128:CAL129 BQP128:BQP129 BGT128:BGT129 AWX128:AWX129 ANB128:ANB129 ADF128:ADF129 TJ128:TJ129 JN128:JN129 R131:R134 WVZ131:WVZ134 WMD131:WMD134 WCH131:WCH134 VSL131:VSL134 VIP131:VIP134 UYT131:UYT134 UOX131:UOX134 UFB131:UFB134 TVF131:TVF134 TLJ131:TLJ134 TBN131:TBN134 SRR131:SRR134 SHV131:SHV134 RXZ131:RXZ134 ROD131:ROD134 REH131:REH134 QUL131:QUL134 QKP131:QKP134 QAT131:QAT134 PQX131:PQX134 PHB131:PHB134 OXF131:OXF134 ONJ131:ONJ134 ODN131:ODN134 NTR131:NTR134 NJV131:NJV134 MZZ131:MZZ134 MQD131:MQD134 MGH131:MGH134 LWL131:LWL134 LMP131:LMP134 LCT131:LCT134 KSX131:KSX134 KJB131:KJB134 JZF131:JZF134 JPJ131:JPJ134 JFN131:JFN134 IVR131:IVR134 ILV131:ILV134 IBZ131:IBZ134 HSD131:HSD134 HIH131:HIH134 GYL131:GYL134 GOP131:GOP134 GET131:GET134 FUX131:FUX134 FLB131:FLB134 FBF131:FBF134 ERJ131:ERJ134 EHN131:EHN134 DXR131:DXR134 DNV131:DNV134 DDZ131:DDZ134 CUD131:CUD134 CKH131:CKH134 CAL131:CAL134 BQP131:BQP134 BGT131:BGT134 AWX131:AWX134 ANB131:ANB134 ADF131:ADF134 TJ131:TJ134 JN131:JN134 WVZ137:WVZ139 WMD137:WMD139 WCH137:WCH139 VSL137:VSL139 VIP137:VIP139 UYT137:UYT139 UOX137:UOX139 UFB137:UFB139 TVF137:TVF139 TLJ137:TLJ139 TBN137:TBN139 SRR137:SRR139 SHV137:SHV139 RXZ137:RXZ139 ROD137:ROD139 REH137:REH139 QUL137:QUL139 QKP137:QKP139 QAT137:QAT139 PQX137:PQX139 PHB137:PHB139 OXF137:OXF139 ONJ137:ONJ139 ODN137:ODN139 NTR137:NTR139 NJV137:NJV139 MZZ137:MZZ139 MQD137:MQD139 MGH137:MGH139 LWL137:LWL139 LMP137:LMP139 LCT137:LCT139 KSX137:KSX139 KJB137:KJB139 JZF137:JZF139 JPJ137:JPJ139 JFN137:JFN139 IVR137:IVR139 ILV137:ILV139 IBZ137:IBZ139 HSD137:HSD139 HIH137:HIH139 GYL137:GYL139 GOP137:GOP139 GET137:GET139 FUX137:FUX139 FLB137:FLB139 FBF137:FBF139 ERJ137:ERJ139 EHN137:EHN139 DXR137:DXR139 DNV137:DNV139 DDZ137:DDZ139 CUD137:CUD139 CKH137:CKH139 CAL137:CAL139 BQP137:BQP139 BGT137:BGT139 AWX137:AWX139 ANB137:ANB139 ADF137:ADF139 TJ137:TJ139 JN137:JN139 R137:R139 R147:R148 WVZ147:WVZ148 WMD147:WMD148 WCH147:WCH148 VSL147:VSL148 VIP147:VIP148 UYT147:UYT148 UOX147:UOX148 UFB147:UFB148 TVF147:TVF148 TLJ147:TLJ148 TBN147:TBN148 SRR147:SRR148 SHV147:SHV148 RXZ147:RXZ148 ROD147:ROD148 REH147:REH148 QUL147:QUL148 QKP147:QKP148 QAT147:QAT148 PQX147:PQX148 PHB147:PHB148 OXF147:OXF148 ONJ147:ONJ148 ODN147:ODN148 NTR147:NTR148 NJV147:NJV148 MZZ147:MZZ148 MQD147:MQD148 MGH147:MGH148 LWL147:LWL148 LMP147:LMP148 LCT147:LCT148 KSX147:KSX148 KJB147:KJB148 JZF147:JZF148 JPJ147:JPJ148 JFN147:JFN148 IVR147:IVR148 ILV147:ILV148 IBZ147:IBZ148 HSD147:HSD148 HIH147:HIH148 GYL147:GYL148 GOP147:GOP148 GET147:GET148 FUX147:FUX148 FLB147:FLB148 FBF147:FBF148 ERJ147:ERJ148 EHN147:EHN148 DXR147:DXR148 DNV147:DNV148 DDZ147:DDZ148 CUD147:CUD148 CKH147:CKH148 CAL147:CAL148 BQP147:BQP148 BGT147:BGT148 AWX147:AWX148 ANB147:ANB148 ADF147:ADF148 TJ147:TJ148 JN147:JN148">
      <formula1>$R$6</formula1>
    </dataValidation>
    <dataValidation type="list" allowBlank="1" showInputMessage="1" showErrorMessage="1" sqref="Q141:S142 JM141:JO142 TI141:TK142 ADE141:ADG142 ANA141:ANC142 AWW141:AWY142 BGS141:BGU142 BQO141:BQQ142 CAK141:CAM142 CKG141:CKI142 CUC141:CUE142 DDY141:DEA142 DNU141:DNW142 DXQ141:DXS142 EHM141:EHO142 ERI141:ERK142 FBE141:FBG142 FLA141:FLC142 FUW141:FUY142 GES141:GEU142 GOO141:GOQ142 GYK141:GYM142 HIG141:HII142 HSC141:HSE142 IBY141:ICA142 ILU141:ILW142 IVQ141:IVS142 JFM141:JFO142 JPI141:JPK142 JZE141:JZG142 KJA141:KJC142 KSW141:KSY142 LCS141:LCU142 LMO141:LMQ142 LWK141:LWM142 MGG141:MGI142 MQC141:MQE142 MZY141:NAA142 NJU141:NJW142 NTQ141:NTS142 ODM141:ODO142 ONI141:ONK142 OXE141:OXG142 PHA141:PHC142 PQW141:PQY142 QAS141:QAU142 QKO141:QKQ142 QUK141:QUM142 REG141:REI142 ROC141:ROE142 RXY141:RYA142 SHU141:SHW142 SRQ141:SRS142 TBM141:TBO142 TLI141:TLK142 TVE141:TVG142 UFA141:UFC142 UOW141:UOY142 UYS141:UYU142 VIO141:VIQ142 VSK141:VSM142 WCG141:WCI142 WMC141:WME142 WVY141:WWA142 JM144:JO145 TI144:TK145 ADE144:ADG145 ANA144:ANC145 AWW144:AWY145 BGS144:BGU145 BQO144:BQQ145 CAK144:CAM145 CKG144:CKI145 CUC144:CUE145 DDY144:DEA145 DNU144:DNW145 DXQ144:DXS145 EHM144:EHO145 ERI144:ERK145 FBE144:FBG145 FLA144:FLC145 FUW144:FUY145 GES144:GEU145 GOO144:GOQ145 GYK144:GYM145 HIG144:HII145 HSC144:HSE145 IBY144:ICA145 ILU144:ILW145 IVQ144:IVS145 JFM144:JFO145 JPI144:JPK145 JZE144:JZG145 KJA144:KJC145 KSW144:KSY145 LCS144:LCU145 LMO144:LMQ145 LWK144:LWM145 MGG144:MGI145 MQC144:MQE145 MZY144:NAA145 NJU144:NJW145 NTQ144:NTS145 ODM144:ODO145 ONI144:ONK145 OXE144:OXG145 PHA144:PHC145 PQW144:PQY145 QAS144:QAU145 QKO144:QKQ145 QUK144:QUM145 REG144:REI145 ROC144:ROE145 RXY144:RYA145 SHU144:SHW145 SRQ144:SRS145 TBM144:TBO145 TLI144:TLK145 TVE144:TVG145 UFA144:UFC145 UOW144:UOY145 UYS144:UYU145 VIO144:VIQ145 VSK144:VSM145 WCG144:WCI145 WMC144:WME145 WVY144:WWA145 Q144:S145 Q153:S154 JM153:JO154 TI153:TK154 ADE153:ADG154 ANA153:ANC154 AWW153:AWY154 BGS153:BGU154 BQO153:BQQ154 CAK153:CAM154 CKG153:CKI154 CUC153:CUE154 DDY153:DEA154 DNU153:DNW154 DXQ153:DXS154 EHM153:EHO154 ERI153:ERK154 FBE153:FBG154 FLA153:FLC154 FUW153:FUY154 GES153:GEU154 GOO153:GOQ154 GYK153:GYM154 HIG153:HII154 HSC153:HSE154 IBY153:ICA154 ILU153:ILW154 IVQ153:IVS154 JFM153:JFO154 JPI153:JPK154 JZE153:JZG154 KJA153:KJC154 KSW153:KSY154 LCS153:LCU154 LMO153:LMQ154 LWK153:LWM154 MGG153:MGI154 MQC153:MQE154 MZY153:NAA154 NJU153:NJW154 NTQ153:NTS154 ODM153:ODO154 ONI153:ONK154 OXE153:OXG154 PHA153:PHC154 PQW153:PQY154 QAS153:QAU154 QKO153:QKQ154 QUK153:QUM154 REG153:REI154 ROC153:ROE154 RXY153:RYA154 SHU153:SHW154 SRQ153:SRS154 TBM153:TBO154 TLI153:TLK154 TVE153:TVG154 UFA153:UFC154 UOW153:UOY154 UYS153:UYU154 VIO153:VIQ154 VSK153:VSM154 WCG153:WCI154 WMC153:WME154 WVY153:WWA154">
      <formula1>#REF!</formula1>
    </dataValidation>
    <dataValidation type="list" allowBlank="1" showInputMessage="1" showErrorMessage="1" sqref="S174:S176 JO174:JO176 TK174:TK176 ADG174:ADG176 ANC174:ANC176 AWY174:AWY176 BGU174:BGU176 BQQ174:BQQ176 CAM174:CAM176 CKI174:CKI176 CUE174:CUE176 DEA174:DEA176 DNW174:DNW176 DXS174:DXS176 EHO174:EHO176 ERK174:ERK176 FBG174:FBG176 FLC174:FLC176 FUY174:FUY176 GEU174:GEU176 GOQ174:GOQ176 GYM174:GYM176 HII174:HII176 HSE174:HSE176 ICA174:ICA176 ILW174:ILW176 IVS174:IVS176 JFO174:JFO176 JPK174:JPK176 JZG174:JZG176 KJC174:KJC176 KSY174:KSY176 LCU174:LCU176 LMQ174:LMQ176 LWM174:LWM176 MGI174:MGI176 MQE174:MQE176 NAA174:NAA176 NJW174:NJW176 NTS174:NTS176 ODO174:ODO176 ONK174:ONK176 OXG174:OXG176 PHC174:PHC176 PQY174:PQY176 QAU174:QAU176 QKQ174:QKQ176 QUM174:QUM176 REI174:REI176 ROE174:ROE176 RYA174:RYA176 SHW174:SHW176 SRS174:SRS176 TBO174:TBO176 TLK174:TLK176 TVG174:TVG176 UFC174:UFC176 UOY174:UOY176 UYU174:UYU176 VIQ174:VIQ176 VSM174:VSM176 WCI174:WCI176 WME174:WME176 WWA174:WWA176">
      <formula1>$S$160</formula1>
    </dataValidation>
    <dataValidation type="list" allowBlank="1" showInputMessage="1" showErrorMessage="1" sqref="R174:R176 JN174:JN176 TJ174:TJ176 ADF174:ADF176 ANB174:ANB176 AWX174:AWX176 BGT174:BGT176 BQP174:BQP176 CAL174:CAL176 CKH174:CKH176 CUD174:CUD176 DDZ174:DDZ176 DNV174:DNV176 DXR174:DXR176 EHN174:EHN176 ERJ174:ERJ176 FBF174:FBF176 FLB174:FLB176 FUX174:FUX176 GET174:GET176 GOP174:GOP176 GYL174:GYL176 HIH174:HIH176 HSD174:HSD176 IBZ174:IBZ176 ILV174:ILV176 IVR174:IVR176 JFN174:JFN176 JPJ174:JPJ176 JZF174:JZF176 KJB174:KJB176 KSX174:KSX176 LCT174:LCT176 LMP174:LMP176 LWL174:LWL176 MGH174:MGH176 MQD174:MQD176 MZZ174:MZZ176 NJV174:NJV176 NTR174:NTR176 ODN174:ODN176 ONJ174:ONJ176 OXF174:OXF176 PHB174:PHB176 PQX174:PQX176 QAT174:QAT176 QKP174:QKP176 QUL174:QUL176 REH174:REH176 ROD174:ROD176 RXZ174:RXZ176 SHV174:SHV176 SRR174:SRR176 TBN174:TBN176 TLJ174:TLJ176 TVF174:TVF176 UFB174:UFB176 UOX174:UOX176 UYT174:UYT176 VIP174:VIP176 VSL174:VSL176 WCH174:WCH176 WMD174:WMD176 WVZ174:WVZ176">
      <formula1>$R$160</formula1>
    </dataValidation>
    <dataValidation type="list" allowBlank="1" showInputMessage="1" showErrorMessage="1" sqref="Q174:Q176 JM174:JM176 TI174:TI176 ADE174:ADE176 ANA174:ANA176 AWW174:AWW176 BGS174:BGS176 BQO174:BQO176 CAK174:CAK176 CKG174:CKG176 CUC174:CUC176 DDY174:DDY176 DNU174:DNU176 DXQ174:DXQ176 EHM174:EHM176 ERI174:ERI176 FBE174:FBE176 FLA174:FLA176 FUW174:FUW176 GES174:GES176 GOO174:GOO176 GYK174:GYK176 HIG174:HIG176 HSC174:HSC176 IBY174:IBY176 ILU174:ILU176 IVQ174:IVQ176 JFM174:JFM176 JPI174:JPI176 JZE174:JZE176 KJA174:KJA176 KSW174:KSW176 LCS174:LCS176 LMO174:LMO176 LWK174:LWK176 MGG174:MGG176 MQC174:MQC176 MZY174:MZY176 NJU174:NJU176 NTQ174:NTQ176 ODM174:ODM176 ONI174:ONI176 OXE174:OXE176 PHA174:PHA176 PQW174:PQW176 QAS174:QAS176 QKO174:QKO176 QUK174:QUK176 REG174:REG176 ROC174:ROC176 RXY174:RXY176 SHU174:SHU176 SRQ174:SRQ176 TBM174:TBM176 TLI174:TLI176 TVE174:TVE176 UFA174:UFA176 UOW174:UOW176 UYS174:UYS176 VIO174:VIO176 VSK174:VSK176 WCG174:WCG176 WMC174:WMC176 WVY174:WVY176">
      <formula1>$Q$160</formula1>
    </dataValidation>
  </dataValidations>
  <pageMargins left="0.70866141732283472" right="0.70866141732283472" top="0.74803149606299213" bottom="0.74803149606299213" header="0.31496062992125984" footer="0.31496062992125984"/>
  <pageSetup paperSize="9" orientation="landscape" blackAndWhite="1" r:id="rId1"/>
  <headerFooter>
    <oddHeader>&amp;RPag. &amp;P</oddHeader>
    <oddFooter xml:space="preserve">&amp;LRECTOR,
Acad.Prof.univ.dr. Ioan Aurel POP&amp;CDECAN,
PROF.UNIV.DR. CORIN BRAGA&amp;RDIRECTOR DE DEPARTAMENT,
PROF.UNIV.DR. SANDA TOMESCU BACIU </oddFooter>
  </headerFooter>
  <colBreaks count="1" manualBreakCount="1">
    <brk id="20" max="1048575" man="1"/>
  </colBreaks>
  <ignoredErrors>
    <ignoredError sqref="M300" unlockedFormula="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37"/>
  <sheetViews>
    <sheetView view="pageLayout" topLeftCell="A4" zoomScaleNormal="100" workbookViewId="0">
      <selection activeCell="U13" sqref="U13:W13"/>
    </sheetView>
  </sheetViews>
  <sheetFormatPr defaultColWidth="8.85546875" defaultRowHeight="15"/>
  <cols>
    <col min="2" max="9" width="7.42578125" customWidth="1"/>
    <col min="10" max="10" width="7.7109375" customWidth="1"/>
    <col min="11" max="19" width="4.85546875" customWidth="1"/>
  </cols>
  <sheetData>
    <row r="1" spans="1:23">
      <c r="A1" s="161" t="s">
        <v>99</v>
      </c>
      <c r="B1" s="161"/>
      <c r="C1" s="161"/>
      <c r="D1" s="161"/>
      <c r="E1" s="161"/>
      <c r="F1" s="161"/>
      <c r="G1" s="161"/>
      <c r="H1" s="161"/>
      <c r="I1" s="161"/>
      <c r="J1" s="161"/>
      <c r="K1" s="161"/>
      <c r="L1" s="161"/>
      <c r="M1" s="161"/>
      <c r="N1" s="161"/>
      <c r="O1" s="161"/>
      <c r="P1" s="161"/>
      <c r="Q1" s="161"/>
      <c r="R1" s="161"/>
      <c r="S1" s="161"/>
      <c r="T1" s="161"/>
    </row>
    <row r="2" spans="1:23" ht="6" customHeight="1">
      <c r="A2" s="23"/>
      <c r="B2" s="23"/>
      <c r="C2" s="23"/>
      <c r="D2" s="23"/>
      <c r="E2" s="23"/>
      <c r="F2" s="23"/>
      <c r="G2" s="23"/>
      <c r="H2" s="23"/>
      <c r="I2" s="23"/>
      <c r="J2" s="23"/>
      <c r="K2" s="23"/>
      <c r="L2" s="23"/>
      <c r="M2" s="23"/>
      <c r="N2" s="23"/>
      <c r="O2" s="23"/>
      <c r="P2" s="23"/>
      <c r="Q2" s="23"/>
      <c r="R2" s="23"/>
      <c r="S2" s="23"/>
      <c r="T2" s="23"/>
    </row>
    <row r="3" spans="1:23">
      <c r="A3" s="86" t="s">
        <v>79</v>
      </c>
      <c r="B3" s="86"/>
      <c r="C3" s="86"/>
      <c r="D3" s="86"/>
      <c r="E3" s="86"/>
      <c r="F3" s="86"/>
      <c r="G3" s="86"/>
      <c r="H3" s="86"/>
      <c r="I3" s="86"/>
      <c r="J3" s="86"/>
      <c r="K3" s="86"/>
      <c r="L3" s="86"/>
      <c r="M3" s="86"/>
      <c r="N3" s="86"/>
      <c r="O3" s="86"/>
      <c r="P3" s="86"/>
      <c r="Q3" s="86"/>
      <c r="R3" s="86"/>
      <c r="S3" s="86"/>
      <c r="T3" s="86"/>
    </row>
    <row r="4" spans="1:23" ht="33.75" customHeight="1">
      <c r="A4" s="204" t="s">
        <v>29</v>
      </c>
      <c r="B4" s="204" t="s">
        <v>28</v>
      </c>
      <c r="C4" s="204"/>
      <c r="D4" s="204"/>
      <c r="E4" s="204"/>
      <c r="F4" s="204"/>
      <c r="G4" s="204"/>
      <c r="H4" s="204"/>
      <c r="I4" s="204"/>
      <c r="J4" s="205" t="s">
        <v>42</v>
      </c>
      <c r="K4" s="205" t="s">
        <v>26</v>
      </c>
      <c r="L4" s="205"/>
      <c r="M4" s="205"/>
      <c r="N4" s="205" t="s">
        <v>43</v>
      </c>
      <c r="O4" s="206"/>
      <c r="P4" s="206"/>
      <c r="Q4" s="205" t="s">
        <v>25</v>
      </c>
      <c r="R4" s="205"/>
      <c r="S4" s="205"/>
      <c r="T4" s="205" t="s">
        <v>24</v>
      </c>
    </row>
    <row r="5" spans="1:23">
      <c r="A5" s="204"/>
      <c r="B5" s="204"/>
      <c r="C5" s="204"/>
      <c r="D5" s="204"/>
      <c r="E5" s="204"/>
      <c r="F5" s="204"/>
      <c r="G5" s="204"/>
      <c r="H5" s="204"/>
      <c r="I5" s="204"/>
      <c r="J5" s="205"/>
      <c r="K5" s="25" t="s">
        <v>30</v>
      </c>
      <c r="L5" s="25" t="s">
        <v>31</v>
      </c>
      <c r="M5" s="25" t="s">
        <v>32</v>
      </c>
      <c r="N5" s="25" t="s">
        <v>36</v>
      </c>
      <c r="O5" s="25" t="s">
        <v>7</v>
      </c>
      <c r="P5" s="25" t="s">
        <v>33</v>
      </c>
      <c r="Q5" s="25" t="s">
        <v>34</v>
      </c>
      <c r="R5" s="25" t="s">
        <v>30</v>
      </c>
      <c r="S5" s="25" t="s">
        <v>35</v>
      </c>
      <c r="T5" s="205"/>
    </row>
    <row r="6" spans="1:23">
      <c r="A6" s="207" t="s">
        <v>54</v>
      </c>
      <c r="B6" s="207"/>
      <c r="C6" s="207"/>
      <c r="D6" s="207"/>
      <c r="E6" s="207"/>
      <c r="F6" s="207"/>
      <c r="G6" s="207"/>
      <c r="H6" s="207"/>
      <c r="I6" s="207"/>
      <c r="J6" s="207"/>
      <c r="K6" s="207"/>
      <c r="L6" s="207"/>
      <c r="M6" s="207"/>
      <c r="N6" s="207"/>
      <c r="O6" s="207"/>
      <c r="P6" s="207"/>
      <c r="Q6" s="207"/>
      <c r="R6" s="207"/>
      <c r="S6" s="207"/>
      <c r="T6" s="207"/>
    </row>
    <row r="7" spans="1:23">
      <c r="A7" s="24" t="s">
        <v>80</v>
      </c>
      <c r="B7" s="199" t="s">
        <v>112</v>
      </c>
      <c r="C7" s="199"/>
      <c r="D7" s="199"/>
      <c r="E7" s="199"/>
      <c r="F7" s="199"/>
      <c r="G7" s="199"/>
      <c r="H7" s="199"/>
      <c r="I7" s="199"/>
      <c r="J7" s="7">
        <v>5</v>
      </c>
      <c r="K7" s="7">
        <v>2</v>
      </c>
      <c r="L7" s="7">
        <v>2</v>
      </c>
      <c r="M7" s="7">
        <v>0</v>
      </c>
      <c r="N7" s="8">
        <f>K7+L7+M7</f>
        <v>4</v>
      </c>
      <c r="O7" s="8">
        <f>P7-N7</f>
        <v>5</v>
      </c>
      <c r="P7" s="8">
        <f>ROUND(PRODUCT(J7,25)/14,0)</f>
        <v>9</v>
      </c>
      <c r="Q7" s="7" t="s">
        <v>34</v>
      </c>
      <c r="R7" s="7"/>
      <c r="S7" s="9"/>
      <c r="T7" s="9" t="s">
        <v>88</v>
      </c>
    </row>
    <row r="8" spans="1:23">
      <c r="A8" s="200" t="s">
        <v>55</v>
      </c>
      <c r="B8" s="200"/>
      <c r="C8" s="200"/>
      <c r="D8" s="200"/>
      <c r="E8" s="200"/>
      <c r="F8" s="200"/>
      <c r="G8" s="200"/>
      <c r="H8" s="200"/>
      <c r="I8" s="200"/>
      <c r="J8" s="200"/>
      <c r="K8" s="200"/>
      <c r="L8" s="200"/>
      <c r="M8" s="200"/>
      <c r="N8" s="200"/>
      <c r="O8" s="200"/>
      <c r="P8" s="200"/>
      <c r="Q8" s="200"/>
      <c r="R8" s="200"/>
      <c r="S8" s="200"/>
      <c r="T8" s="200"/>
    </row>
    <row r="9" spans="1:23" ht="42" customHeight="1">
      <c r="A9" s="24" t="s">
        <v>81</v>
      </c>
      <c r="B9" s="201" t="s">
        <v>113</v>
      </c>
      <c r="C9" s="202"/>
      <c r="D9" s="202"/>
      <c r="E9" s="202"/>
      <c r="F9" s="202"/>
      <c r="G9" s="202"/>
      <c r="H9" s="202"/>
      <c r="I9" s="203"/>
      <c r="J9" s="7">
        <v>5</v>
      </c>
      <c r="K9" s="7">
        <v>2</v>
      </c>
      <c r="L9" s="7">
        <v>2</v>
      </c>
      <c r="M9" s="7">
        <v>0</v>
      </c>
      <c r="N9" s="8">
        <f>K9+L9+M9</f>
        <v>4</v>
      </c>
      <c r="O9" s="8">
        <f>P9-N9</f>
        <v>5</v>
      </c>
      <c r="P9" s="8">
        <f>ROUND(PRODUCT(J9,25)/14,0)</f>
        <v>9</v>
      </c>
      <c r="Q9" s="7" t="s">
        <v>34</v>
      </c>
      <c r="R9" s="7"/>
      <c r="S9" s="9"/>
      <c r="T9" s="9" t="s">
        <v>88</v>
      </c>
    </row>
    <row r="10" spans="1:23">
      <c r="A10" s="200" t="s">
        <v>56</v>
      </c>
      <c r="B10" s="200"/>
      <c r="C10" s="200"/>
      <c r="D10" s="200"/>
      <c r="E10" s="200"/>
      <c r="F10" s="200"/>
      <c r="G10" s="200"/>
      <c r="H10" s="200"/>
      <c r="I10" s="200"/>
      <c r="J10" s="200"/>
      <c r="K10" s="200"/>
      <c r="L10" s="200"/>
      <c r="M10" s="200"/>
      <c r="N10" s="200"/>
      <c r="O10" s="200"/>
      <c r="P10" s="200"/>
      <c r="Q10" s="200"/>
      <c r="R10" s="200"/>
      <c r="S10" s="200"/>
      <c r="T10" s="200"/>
    </row>
    <row r="11" spans="1:23" ht="42.75" customHeight="1">
      <c r="A11" s="24" t="s">
        <v>82</v>
      </c>
      <c r="B11" s="208" t="s">
        <v>114</v>
      </c>
      <c r="C11" s="209"/>
      <c r="D11" s="209"/>
      <c r="E11" s="209"/>
      <c r="F11" s="209"/>
      <c r="G11" s="209"/>
      <c r="H11" s="209"/>
      <c r="I11" s="209"/>
      <c r="J11" s="7">
        <v>5</v>
      </c>
      <c r="K11" s="7">
        <v>2</v>
      </c>
      <c r="L11" s="7">
        <v>2</v>
      </c>
      <c r="M11" s="7">
        <v>0</v>
      </c>
      <c r="N11" s="8">
        <f>K11+L11+M11</f>
        <v>4</v>
      </c>
      <c r="O11" s="8">
        <f>P11-N11</f>
        <v>5</v>
      </c>
      <c r="P11" s="8">
        <f>ROUND(PRODUCT(J11,25)/14,0)</f>
        <v>9</v>
      </c>
      <c r="Q11" s="7" t="s">
        <v>34</v>
      </c>
      <c r="R11" s="7"/>
      <c r="S11" s="9"/>
      <c r="T11" s="9" t="s">
        <v>88</v>
      </c>
    </row>
    <row r="12" spans="1:23">
      <c r="A12" s="61" t="s">
        <v>57</v>
      </c>
      <c r="B12" s="61"/>
      <c r="C12" s="61"/>
      <c r="D12" s="61"/>
      <c r="E12" s="61"/>
      <c r="F12" s="61"/>
      <c r="G12" s="61"/>
      <c r="H12" s="61"/>
      <c r="I12" s="61"/>
      <c r="J12" s="61"/>
      <c r="K12" s="61"/>
      <c r="L12" s="61"/>
      <c r="M12" s="61"/>
      <c r="N12" s="61"/>
      <c r="O12" s="61"/>
      <c r="P12" s="61"/>
      <c r="Q12" s="61"/>
      <c r="R12" s="61"/>
      <c r="S12" s="61"/>
      <c r="T12" s="61"/>
    </row>
    <row r="13" spans="1:23" ht="19.5" customHeight="1">
      <c r="A13" s="24" t="s">
        <v>83</v>
      </c>
      <c r="B13" s="286" t="s">
        <v>338</v>
      </c>
      <c r="C13" s="286"/>
      <c r="D13" s="286"/>
      <c r="E13" s="286"/>
      <c r="F13" s="286"/>
      <c r="G13" s="286"/>
      <c r="H13" s="286"/>
      <c r="I13" s="286"/>
      <c r="J13" s="7">
        <v>5</v>
      </c>
      <c r="K13" s="7">
        <v>2</v>
      </c>
      <c r="L13" s="7">
        <v>2</v>
      </c>
      <c r="M13" s="7">
        <v>0</v>
      </c>
      <c r="N13" s="8">
        <f>K13+L13+M13</f>
        <v>4</v>
      </c>
      <c r="O13" s="8">
        <f>P13-N13</f>
        <v>5</v>
      </c>
      <c r="P13" s="8">
        <f>ROUND(PRODUCT(J13,25)/14,0)</f>
        <v>9</v>
      </c>
      <c r="Q13" s="7" t="s">
        <v>34</v>
      </c>
      <c r="R13" s="7"/>
      <c r="S13" s="9"/>
      <c r="T13" s="11" t="s">
        <v>89</v>
      </c>
      <c r="U13" s="289" t="s">
        <v>340</v>
      </c>
      <c r="V13" s="288"/>
      <c r="W13" s="288"/>
    </row>
    <row r="14" spans="1:23">
      <c r="A14" s="61" t="s">
        <v>58</v>
      </c>
      <c r="B14" s="187"/>
      <c r="C14" s="187"/>
      <c r="D14" s="187"/>
      <c r="E14" s="187"/>
      <c r="F14" s="187"/>
      <c r="G14" s="187"/>
      <c r="H14" s="187"/>
      <c r="I14" s="187"/>
      <c r="J14" s="187"/>
      <c r="K14" s="187"/>
      <c r="L14" s="187"/>
      <c r="M14" s="187"/>
      <c r="N14" s="187"/>
      <c r="O14" s="187"/>
      <c r="P14" s="187"/>
      <c r="Q14" s="187"/>
      <c r="R14" s="187"/>
      <c r="S14" s="187"/>
      <c r="T14" s="187"/>
    </row>
    <row r="15" spans="1:23" ht="18" customHeight="1">
      <c r="A15" s="24" t="s">
        <v>84</v>
      </c>
      <c r="B15" s="286" t="s">
        <v>339</v>
      </c>
      <c r="C15" s="287"/>
      <c r="D15" s="287"/>
      <c r="E15" s="287"/>
      <c r="F15" s="287"/>
      <c r="G15" s="287"/>
      <c r="H15" s="287"/>
      <c r="I15" s="287"/>
      <c r="J15" s="7">
        <v>5</v>
      </c>
      <c r="K15" s="7">
        <v>2</v>
      </c>
      <c r="L15" s="7">
        <v>2</v>
      </c>
      <c r="M15" s="7">
        <v>0</v>
      </c>
      <c r="N15" s="8">
        <f>K15+L15+M15</f>
        <v>4</v>
      </c>
      <c r="O15" s="8">
        <f>P15-N15</f>
        <v>5</v>
      </c>
      <c r="P15" s="8">
        <f>ROUND(PRODUCT(J15,25)/14,0)</f>
        <v>9</v>
      </c>
      <c r="Q15" s="7" t="s">
        <v>34</v>
      </c>
      <c r="R15" s="7"/>
      <c r="S15" s="9"/>
      <c r="T15" s="11" t="s">
        <v>89</v>
      </c>
    </row>
    <row r="16" spans="1:23" ht="30.75" customHeight="1">
      <c r="A16" s="24" t="s">
        <v>85</v>
      </c>
      <c r="B16" s="196" t="s">
        <v>119</v>
      </c>
      <c r="C16" s="197"/>
      <c r="D16" s="197"/>
      <c r="E16" s="197"/>
      <c r="F16" s="197"/>
      <c r="G16" s="197"/>
      <c r="H16" s="197"/>
      <c r="I16" s="198"/>
      <c r="J16" s="7">
        <v>3</v>
      </c>
      <c r="K16" s="7">
        <v>0</v>
      </c>
      <c r="L16" s="7">
        <v>0</v>
      </c>
      <c r="M16" s="7">
        <v>3</v>
      </c>
      <c r="N16" s="8">
        <f>K16+L16+M16</f>
        <v>3</v>
      </c>
      <c r="O16" s="8">
        <f>P16-N16</f>
        <v>2</v>
      </c>
      <c r="P16" s="8">
        <f>ROUND(PRODUCT(J16,25)/14,0)</f>
        <v>5</v>
      </c>
      <c r="Q16" s="7"/>
      <c r="R16" s="7" t="s">
        <v>30</v>
      </c>
      <c r="S16" s="9"/>
      <c r="T16" s="11" t="s">
        <v>89</v>
      </c>
    </row>
    <row r="17" spans="1:20">
      <c r="A17" s="24" t="s">
        <v>86</v>
      </c>
      <c r="B17" s="199" t="s">
        <v>116</v>
      </c>
      <c r="C17" s="199"/>
      <c r="D17" s="199"/>
      <c r="E17" s="199"/>
      <c r="F17" s="199"/>
      <c r="G17" s="199"/>
      <c r="H17" s="199"/>
      <c r="I17" s="199"/>
      <c r="J17" s="7">
        <v>3</v>
      </c>
      <c r="K17" s="7">
        <v>1</v>
      </c>
      <c r="L17" s="7">
        <v>1</v>
      </c>
      <c r="M17" s="7">
        <v>0</v>
      </c>
      <c r="N17" s="8">
        <f>K19+L19+M19</f>
        <v>2</v>
      </c>
      <c r="O17" s="8">
        <f>P19-N19</f>
        <v>2</v>
      </c>
      <c r="P17" s="8">
        <f>ROUND(PRODUCT(J19,25)/14,0)</f>
        <v>4</v>
      </c>
      <c r="Q17" s="7" t="s">
        <v>34</v>
      </c>
      <c r="R17" s="7"/>
      <c r="S17" s="9"/>
      <c r="T17" s="9" t="s">
        <v>88</v>
      </c>
    </row>
    <row r="18" spans="1:20">
      <c r="A18" s="200" t="s">
        <v>59</v>
      </c>
      <c r="B18" s="200"/>
      <c r="C18" s="200"/>
      <c r="D18" s="200"/>
      <c r="E18" s="200"/>
      <c r="F18" s="200"/>
      <c r="G18" s="200"/>
      <c r="H18" s="200"/>
      <c r="I18" s="200"/>
      <c r="J18" s="200"/>
      <c r="K18" s="200"/>
      <c r="L18" s="200"/>
      <c r="M18" s="200"/>
      <c r="N18" s="200"/>
      <c r="O18" s="200"/>
      <c r="P18" s="200"/>
      <c r="Q18" s="200"/>
      <c r="R18" s="200"/>
      <c r="S18" s="200"/>
      <c r="T18" s="200"/>
    </row>
    <row r="19" spans="1:20">
      <c r="A19" s="24" t="s">
        <v>87</v>
      </c>
      <c r="B19" s="199" t="s">
        <v>115</v>
      </c>
      <c r="C19" s="199"/>
      <c r="D19" s="199"/>
      <c r="E19" s="199"/>
      <c r="F19" s="199"/>
      <c r="G19" s="199"/>
      <c r="H19" s="199"/>
      <c r="I19" s="199"/>
      <c r="J19" s="7">
        <v>2</v>
      </c>
      <c r="K19" s="7">
        <v>1</v>
      </c>
      <c r="L19" s="7">
        <v>1</v>
      </c>
      <c r="M19" s="7">
        <v>0</v>
      </c>
      <c r="N19" s="8">
        <f>K19+L19+M19</f>
        <v>2</v>
      </c>
      <c r="O19" s="8">
        <f>P19-N19</f>
        <v>2</v>
      </c>
      <c r="P19" s="8">
        <f>ROUND(PRODUCT(J19,25)/12,0)</f>
        <v>4</v>
      </c>
      <c r="Q19" s="7"/>
      <c r="R19" s="7" t="s">
        <v>30</v>
      </c>
      <c r="S19" s="9"/>
      <c r="T19" s="11" t="s">
        <v>89</v>
      </c>
    </row>
    <row r="20" spans="1:20" ht="31.5" customHeight="1">
      <c r="A20" s="24" t="s">
        <v>100</v>
      </c>
      <c r="B20" s="212" t="s">
        <v>118</v>
      </c>
      <c r="C20" s="212"/>
      <c r="D20" s="212"/>
      <c r="E20" s="212"/>
      <c r="F20" s="212"/>
      <c r="G20" s="212"/>
      <c r="H20" s="212"/>
      <c r="I20" s="212"/>
      <c r="J20" s="7">
        <v>2</v>
      </c>
      <c r="K20" s="7">
        <v>0</v>
      </c>
      <c r="L20" s="7">
        <v>0</v>
      </c>
      <c r="M20" s="7">
        <v>3</v>
      </c>
      <c r="N20" s="8">
        <f>K20+L20+M20</f>
        <v>3</v>
      </c>
      <c r="O20" s="8">
        <f>P20-N20</f>
        <v>1</v>
      </c>
      <c r="P20" s="8">
        <f>ROUND(PRODUCT(J20,25)/14,0)</f>
        <v>4</v>
      </c>
      <c r="Q20" s="7"/>
      <c r="R20" s="7" t="s">
        <v>30</v>
      </c>
      <c r="S20" s="9"/>
      <c r="T20" s="11" t="s">
        <v>89</v>
      </c>
    </row>
    <row r="21" spans="1:20">
      <c r="A21" s="213" t="s">
        <v>78</v>
      </c>
      <c r="B21" s="213"/>
      <c r="C21" s="213"/>
      <c r="D21" s="213"/>
      <c r="E21" s="213"/>
      <c r="F21" s="213"/>
      <c r="G21" s="213"/>
      <c r="H21" s="213"/>
      <c r="I21" s="213"/>
      <c r="J21" s="10">
        <f t="shared" ref="J21:P21" si="0">SUM(J7,J9,J11,J13,J15:J17,J19:J20)</f>
        <v>35</v>
      </c>
      <c r="K21" s="10">
        <f t="shared" si="0"/>
        <v>12</v>
      </c>
      <c r="L21" s="10">
        <f t="shared" si="0"/>
        <v>12</v>
      </c>
      <c r="M21" s="10">
        <f t="shared" si="0"/>
        <v>6</v>
      </c>
      <c r="N21" s="10">
        <f t="shared" si="0"/>
        <v>30</v>
      </c>
      <c r="O21" s="10">
        <f t="shared" si="0"/>
        <v>32</v>
      </c>
      <c r="P21" s="10">
        <f t="shared" si="0"/>
        <v>62</v>
      </c>
      <c r="Q21" s="8">
        <f>COUNTIF(Q7,"E")+COUNTIF(Q9,"E")+COUNTIF(Q11,"E")+COUNTIF(Q13,"E")+COUNTIF(Q15:Q17,"E")+COUNTIF(Q19:Q20,"E")</f>
        <v>6</v>
      </c>
      <c r="R21" s="8">
        <f>COUNTIF(R7,"C")+COUNTIF(R9,"C")+COUNTIF(R11,"C")+COUNTIF(R13,"C")+COUNTIF(R15:R17,"C")+COUNTIF(R19:R20,"C")</f>
        <v>3</v>
      </c>
      <c r="S21" s="8">
        <f>COUNTIF(S7,"VP")+COUNTIF(S9,"VP")+COUNTIF(S11,"VP")+COUNTIF(S13,"VP")+COUNTIF(S15:S17,"VP")+COUNTIF(S19:S20,"VP")</f>
        <v>0</v>
      </c>
      <c r="T21" s="27"/>
    </row>
    <row r="22" spans="1:20">
      <c r="A22" s="118" t="s">
        <v>52</v>
      </c>
      <c r="B22" s="118"/>
      <c r="C22" s="118"/>
      <c r="D22" s="118"/>
      <c r="E22" s="118"/>
      <c r="F22" s="118"/>
      <c r="G22" s="118"/>
      <c r="H22" s="118"/>
      <c r="I22" s="118"/>
      <c r="J22" s="118"/>
      <c r="K22" s="26">
        <f t="shared" ref="K22:P22" si="1">SUM(K7,K9,K11,K13,K15,K16,K17)*14+SUM(K19,K20)*12</f>
        <v>166</v>
      </c>
      <c r="L22" s="26">
        <f t="shared" si="1"/>
        <v>166</v>
      </c>
      <c r="M22" s="26">
        <f t="shared" si="1"/>
        <v>78</v>
      </c>
      <c r="N22" s="26">
        <f t="shared" si="1"/>
        <v>410</v>
      </c>
      <c r="O22" s="26">
        <f t="shared" si="1"/>
        <v>442</v>
      </c>
      <c r="P22" s="26">
        <f t="shared" si="1"/>
        <v>852</v>
      </c>
      <c r="Q22" s="214" t="s">
        <v>101</v>
      </c>
      <c r="R22" s="215"/>
      <c r="S22" s="215"/>
      <c r="T22" s="215"/>
    </row>
    <row r="23" spans="1:20">
      <c r="A23" s="118"/>
      <c r="B23" s="118"/>
      <c r="C23" s="118"/>
      <c r="D23" s="118"/>
      <c r="E23" s="118"/>
      <c r="F23" s="118"/>
      <c r="G23" s="118"/>
      <c r="H23" s="118"/>
      <c r="I23" s="118"/>
      <c r="J23" s="118"/>
      <c r="K23" s="157">
        <f>SUM(K22:M22)</f>
        <v>410</v>
      </c>
      <c r="L23" s="157"/>
      <c r="M23" s="157"/>
      <c r="N23" s="157">
        <f>SUM(N22:O22)</f>
        <v>852</v>
      </c>
      <c r="O23" s="157"/>
      <c r="P23" s="157"/>
      <c r="Q23" s="215"/>
      <c r="R23" s="215"/>
      <c r="S23" s="215"/>
      <c r="T23" s="215"/>
    </row>
    <row r="24" spans="1:20">
      <c r="A24" s="216" t="s">
        <v>117</v>
      </c>
      <c r="B24" s="217"/>
      <c r="C24" s="217"/>
      <c r="D24" s="217"/>
      <c r="E24" s="217"/>
      <c r="F24" s="217"/>
      <c r="G24" s="217"/>
      <c r="H24" s="217"/>
      <c r="I24" s="218"/>
      <c r="J24" s="33">
        <v>5</v>
      </c>
      <c r="K24" s="219"/>
      <c r="L24" s="220"/>
      <c r="M24" s="220"/>
      <c r="N24" s="220"/>
      <c r="O24" s="220"/>
      <c r="P24" s="220"/>
      <c r="Q24" s="220"/>
      <c r="R24" s="220"/>
      <c r="S24" s="220"/>
      <c r="T24" s="221"/>
    </row>
    <row r="25" spans="1:20" ht="6.75" customHeight="1">
      <c r="A25" s="31"/>
      <c r="B25" s="31"/>
      <c r="C25" s="31"/>
      <c r="D25" s="31"/>
      <c r="E25" s="31"/>
      <c r="F25" s="31"/>
      <c r="G25" s="31"/>
      <c r="H25" s="31"/>
      <c r="I25" s="31"/>
      <c r="J25" s="31"/>
      <c r="K25" s="31"/>
      <c r="L25" s="31"/>
      <c r="M25" s="31"/>
      <c r="N25" s="31"/>
      <c r="O25" s="31"/>
      <c r="P25" s="31"/>
      <c r="Q25" s="31"/>
      <c r="R25" s="31"/>
      <c r="S25" s="31"/>
      <c r="T25" s="31"/>
    </row>
    <row r="26" spans="1:20">
      <c r="A26" s="210" t="s">
        <v>102</v>
      </c>
      <c r="B26" s="211"/>
      <c r="C26" s="211"/>
      <c r="D26" s="211"/>
      <c r="E26" s="211"/>
      <c r="F26" s="211"/>
      <c r="G26" s="211"/>
      <c r="H26" s="211"/>
      <c r="I26" s="211"/>
      <c r="J26" s="211"/>
      <c r="K26" s="211"/>
      <c r="L26" s="211"/>
      <c r="M26" s="211"/>
      <c r="N26" s="211"/>
      <c r="O26" s="211"/>
      <c r="P26" s="211"/>
      <c r="Q26" s="211"/>
      <c r="R26" s="211"/>
      <c r="S26" s="211"/>
      <c r="T26" s="211"/>
    </row>
    <row r="27" spans="1:20">
      <c r="A27" s="23"/>
      <c r="B27" s="23"/>
      <c r="C27" s="23"/>
      <c r="D27" s="23"/>
      <c r="E27" s="23"/>
      <c r="F27" s="23"/>
      <c r="G27" s="23"/>
      <c r="H27" s="23"/>
      <c r="I27" s="23"/>
      <c r="J27" s="23"/>
      <c r="K27" s="23"/>
      <c r="L27" s="23"/>
      <c r="M27" s="23"/>
      <c r="N27" s="23"/>
      <c r="O27" s="23"/>
      <c r="P27" s="23"/>
      <c r="Q27" s="23"/>
      <c r="R27" s="23"/>
      <c r="S27" s="23"/>
      <c r="T27" s="23"/>
    </row>
    <row r="28" spans="1:20">
      <c r="A28" s="1"/>
      <c r="B28" s="1"/>
      <c r="C28" s="1"/>
      <c r="D28" s="1"/>
      <c r="E28" s="1"/>
      <c r="F28" s="1"/>
      <c r="G28" s="1"/>
      <c r="H28" s="1"/>
      <c r="I28" s="1"/>
      <c r="J28" s="1"/>
      <c r="K28" s="1"/>
      <c r="L28" s="1"/>
      <c r="M28" s="1"/>
      <c r="N28" s="1"/>
      <c r="O28" s="1"/>
      <c r="P28" s="1"/>
      <c r="Q28" s="1"/>
      <c r="R28" s="1"/>
      <c r="S28" s="1"/>
      <c r="T28" s="1"/>
    </row>
    <row r="29" spans="1:20">
      <c r="A29" s="1"/>
      <c r="B29" s="1"/>
      <c r="C29" s="1"/>
      <c r="D29" s="1"/>
      <c r="E29" s="1"/>
      <c r="F29" s="1"/>
      <c r="G29" s="1"/>
      <c r="H29" s="1"/>
      <c r="I29" s="1"/>
      <c r="J29" s="1"/>
      <c r="K29" s="1"/>
      <c r="L29" s="1"/>
      <c r="M29" s="1"/>
      <c r="N29" s="1"/>
      <c r="O29" s="1"/>
      <c r="P29" s="1"/>
      <c r="Q29" s="1"/>
      <c r="R29" s="1"/>
      <c r="S29" s="1"/>
      <c r="T29" s="1"/>
    </row>
    <row r="30" spans="1:20">
      <c r="A30" s="1"/>
      <c r="B30" s="1"/>
      <c r="C30" s="1"/>
      <c r="D30" s="1"/>
      <c r="E30" s="1"/>
      <c r="F30" s="1"/>
      <c r="G30" s="1"/>
      <c r="H30" s="1"/>
      <c r="I30" s="1"/>
      <c r="J30" s="1"/>
      <c r="K30" s="1"/>
      <c r="L30" s="1"/>
      <c r="M30" s="1"/>
      <c r="N30" s="1"/>
      <c r="O30" s="1"/>
      <c r="P30" s="1"/>
      <c r="Q30" s="1"/>
      <c r="R30" s="1"/>
      <c r="S30" s="1"/>
      <c r="T30" s="1"/>
    </row>
    <row r="31" spans="1:20">
      <c r="A31" s="1"/>
      <c r="B31" s="1"/>
      <c r="C31" s="1"/>
      <c r="D31" s="1"/>
      <c r="E31" s="1"/>
      <c r="F31" s="1"/>
      <c r="G31" s="1"/>
      <c r="H31" s="1"/>
      <c r="I31" s="1"/>
      <c r="J31" s="1"/>
      <c r="K31" s="1"/>
      <c r="L31" s="1"/>
      <c r="M31" s="1"/>
      <c r="N31" s="1"/>
      <c r="O31" s="1"/>
      <c r="P31" s="1"/>
      <c r="Q31" s="1"/>
      <c r="R31" s="1"/>
      <c r="S31" s="1"/>
      <c r="T31" s="1"/>
    </row>
    <row r="32" spans="1:20">
      <c r="A32" s="1"/>
      <c r="B32" s="1"/>
      <c r="C32" s="1"/>
      <c r="D32" s="1"/>
      <c r="E32" s="1"/>
      <c r="F32" s="1"/>
      <c r="G32" s="1"/>
      <c r="H32" s="1"/>
      <c r="I32" s="1"/>
      <c r="J32" s="1"/>
      <c r="K32" s="1"/>
      <c r="L32" s="1"/>
      <c r="M32" s="1"/>
      <c r="N32" s="1"/>
      <c r="O32" s="1"/>
      <c r="P32" s="1"/>
      <c r="Q32" s="1"/>
      <c r="R32" s="1"/>
      <c r="S32" s="1"/>
      <c r="T32" s="1"/>
    </row>
    <row r="33" spans="1:20">
      <c r="A33" s="1"/>
      <c r="B33" s="1"/>
      <c r="C33" s="1"/>
      <c r="D33" s="1"/>
      <c r="E33" s="1"/>
      <c r="F33" s="1"/>
      <c r="G33" s="1"/>
      <c r="H33" s="1"/>
      <c r="I33" s="1"/>
      <c r="J33" s="1"/>
      <c r="K33" s="1"/>
      <c r="L33" s="1"/>
      <c r="M33" s="1"/>
      <c r="N33" s="1"/>
      <c r="O33" s="1"/>
      <c r="P33" s="1"/>
      <c r="Q33" s="1"/>
      <c r="R33" s="1"/>
      <c r="S33" s="1"/>
      <c r="T33" s="1"/>
    </row>
    <row r="34" spans="1:20">
      <c r="A34" s="1"/>
      <c r="B34" s="1"/>
      <c r="C34" s="1"/>
      <c r="D34" s="1"/>
      <c r="E34" s="1"/>
      <c r="F34" s="1"/>
      <c r="G34" s="1"/>
      <c r="H34" s="1"/>
      <c r="I34" s="1"/>
      <c r="J34" s="1"/>
      <c r="K34" s="1"/>
      <c r="L34" s="1"/>
      <c r="M34" s="1"/>
      <c r="N34" s="1"/>
      <c r="O34" s="1"/>
      <c r="P34" s="1"/>
      <c r="Q34" s="1"/>
      <c r="R34" s="1"/>
      <c r="S34" s="1"/>
      <c r="T34" s="1"/>
    </row>
    <row r="35" spans="1:20">
      <c r="A35" s="1"/>
      <c r="B35" s="1"/>
      <c r="C35" s="1"/>
      <c r="D35" s="1"/>
      <c r="E35" s="1"/>
      <c r="F35" s="1"/>
      <c r="G35" s="1"/>
      <c r="H35" s="1"/>
      <c r="I35" s="1"/>
      <c r="J35" s="1"/>
      <c r="K35" s="1"/>
      <c r="L35" s="1"/>
      <c r="M35" s="1"/>
      <c r="N35" s="1"/>
      <c r="O35" s="1"/>
      <c r="P35" s="1"/>
      <c r="Q35" s="1"/>
      <c r="R35" s="1"/>
      <c r="S35" s="1"/>
      <c r="T35" s="1"/>
    </row>
    <row r="36" spans="1:20">
      <c r="A36" s="1"/>
      <c r="B36" s="1"/>
      <c r="C36" s="1"/>
      <c r="D36" s="1"/>
      <c r="E36" s="1"/>
      <c r="F36" s="1"/>
      <c r="G36" s="1"/>
      <c r="H36" s="1"/>
      <c r="I36" s="1"/>
      <c r="J36" s="1"/>
      <c r="K36" s="1"/>
      <c r="L36" s="1"/>
      <c r="M36" s="1"/>
      <c r="N36" s="1"/>
      <c r="O36" s="1"/>
      <c r="P36" s="1"/>
      <c r="Q36" s="1"/>
      <c r="R36" s="1"/>
      <c r="S36" s="1"/>
      <c r="T36" s="1"/>
    </row>
    <row r="37" spans="1:20">
      <c r="A37" s="1"/>
      <c r="B37" s="1"/>
      <c r="C37" s="1"/>
      <c r="D37" s="1"/>
      <c r="E37" s="1"/>
      <c r="F37" s="1"/>
      <c r="G37" s="1"/>
      <c r="H37" s="1"/>
      <c r="I37" s="1"/>
      <c r="J37" s="1"/>
      <c r="K37" s="1"/>
      <c r="L37" s="1"/>
      <c r="M37" s="1"/>
      <c r="N37" s="1"/>
      <c r="O37" s="1"/>
      <c r="P37" s="1"/>
      <c r="Q37" s="1"/>
      <c r="R37" s="1"/>
      <c r="S37" s="1"/>
      <c r="T37" s="1"/>
    </row>
  </sheetData>
  <mergeCells count="32">
    <mergeCell ref="A26:T26"/>
    <mergeCell ref="B17:I17"/>
    <mergeCell ref="A18:T18"/>
    <mergeCell ref="B20:I20"/>
    <mergeCell ref="A21:I21"/>
    <mergeCell ref="A22:J23"/>
    <mergeCell ref="Q22:T23"/>
    <mergeCell ref="K23:M23"/>
    <mergeCell ref="N23:P23"/>
    <mergeCell ref="B19:I19"/>
    <mergeCell ref="A24:I24"/>
    <mergeCell ref="K24:T24"/>
    <mergeCell ref="A6:T6"/>
    <mergeCell ref="B15:I15"/>
    <mergeCell ref="B11:I11"/>
    <mergeCell ref="A12:T12"/>
    <mergeCell ref="B13:I13"/>
    <mergeCell ref="A14:T14"/>
    <mergeCell ref="A1:T1"/>
    <mergeCell ref="A3:T3"/>
    <mergeCell ref="A4:A5"/>
    <mergeCell ref="B4:I5"/>
    <mergeCell ref="J4:J5"/>
    <mergeCell ref="K4:M4"/>
    <mergeCell ref="N4:P4"/>
    <mergeCell ref="Q4:S4"/>
    <mergeCell ref="T4:T5"/>
    <mergeCell ref="B16:I16"/>
    <mergeCell ref="B7:I7"/>
    <mergeCell ref="A8:T8"/>
    <mergeCell ref="B9:I9"/>
    <mergeCell ref="A10:T10"/>
  </mergeCells>
  <phoneticPr fontId="5" type="noConversion"/>
  <dataValidations disablePrompts="1" count="3">
    <dataValidation type="list" allowBlank="1" showInputMessage="1" showErrorMessage="1" sqref="S11 S15:S17 S19:S20 S13 S9 S7">
      <formula1>$S$41</formula1>
    </dataValidation>
    <dataValidation type="list" allowBlank="1" showInputMessage="1" showErrorMessage="1" sqref="Q11 Q19:Q20 Q15:Q17 Q13 Q9 Q7">
      <formula1>$Q$41</formula1>
    </dataValidation>
    <dataValidation type="list" allowBlank="1" showInputMessage="1" showErrorMessage="1" sqref="R11 R19:R20 R15:R17 R13 R9 R7">
      <formula1>$R$41</formula1>
    </dataValidation>
  </dataValidations>
  <pageMargins left="0.70866141732283472" right="0.70866141732283472" top="0.74803149606299213" bottom="0.74803149606299213" header="0.31496062992125984" footer="0.31496062992125984"/>
  <pageSetup paperSize="9" orientation="landscape" horizontalDpi="4294967295" verticalDpi="4294967295" r:id="rId1"/>
  <headerFooter>
    <oddFooter>&amp;LRECTOR,
Acad.Prof.univ.dr. Ioan Aurel POP&amp;RDIRECTOR, 
Conf. univ. dr. Cătălin GLAVA</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sheetData/>
  <phoneticPr fontId="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EE2F100BAAD154B946BFA08EDEEF246" ma:contentTypeVersion="0" ma:contentTypeDescription="Create a new document." ma:contentTypeScope="" ma:versionID="2159e31995da096ebf1b3f27d3835dd9">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B5E7C0-ED21-46F8-85A1-7B54954EB6AC}">
  <ds:schemaRefs>
    <ds:schemaRef ds:uri="http://schemas.microsoft.com/office/2006/metadata/properties"/>
  </ds:schemaRefs>
</ds:datastoreItem>
</file>

<file path=customXml/itemProps2.xml><?xml version="1.0" encoding="utf-8"?>
<ds:datastoreItem xmlns:ds="http://schemas.openxmlformats.org/officeDocument/2006/customXml" ds:itemID="{9194188C-235A-4012-AD42-3515DA2306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AF3A9C6B-4B47-4802-97A8-58CE7E53BD9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Plan</vt:lpstr>
      <vt:lpstr>Modul Pedagogic</vt:lpstr>
      <vt:lpstr>Sheet3</vt:lpstr>
      <vt:lpstr>Plan!Print_Area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Gelu</dc:creator>
  <cp:lastModifiedBy>Gelu Gherghin</cp:lastModifiedBy>
  <cp:lastPrinted>2020-02-19T13:28:02Z</cp:lastPrinted>
  <dcterms:created xsi:type="dcterms:W3CDTF">2013-06-27T08:19:59Z</dcterms:created>
  <dcterms:modified xsi:type="dcterms:W3CDTF">2020-02-19T13:30:08Z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0x0101006EE2F100BAAD154B946BFA08EDEEF246</vt:lpwstr>
  </property>
</Properties>
</file>