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28800" windowHeight="12180"/>
  </bookViews>
  <sheets>
    <sheet name="Sheet1" sheetId="1" r:id="rId1"/>
    <sheet name="Sheet2" sheetId="2" r:id="rId2"/>
    <sheet name="Sheet3" sheetId="3" r:id="rId3"/>
  </sheets>
  <definedNames>
    <definedName name="_xlnm.Print_Area" localSheetId="0">Sheet1!$A$1:$T$300</definedName>
    <definedName name="_xlnm.Print_Area" localSheetId="1">Sheet2!$A$1:$T$25</definedName>
  </definedNames>
  <calcPr calcId="162913" concurrentCalc="0"/>
</workbook>
</file>

<file path=xl/calcChain.xml><?xml version="1.0" encoding="utf-8"?>
<calcChain xmlns="http://schemas.openxmlformats.org/spreadsheetml/2006/main">
  <c r="T267" i="1" l="1"/>
  <c r="S267" i="1"/>
  <c r="R267" i="1"/>
  <c r="Q267" i="1"/>
  <c r="M267" i="1"/>
  <c r="L267" i="1"/>
  <c r="K267" i="1"/>
  <c r="J267" i="1"/>
  <c r="A267" i="1"/>
  <c r="T288" i="1"/>
  <c r="S288" i="1"/>
  <c r="R288" i="1"/>
  <c r="Q288" i="1"/>
  <c r="M288" i="1"/>
  <c r="L288" i="1"/>
  <c r="K288" i="1"/>
  <c r="J288" i="1"/>
  <c r="A288" i="1"/>
  <c r="A240" i="1"/>
  <c r="P185" i="1"/>
  <c r="P186" i="1"/>
  <c r="P187" i="1"/>
  <c r="P188" i="1"/>
  <c r="P190" i="1"/>
  <c r="P191" i="1"/>
  <c r="P192" i="1"/>
  <c r="P193" i="1"/>
  <c r="P195" i="1"/>
  <c r="P196" i="1"/>
  <c r="P198" i="1"/>
  <c r="P199" i="1"/>
  <c r="P201" i="1"/>
  <c r="P202" i="1"/>
  <c r="P204" i="1"/>
  <c r="N185" i="1"/>
  <c r="N186" i="1"/>
  <c r="N187" i="1"/>
  <c r="N188" i="1"/>
  <c r="N190" i="1"/>
  <c r="N191" i="1"/>
  <c r="N192" i="1"/>
  <c r="N193" i="1"/>
  <c r="N195" i="1"/>
  <c r="N196" i="1"/>
  <c r="N198" i="1"/>
  <c r="N199" i="1"/>
  <c r="N201" i="1"/>
  <c r="N202" i="1"/>
  <c r="N204" i="1"/>
  <c r="M206" i="1"/>
  <c r="L206" i="1"/>
  <c r="K206" i="1"/>
  <c r="T205" i="1"/>
  <c r="S205" i="1"/>
  <c r="R205" i="1"/>
  <c r="Q205" i="1"/>
  <c r="M205" i="1"/>
  <c r="L205" i="1"/>
  <c r="K205" i="1"/>
  <c r="J205" i="1"/>
  <c r="T281" i="1"/>
  <c r="T282" i="1"/>
  <c r="T283" i="1"/>
  <c r="T284" i="1"/>
  <c r="T285" i="1"/>
  <c r="T286" i="1"/>
  <c r="T287" i="1"/>
  <c r="T50" i="1"/>
  <c r="T66" i="1"/>
  <c r="T81" i="1"/>
  <c r="T98" i="1"/>
  <c r="T116" i="1"/>
  <c r="T131"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4" i="1"/>
  <c r="T265" i="1"/>
  <c r="T266" i="1"/>
  <c r="T268" i="1"/>
  <c r="T269" i="1"/>
  <c r="T216" i="1"/>
  <c r="T217" i="1"/>
  <c r="T218" i="1"/>
  <c r="T219" i="1"/>
  <c r="T220" i="1"/>
  <c r="T221" i="1"/>
  <c r="T224" i="1"/>
  <c r="T225" i="1"/>
  <c r="K281" i="1"/>
  <c r="K282" i="1"/>
  <c r="K283" i="1"/>
  <c r="K284" i="1"/>
  <c r="K285" i="1"/>
  <c r="K286" i="1"/>
  <c r="K287" i="1"/>
  <c r="L281" i="1"/>
  <c r="L282" i="1"/>
  <c r="L283" i="1"/>
  <c r="L284" i="1"/>
  <c r="L285" i="1"/>
  <c r="L286" i="1"/>
  <c r="L287" i="1"/>
  <c r="M281" i="1"/>
  <c r="M282" i="1"/>
  <c r="M283" i="1"/>
  <c r="M284" i="1"/>
  <c r="M285" i="1"/>
  <c r="M286" i="1"/>
  <c r="M287" i="1"/>
  <c r="N41" i="1"/>
  <c r="N42" i="1"/>
  <c r="N238" i="1"/>
  <c r="N43" i="1"/>
  <c r="N216" i="1"/>
  <c r="N44" i="1"/>
  <c r="N285" i="1"/>
  <c r="N45" i="1"/>
  <c r="N281" i="1"/>
  <c r="N46" i="1"/>
  <c r="N282" i="1"/>
  <c r="N48" i="1"/>
  <c r="N49" i="1"/>
  <c r="N57" i="1"/>
  <c r="N241" i="1"/>
  <c r="N58" i="1"/>
  <c r="N59" i="1"/>
  <c r="N217" i="1"/>
  <c r="N60" i="1"/>
  <c r="N61" i="1"/>
  <c r="N286" i="1"/>
  <c r="N62" i="1"/>
  <c r="N283" i="1"/>
  <c r="N64" i="1"/>
  <c r="N65" i="1"/>
  <c r="N73" i="1"/>
  <c r="N245" i="1"/>
  <c r="N74" i="1"/>
  <c r="N246" i="1"/>
  <c r="N75" i="1"/>
  <c r="N247" i="1"/>
  <c r="N76" i="1"/>
  <c r="N287" i="1"/>
  <c r="N77" i="1"/>
  <c r="N218" i="1"/>
  <c r="N79" i="1"/>
  <c r="N248" i="1"/>
  <c r="N80" i="1"/>
  <c r="N89" i="1"/>
  <c r="N250" i="1"/>
  <c r="N90" i="1"/>
  <c r="N251" i="1"/>
  <c r="N91" i="1"/>
  <c r="N252" i="1"/>
  <c r="N92" i="1"/>
  <c r="N253" i="1"/>
  <c r="N93" i="1"/>
  <c r="N288" i="1"/>
  <c r="N94" i="1"/>
  <c r="N219" i="1"/>
  <c r="N96" i="1"/>
  <c r="N254" i="1"/>
  <c r="N97" i="1"/>
  <c r="N107" i="1"/>
  <c r="N256" i="1"/>
  <c r="N108" i="1"/>
  <c r="N257" i="1"/>
  <c r="N109" i="1"/>
  <c r="N258" i="1"/>
  <c r="N110" i="1"/>
  <c r="N111" i="1"/>
  <c r="N220" i="1"/>
  <c r="N113" i="1"/>
  <c r="N259" i="1"/>
  <c r="N114" i="1"/>
  <c r="N115" i="1"/>
  <c r="N122" i="1"/>
  <c r="N264" i="1"/>
  <c r="N123" i="1"/>
  <c r="N265" i="1"/>
  <c r="N124" i="1"/>
  <c r="N225" i="1"/>
  <c r="N125" i="1"/>
  <c r="N224" i="1"/>
  <c r="N126" i="1"/>
  <c r="N266" i="1"/>
  <c r="N128" i="1"/>
  <c r="N267" i="1"/>
  <c r="N129" i="1"/>
  <c r="N130"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4" i="1"/>
  <c r="K265" i="1"/>
  <c r="K266" i="1"/>
  <c r="K268" i="1"/>
  <c r="K269"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4" i="1"/>
  <c r="L265" i="1"/>
  <c r="L266" i="1"/>
  <c r="L268" i="1"/>
  <c r="L269"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4" i="1"/>
  <c r="M265" i="1"/>
  <c r="M266" i="1"/>
  <c r="M268" i="1"/>
  <c r="M269" i="1"/>
  <c r="K216" i="1"/>
  <c r="K217" i="1"/>
  <c r="K218" i="1"/>
  <c r="K219" i="1"/>
  <c r="K220" i="1"/>
  <c r="K221" i="1"/>
  <c r="K224" i="1"/>
  <c r="K225" i="1"/>
  <c r="L216" i="1"/>
  <c r="L217" i="1"/>
  <c r="L218" i="1"/>
  <c r="L219" i="1"/>
  <c r="L220" i="1"/>
  <c r="L221" i="1"/>
  <c r="L224" i="1"/>
  <c r="L225" i="1"/>
  <c r="M216" i="1"/>
  <c r="M217" i="1"/>
  <c r="M218" i="1"/>
  <c r="M219" i="1"/>
  <c r="M220" i="1"/>
  <c r="M221" i="1"/>
  <c r="M224" i="1"/>
  <c r="M225" i="1"/>
  <c r="J167" i="1"/>
  <c r="N6" i="2"/>
  <c r="P6" i="2"/>
  <c r="O6" i="2"/>
  <c r="N8" i="2"/>
  <c r="N10" i="2"/>
  <c r="N12" i="2"/>
  <c r="N14" i="2"/>
  <c r="N15" i="2"/>
  <c r="N16" i="2"/>
  <c r="N18" i="2"/>
  <c r="N19" i="2"/>
  <c r="P8" i="2"/>
  <c r="P10" i="2"/>
  <c r="O10" i="2"/>
  <c r="P12" i="2"/>
  <c r="O12" i="2"/>
  <c r="P14" i="2"/>
  <c r="P15" i="2"/>
  <c r="P18" i="2"/>
  <c r="O16" i="2"/>
  <c r="O18" i="2"/>
  <c r="P19" i="2"/>
  <c r="K21" i="2"/>
  <c r="L21" i="2"/>
  <c r="M21" i="2"/>
  <c r="P16" i="2"/>
  <c r="S20" i="2"/>
  <c r="R20" i="2"/>
  <c r="Q20" i="2"/>
  <c r="M20" i="2"/>
  <c r="L20" i="2"/>
  <c r="K20" i="2"/>
  <c r="J20" i="2"/>
  <c r="N284" i="1"/>
  <c r="P45" i="1"/>
  <c r="P281" i="1"/>
  <c r="P46" i="1"/>
  <c r="P282" i="1"/>
  <c r="P62" i="1"/>
  <c r="P60" i="1"/>
  <c r="O60" i="1"/>
  <c r="O284" i="1"/>
  <c r="P44" i="1"/>
  <c r="P61" i="1"/>
  <c r="P286" i="1"/>
  <c r="P76" i="1"/>
  <c r="P93" i="1"/>
  <c r="P288" i="1"/>
  <c r="Q281" i="1"/>
  <c r="Q282" i="1"/>
  <c r="Q283" i="1"/>
  <c r="Q284" i="1"/>
  <c r="Q285" i="1"/>
  <c r="Q286" i="1"/>
  <c r="Q287" i="1"/>
  <c r="R281" i="1"/>
  <c r="R282" i="1"/>
  <c r="R283" i="1"/>
  <c r="R284" i="1"/>
  <c r="R285" i="1"/>
  <c r="R286" i="1"/>
  <c r="R287" i="1"/>
  <c r="S281" i="1"/>
  <c r="S282" i="1"/>
  <c r="S283" i="1"/>
  <c r="S284" i="1"/>
  <c r="S285" i="1"/>
  <c r="S286" i="1"/>
  <c r="S287" i="1"/>
  <c r="T167" i="1"/>
  <c r="S167" i="1"/>
  <c r="R167" i="1"/>
  <c r="Q167" i="1"/>
  <c r="P137" i="1"/>
  <c r="P140" i="1"/>
  <c r="P145" i="1"/>
  <c r="P148" i="1"/>
  <c r="P153" i="1"/>
  <c r="P156" i="1"/>
  <c r="P159" i="1"/>
  <c r="P162" i="1"/>
  <c r="P165" i="1"/>
  <c r="N137" i="1"/>
  <c r="N140" i="1"/>
  <c r="N145" i="1"/>
  <c r="N148" i="1"/>
  <c r="N153" i="1"/>
  <c r="N156" i="1"/>
  <c r="N159" i="1"/>
  <c r="N162" i="1"/>
  <c r="N165" i="1"/>
  <c r="M168" i="1"/>
  <c r="L168" i="1"/>
  <c r="K168" i="1"/>
  <c r="K167" i="1"/>
  <c r="L167" i="1"/>
  <c r="M167" i="1"/>
  <c r="J281" i="1"/>
  <c r="J282" i="1"/>
  <c r="J283" i="1"/>
  <c r="J284" i="1"/>
  <c r="J285" i="1"/>
  <c r="J286" i="1"/>
  <c r="J287" i="1"/>
  <c r="P157" i="1"/>
  <c r="N157" i="1"/>
  <c r="P141" i="1"/>
  <c r="N141" i="1"/>
  <c r="N142" i="1"/>
  <c r="P142" i="1"/>
  <c r="N143" i="1"/>
  <c r="P143" i="1"/>
  <c r="P41" i="1"/>
  <c r="P237" i="1"/>
  <c r="P42" i="1"/>
  <c r="P238" i="1"/>
  <c r="P43" i="1"/>
  <c r="O43" i="1"/>
  <c r="O216" i="1"/>
  <c r="P48" i="1"/>
  <c r="P239" i="1"/>
  <c r="P49" i="1"/>
  <c r="J50" i="1"/>
  <c r="K50" i="1"/>
  <c r="L50" i="1"/>
  <c r="M50" i="1"/>
  <c r="Q50" i="1"/>
  <c r="R50" i="1"/>
  <c r="S50" i="1"/>
  <c r="P126" i="1"/>
  <c r="P111" i="1"/>
  <c r="O111" i="1"/>
  <c r="O220" i="1"/>
  <c r="A287" i="1"/>
  <c r="A286" i="1"/>
  <c r="A285" i="1"/>
  <c r="A284" i="1"/>
  <c r="P94" i="1"/>
  <c r="P77" i="1"/>
  <c r="P218" i="1"/>
  <c r="P58" i="1"/>
  <c r="P242" i="1"/>
  <c r="S269" i="1"/>
  <c r="R269" i="1"/>
  <c r="Q269" i="1"/>
  <c r="J269" i="1"/>
  <c r="A269" i="1"/>
  <c r="S266" i="1"/>
  <c r="R266" i="1"/>
  <c r="Q266" i="1"/>
  <c r="J266" i="1"/>
  <c r="A266" i="1"/>
  <c r="A254" i="1"/>
  <c r="J254" i="1"/>
  <c r="Q254" i="1"/>
  <c r="R254" i="1"/>
  <c r="S254" i="1"/>
  <c r="A255" i="1"/>
  <c r="J255" i="1"/>
  <c r="Q255" i="1"/>
  <c r="R255" i="1"/>
  <c r="S255" i="1"/>
  <c r="S253" i="1"/>
  <c r="R253" i="1"/>
  <c r="Q253" i="1"/>
  <c r="J253" i="1"/>
  <c r="A253" i="1"/>
  <c r="S252" i="1"/>
  <c r="R252" i="1"/>
  <c r="Q252" i="1"/>
  <c r="J252" i="1"/>
  <c r="A252" i="1"/>
  <c r="S251" i="1"/>
  <c r="R251" i="1"/>
  <c r="Q251" i="1"/>
  <c r="J251" i="1"/>
  <c r="A251" i="1"/>
  <c r="S250" i="1"/>
  <c r="R250" i="1"/>
  <c r="Q250" i="1"/>
  <c r="J250" i="1"/>
  <c r="A250" i="1"/>
  <c r="S249" i="1"/>
  <c r="R249" i="1"/>
  <c r="Q249" i="1"/>
  <c r="J249" i="1"/>
  <c r="A249" i="1"/>
  <c r="S248" i="1"/>
  <c r="R248" i="1"/>
  <c r="Q248" i="1"/>
  <c r="J248" i="1"/>
  <c r="A248" i="1"/>
  <c r="S247" i="1"/>
  <c r="R247" i="1"/>
  <c r="Q247" i="1"/>
  <c r="J247" i="1"/>
  <c r="A247" i="1"/>
  <c r="S246" i="1"/>
  <c r="R246" i="1"/>
  <c r="Q246" i="1"/>
  <c r="J246" i="1"/>
  <c r="A246" i="1"/>
  <c r="S245" i="1"/>
  <c r="R245" i="1"/>
  <c r="Q245" i="1"/>
  <c r="J245" i="1"/>
  <c r="A245" i="1"/>
  <c r="S244" i="1"/>
  <c r="R244" i="1"/>
  <c r="Q244" i="1"/>
  <c r="J244" i="1"/>
  <c r="A244" i="1"/>
  <c r="P130" i="1"/>
  <c r="P269" i="1"/>
  <c r="P129" i="1"/>
  <c r="P268" i="1"/>
  <c r="P128" i="1"/>
  <c r="P267" i="1"/>
  <c r="P125" i="1"/>
  <c r="P224" i="1"/>
  <c r="P124" i="1"/>
  <c r="O124" i="1"/>
  <c r="O225" i="1"/>
  <c r="P123" i="1"/>
  <c r="P265" i="1"/>
  <c r="S261" i="1"/>
  <c r="R261" i="1"/>
  <c r="Q261" i="1"/>
  <c r="J261" i="1"/>
  <c r="A261" i="1"/>
  <c r="S260" i="1"/>
  <c r="R260" i="1"/>
  <c r="Q260" i="1"/>
  <c r="J260" i="1"/>
  <c r="A260" i="1"/>
  <c r="S259" i="1"/>
  <c r="R259" i="1"/>
  <c r="Q259" i="1"/>
  <c r="J259" i="1"/>
  <c r="A259" i="1"/>
  <c r="S221" i="1"/>
  <c r="R221" i="1"/>
  <c r="Q221" i="1"/>
  <c r="J221" i="1"/>
  <c r="A221" i="1"/>
  <c r="U31" i="1"/>
  <c r="S66" i="1"/>
  <c r="R66" i="1"/>
  <c r="Q66" i="1"/>
  <c r="U33" i="1"/>
  <c r="U32" i="1"/>
  <c r="A224" i="1"/>
  <c r="A283" i="1"/>
  <c r="A282" i="1"/>
  <c r="A281" i="1"/>
  <c r="S268" i="1"/>
  <c r="R268" i="1"/>
  <c r="Q268" i="1"/>
  <c r="J268" i="1"/>
  <c r="A268" i="1"/>
  <c r="S265" i="1"/>
  <c r="R265" i="1"/>
  <c r="Q265" i="1"/>
  <c r="J265" i="1"/>
  <c r="A265" i="1"/>
  <c r="S264" i="1"/>
  <c r="R264" i="1"/>
  <c r="Q264" i="1"/>
  <c r="J264" i="1"/>
  <c r="A264" i="1"/>
  <c r="S258" i="1"/>
  <c r="R258" i="1"/>
  <c r="Q258" i="1"/>
  <c r="J258" i="1"/>
  <c r="A258" i="1"/>
  <c r="S257" i="1"/>
  <c r="R257" i="1"/>
  <c r="Q257" i="1"/>
  <c r="J257" i="1"/>
  <c r="A257" i="1"/>
  <c r="S256" i="1"/>
  <c r="R256" i="1"/>
  <c r="Q256" i="1"/>
  <c r="J256" i="1"/>
  <c r="A256" i="1"/>
  <c r="S243" i="1"/>
  <c r="R243" i="1"/>
  <c r="Q243" i="1"/>
  <c r="J243" i="1"/>
  <c r="A243" i="1"/>
  <c r="S242" i="1"/>
  <c r="R242" i="1"/>
  <c r="Q242" i="1"/>
  <c r="N242" i="1"/>
  <c r="J242" i="1"/>
  <c r="A242" i="1"/>
  <c r="S241" i="1"/>
  <c r="R241" i="1"/>
  <c r="Q241" i="1"/>
  <c r="J241" i="1"/>
  <c r="A241" i="1"/>
  <c r="S240" i="1"/>
  <c r="R240" i="1"/>
  <c r="Q240" i="1"/>
  <c r="J240" i="1"/>
  <c r="S239" i="1"/>
  <c r="R239" i="1"/>
  <c r="Q239" i="1"/>
  <c r="J239" i="1"/>
  <c r="A239" i="1"/>
  <c r="S238" i="1"/>
  <c r="R238" i="1"/>
  <c r="Q238" i="1"/>
  <c r="J238" i="1"/>
  <c r="A238" i="1"/>
  <c r="S237" i="1"/>
  <c r="R237" i="1"/>
  <c r="Q237" i="1"/>
  <c r="J237" i="1"/>
  <c r="A237" i="1"/>
  <c r="S225" i="1"/>
  <c r="R225" i="1"/>
  <c r="Q225" i="1"/>
  <c r="J225" i="1"/>
  <c r="A225" i="1"/>
  <c r="S224" i="1"/>
  <c r="R224" i="1"/>
  <c r="Q224" i="1"/>
  <c r="J224" i="1"/>
  <c r="Q217" i="1"/>
  <c r="R216" i="1"/>
  <c r="S216" i="1"/>
  <c r="S220" i="1"/>
  <c r="R220" i="1"/>
  <c r="Q220" i="1"/>
  <c r="J220" i="1"/>
  <c r="A220" i="1"/>
  <c r="S219" i="1"/>
  <c r="R219" i="1"/>
  <c r="Q219" i="1"/>
  <c r="J219" i="1"/>
  <c r="A219" i="1"/>
  <c r="A218" i="1"/>
  <c r="A217" i="1"/>
  <c r="S218" i="1"/>
  <c r="R218" i="1"/>
  <c r="Q218" i="1"/>
  <c r="J218" i="1"/>
  <c r="S217" i="1"/>
  <c r="R217" i="1"/>
  <c r="J217" i="1"/>
  <c r="Q216" i="1"/>
  <c r="J216" i="1"/>
  <c r="N163" i="1"/>
  <c r="P163" i="1"/>
  <c r="P166" i="1"/>
  <c r="N166" i="1"/>
  <c r="N138" i="1"/>
  <c r="N150" i="1"/>
  <c r="P150" i="1"/>
  <c r="N160" i="1"/>
  <c r="P160" i="1"/>
  <c r="J131" i="1"/>
  <c r="P146" i="1"/>
  <c r="N146" i="1"/>
  <c r="P154" i="1"/>
  <c r="N154" i="1"/>
  <c r="P107" i="1"/>
  <c r="P108" i="1"/>
  <c r="P257" i="1"/>
  <c r="P109" i="1"/>
  <c r="P258" i="1"/>
  <c r="N221" i="1"/>
  <c r="P110" i="1"/>
  <c r="P113" i="1"/>
  <c r="N260" i="1"/>
  <c r="P114" i="1"/>
  <c r="P260" i="1"/>
  <c r="N261" i="1"/>
  <c r="P115" i="1"/>
  <c r="P261" i="1"/>
  <c r="N239" i="1"/>
  <c r="J116" i="1"/>
  <c r="K116" i="1"/>
  <c r="L116" i="1"/>
  <c r="M116" i="1"/>
  <c r="Q116" i="1"/>
  <c r="R116" i="1"/>
  <c r="S116" i="1"/>
  <c r="P122" i="1"/>
  <c r="P264" i="1"/>
  <c r="N268" i="1"/>
  <c r="N269" i="1"/>
  <c r="K131" i="1"/>
  <c r="L131" i="1"/>
  <c r="M131" i="1"/>
  <c r="Q131" i="1"/>
  <c r="R131" i="1"/>
  <c r="S131" i="1"/>
  <c r="P97" i="1"/>
  <c r="P255" i="1"/>
  <c r="N255" i="1"/>
  <c r="P151" i="1"/>
  <c r="N151" i="1"/>
  <c r="P149" i="1"/>
  <c r="N149" i="1"/>
  <c r="P138" i="1"/>
  <c r="S98" i="1"/>
  <c r="R98" i="1"/>
  <c r="Q98" i="1"/>
  <c r="M98" i="1"/>
  <c r="L98" i="1"/>
  <c r="K98" i="1"/>
  <c r="J98" i="1"/>
  <c r="P96" i="1"/>
  <c r="P254" i="1"/>
  <c r="P92" i="1"/>
  <c r="P91" i="1"/>
  <c r="P252" i="1"/>
  <c r="P90" i="1"/>
  <c r="P251" i="1"/>
  <c r="P89" i="1"/>
  <c r="S81" i="1"/>
  <c r="R81" i="1"/>
  <c r="Q81" i="1"/>
  <c r="M81" i="1"/>
  <c r="L81" i="1"/>
  <c r="K81" i="1"/>
  <c r="J81" i="1"/>
  <c r="P80" i="1"/>
  <c r="P249" i="1"/>
  <c r="N249" i="1"/>
  <c r="P79" i="1"/>
  <c r="P75" i="1"/>
  <c r="P221" i="1"/>
  <c r="P74" i="1"/>
  <c r="P246" i="1"/>
  <c r="P73" i="1"/>
  <c r="P245" i="1"/>
  <c r="M66" i="1"/>
  <c r="L66" i="1"/>
  <c r="K66" i="1"/>
  <c r="J66" i="1"/>
  <c r="P65" i="1"/>
  <c r="O65" i="1"/>
  <c r="O244" i="1"/>
  <c r="N244" i="1"/>
  <c r="P64" i="1"/>
  <c r="P243" i="1"/>
  <c r="P59" i="1"/>
  <c r="P217" i="1"/>
  <c r="P57" i="1"/>
  <c r="N240" i="1"/>
  <c r="O14" i="2"/>
  <c r="K22" i="2"/>
  <c r="O19" i="2"/>
  <c r="N21" i="2"/>
  <c r="O15" i="2"/>
  <c r="O62" i="1"/>
  <c r="O283" i="1"/>
  <c r="O76" i="1"/>
  <c r="O287" i="1"/>
  <c r="S289" i="1"/>
  <c r="J289" i="1"/>
  <c r="M289" i="1"/>
  <c r="M290" i="1"/>
  <c r="L289" i="1"/>
  <c r="L290" i="1"/>
  <c r="Q289" i="1"/>
  <c r="N289" i="1"/>
  <c r="N290" i="1"/>
  <c r="O92" i="1"/>
  <c r="O253" i="1"/>
  <c r="O79" i="1"/>
  <c r="O248" i="1"/>
  <c r="O110" i="1"/>
  <c r="R289" i="1"/>
  <c r="K289" i="1"/>
  <c r="K290" i="1"/>
  <c r="T289" i="1"/>
  <c r="K292" i="1"/>
  <c r="K207" i="1"/>
  <c r="O188" i="1"/>
  <c r="O192" i="1"/>
  <c r="O159" i="1"/>
  <c r="O97" i="1"/>
  <c r="O255" i="1"/>
  <c r="O96" i="1"/>
  <c r="O254" i="1"/>
  <c r="P220" i="1"/>
  <c r="O138" i="1"/>
  <c r="O140" i="1"/>
  <c r="P283" i="1"/>
  <c r="O154" i="1"/>
  <c r="O201" i="1"/>
  <c r="O195" i="1"/>
  <c r="O185" i="1"/>
  <c r="O91" i="1"/>
  <c r="O252" i="1"/>
  <c r="O61" i="1"/>
  <c r="O286" i="1"/>
  <c r="O74" i="1"/>
  <c r="O246" i="1"/>
  <c r="O129" i="1"/>
  <c r="O268" i="1"/>
  <c r="O151" i="1"/>
  <c r="O146" i="1"/>
  <c r="O166" i="1"/>
  <c r="O73" i="1"/>
  <c r="O245" i="1"/>
  <c r="T298" i="1"/>
  <c r="T300" i="1"/>
  <c r="O163" i="1"/>
  <c r="O204" i="1"/>
  <c r="O198" i="1"/>
  <c r="O109" i="1"/>
  <c r="O258" i="1"/>
  <c r="P216" i="1"/>
  <c r="O115" i="1"/>
  <c r="O261" i="1"/>
  <c r="P225" i="1"/>
  <c r="P226" i="1"/>
  <c r="O126" i="1"/>
  <c r="O266" i="1"/>
  <c r="O145" i="1"/>
  <c r="P287" i="1"/>
  <c r="S298" i="1"/>
  <c r="S300" i="1"/>
  <c r="U81" i="1"/>
  <c r="P131" i="1"/>
  <c r="U116" i="1"/>
  <c r="O125" i="1"/>
  <c r="O224" i="1"/>
  <c r="O226" i="1"/>
  <c r="O153" i="1"/>
  <c r="P284" i="1"/>
  <c r="O190" i="1"/>
  <c r="O150" i="1"/>
  <c r="U50" i="1"/>
  <c r="O143" i="1"/>
  <c r="O141" i="1"/>
  <c r="K169" i="1"/>
  <c r="O128" i="1"/>
  <c r="O267" i="1"/>
  <c r="O90" i="1"/>
  <c r="O251" i="1"/>
  <c r="O41" i="1"/>
  <c r="O237" i="1"/>
  <c r="N131" i="1"/>
  <c r="R6" i="1"/>
  <c r="U8" i="1"/>
  <c r="O122" i="1"/>
  <c r="O264" i="1"/>
  <c r="O93" i="1"/>
  <c r="O288" i="1"/>
  <c r="O199" i="1"/>
  <c r="O202" i="1"/>
  <c r="O196" i="1"/>
  <c r="O187" i="1"/>
  <c r="O114" i="1"/>
  <c r="O260" i="1"/>
  <c r="O57" i="1"/>
  <c r="O241" i="1"/>
  <c r="O123" i="1"/>
  <c r="O265" i="1"/>
  <c r="N237" i="1"/>
  <c r="O113" i="1"/>
  <c r="O259" i="1"/>
  <c r="O160" i="1"/>
  <c r="U66" i="1"/>
  <c r="R298" i="1"/>
  <c r="R300" i="1"/>
  <c r="O142" i="1"/>
  <c r="O157" i="1"/>
  <c r="O156" i="1"/>
  <c r="O165" i="1"/>
  <c r="K170" i="1"/>
  <c r="O48" i="1"/>
  <c r="O239" i="1"/>
  <c r="O193" i="1"/>
  <c r="O108" i="1"/>
  <c r="O257" i="1"/>
  <c r="O130" i="1"/>
  <c r="O269" i="1"/>
  <c r="P253" i="1"/>
  <c r="U98" i="1"/>
  <c r="U131" i="1"/>
  <c r="S226" i="1"/>
  <c r="Q226" i="1"/>
  <c r="P266" i="1"/>
  <c r="P270" i="1"/>
  <c r="N168" i="1"/>
  <c r="J299" i="1"/>
  <c r="O148" i="1"/>
  <c r="O59" i="1"/>
  <c r="O217" i="1"/>
  <c r="P244" i="1"/>
  <c r="O75" i="1"/>
  <c r="O247" i="1"/>
  <c r="P247" i="1"/>
  <c r="R226" i="1"/>
  <c r="O77" i="1"/>
  <c r="O218" i="1"/>
  <c r="O46" i="1"/>
  <c r="O282" i="1"/>
  <c r="P50" i="1"/>
  <c r="O80" i="1"/>
  <c r="O249" i="1"/>
  <c r="O45" i="1"/>
  <c r="O281" i="1"/>
  <c r="P256" i="1"/>
  <c r="O107" i="1"/>
  <c r="O94" i="1"/>
  <c r="O219" i="1"/>
  <c r="P219" i="1"/>
  <c r="N20" i="2"/>
  <c r="K208" i="1"/>
  <c r="P167" i="1"/>
  <c r="P116" i="1"/>
  <c r="P241" i="1"/>
  <c r="P66" i="1"/>
  <c r="P259" i="1"/>
  <c r="O42" i="1"/>
  <c r="O238" i="1"/>
  <c r="O49" i="1"/>
  <c r="O240" i="1"/>
  <c r="P240" i="1"/>
  <c r="P168" i="1"/>
  <c r="O162" i="1"/>
  <c r="O8" i="2"/>
  <c r="O21" i="2"/>
  <c r="O20" i="2"/>
  <c r="O64" i="1"/>
  <c r="O243" i="1"/>
  <c r="N243" i="1"/>
  <c r="N206" i="1"/>
  <c r="N205" i="1"/>
  <c r="O191" i="1"/>
  <c r="P206" i="1"/>
  <c r="P81" i="1"/>
  <c r="O89" i="1"/>
  <c r="P98" i="1"/>
  <c r="P250" i="1"/>
  <c r="N167" i="1"/>
  <c r="O137" i="1"/>
  <c r="O44" i="1"/>
  <c r="O285" i="1"/>
  <c r="P21" i="2"/>
  <c r="N66" i="1"/>
  <c r="R4" i="1"/>
  <c r="U4" i="1"/>
  <c r="N50" i="1"/>
  <c r="O4" i="1"/>
  <c r="U3" i="1"/>
  <c r="P248" i="1"/>
  <c r="O149" i="1"/>
  <c r="P285" i="1"/>
  <c r="N98" i="1"/>
  <c r="R5" i="1"/>
  <c r="U6" i="1"/>
  <c r="N81" i="1"/>
  <c r="O5" i="1"/>
  <c r="U5" i="1"/>
  <c r="O58" i="1"/>
  <c r="O242" i="1"/>
  <c r="P20" i="2"/>
  <c r="N116" i="1"/>
  <c r="O6" i="1"/>
  <c r="U7" i="1"/>
  <c r="P205" i="1"/>
  <c r="O186" i="1"/>
  <c r="N226" i="1"/>
  <c r="J270" i="1"/>
  <c r="R222" i="1"/>
  <c r="J262" i="1"/>
  <c r="J222" i="1"/>
  <c r="J226" i="1"/>
  <c r="L226" i="1"/>
  <c r="K226" i="1"/>
  <c r="T226" i="1"/>
  <c r="N270" i="1"/>
  <c r="M226" i="1"/>
  <c r="N222" i="1"/>
  <c r="M270" i="1"/>
  <c r="K270" i="1"/>
  <c r="T262" i="1"/>
  <c r="S222" i="1"/>
  <c r="Q222" i="1"/>
  <c r="Q262" i="1"/>
  <c r="S262" i="1"/>
  <c r="R262" i="1"/>
  <c r="R270" i="1"/>
  <c r="Q270" i="1"/>
  <c r="S270" i="1"/>
  <c r="M222" i="1"/>
  <c r="K222" i="1"/>
  <c r="L270" i="1"/>
  <c r="T222" i="1"/>
  <c r="L222" i="1"/>
  <c r="M262" i="1"/>
  <c r="K262" i="1"/>
  <c r="T270" i="1"/>
  <c r="L262" i="1"/>
  <c r="N22" i="2"/>
  <c r="P289" i="1"/>
  <c r="P290" i="1"/>
  <c r="O289" i="1"/>
  <c r="O290" i="1"/>
  <c r="Q227" i="1"/>
  <c r="R227" i="1"/>
  <c r="P222" i="1"/>
  <c r="P227" i="1"/>
  <c r="O221" i="1"/>
  <c r="O222" i="1"/>
  <c r="N262" i="1"/>
  <c r="N271" i="1"/>
  <c r="O167" i="1"/>
  <c r="O270" i="1"/>
  <c r="S227" i="1"/>
  <c r="N227" i="1"/>
  <c r="J271" i="1"/>
  <c r="O206" i="1"/>
  <c r="N207" i="1"/>
  <c r="O131" i="1"/>
  <c r="K209" i="1"/>
  <c r="O81" i="1"/>
  <c r="P262" i="1"/>
  <c r="P272" i="1"/>
  <c r="N291" i="1"/>
  <c r="N228" i="1"/>
  <c r="J298" i="1"/>
  <c r="J300" i="1"/>
  <c r="O250" i="1"/>
  <c r="O98" i="1"/>
  <c r="K171" i="1"/>
  <c r="O168" i="1"/>
  <c r="O50" i="1"/>
  <c r="O116" i="1"/>
  <c r="O256" i="1"/>
  <c r="O66" i="1"/>
  <c r="H299" i="1"/>
  <c r="O205" i="1"/>
  <c r="N272" i="1"/>
  <c r="T227" i="1"/>
  <c r="K230" i="1"/>
  <c r="M271" i="1"/>
  <c r="L271" i="1"/>
  <c r="L227" i="1"/>
  <c r="K271" i="1"/>
  <c r="K228" i="1"/>
  <c r="K272" i="1"/>
  <c r="K227" i="1"/>
  <c r="L228" i="1"/>
  <c r="T271" i="1"/>
  <c r="K274" i="1"/>
  <c r="M227" i="1"/>
  <c r="J227" i="1"/>
  <c r="L272" i="1"/>
  <c r="R271" i="1"/>
  <c r="M228" i="1"/>
  <c r="M272" i="1"/>
  <c r="Q271" i="1"/>
  <c r="S271" i="1"/>
  <c r="P271" i="1"/>
  <c r="P228" i="1"/>
  <c r="O227" i="1"/>
  <c r="O228" i="1"/>
  <c r="N229" i="1"/>
  <c r="H298" i="1"/>
  <c r="H300" i="1"/>
  <c r="P299" i="1"/>
  <c r="O262" i="1"/>
  <c r="L299" i="1"/>
  <c r="N299" i="1"/>
  <c r="N169" i="1"/>
  <c r="K273" i="1"/>
  <c r="K275" i="1"/>
  <c r="U289" i="1"/>
  <c r="K229" i="1"/>
  <c r="K231" i="1"/>
  <c r="U6" i="2"/>
  <c r="U8" i="2"/>
  <c r="K291" i="1"/>
  <c r="K293" i="1"/>
  <c r="P298" i="1"/>
  <c r="P300" i="1"/>
  <c r="U293" i="1"/>
  <c r="N298" i="1"/>
  <c r="N300" i="1"/>
  <c r="O272" i="1"/>
  <c r="N273" i="1"/>
  <c r="O271" i="1"/>
  <c r="L298" i="1"/>
  <c r="L300" i="1"/>
  <c r="U290" i="1"/>
  <c r="U7" i="2"/>
  <c r="U9" i="2"/>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2" authorId="0" shapeId="0">
      <text>
        <r>
          <rPr>
            <b/>
            <sz val="9"/>
            <color rgb="FF000000"/>
            <rFont val="Tahoma"/>
            <family val="2"/>
          </rPr>
          <t>Gelu Gherghin:</t>
        </r>
        <r>
          <rPr>
            <sz val="9"/>
            <color rgb="FF000000"/>
            <rFont val="Tahoma"/>
            <family val="2"/>
          </rPr>
          <t xml:space="preserve">
</t>
        </r>
        <r>
          <rPr>
            <sz val="9"/>
            <color rgb="FF000000"/>
            <rFont val="Tahoma"/>
            <family val="2"/>
          </rPr>
          <t xml:space="preserve">
</t>
        </r>
        <r>
          <rPr>
            <sz val="9"/>
            <color rgb="FFFF0000"/>
            <rFont val="Tahoma"/>
            <family val="2"/>
            <charset val="238"/>
          </rPr>
          <t xml:space="preserve">În această secțiune puteți adăuga câte rânduri sunt necesare, păstrând o aranjare decentă în pagină. 
</t>
        </r>
        <r>
          <rPr>
            <b/>
            <sz val="9"/>
            <color rgb="FFFF0000"/>
            <rFont val="Tahoma"/>
            <family val="2"/>
            <charset val="238"/>
          </rPr>
          <t>Lucrați cât mai simplu, să nu fie nevoie de multe rânduri. În mod obligatoriu se trece numărul și codul pachetului. Folosiți terminologia din machetă, adică "</t>
        </r>
        <r>
          <rPr>
            <i/>
            <sz val="9"/>
            <color rgb="FFFF0000"/>
            <rFont val="Tahoma"/>
            <family val="2"/>
            <charset val="238"/>
          </rPr>
          <t>Se alege o disciplină din pachetul  opțional 1 (cod pachet)</t>
        </r>
        <r>
          <rPr>
            <b/>
            <sz val="9"/>
            <color rgb="FFFF0000"/>
            <rFont val="Tahoma"/>
            <family val="2"/>
            <charset val="238"/>
          </rPr>
          <t>" sau "</t>
        </r>
        <r>
          <rPr>
            <i/>
            <sz val="9"/>
            <color rgb="FFFF0000"/>
            <rFont val="Tahoma"/>
            <family val="2"/>
            <charset val="238"/>
          </rPr>
          <t>Se aleg două discipline din pachetul  opțional 1 (cod pachet)</t>
        </r>
        <r>
          <rPr>
            <b/>
            <sz val="9"/>
            <color rgb="FFFF0000"/>
            <rFont val="Tahoma"/>
            <family val="2"/>
            <charset val="238"/>
          </rPr>
          <t>" sau "</t>
        </r>
        <r>
          <rPr>
            <i/>
            <sz val="9"/>
            <color rgb="FFFF0000"/>
            <rFont val="Tahoma"/>
            <family val="2"/>
            <charset val="238"/>
          </rPr>
          <t>Se alege câte o disciplină din pachetele optionale 1 (cod pachet), 2 (cod pachet) și două discipline din pachetul 3 (cod pachet)</t>
        </r>
        <r>
          <rPr>
            <b/>
            <sz val="9"/>
            <color rgb="FFFF0000"/>
            <rFont val="Tahoma"/>
            <family val="2"/>
            <charset val="238"/>
          </rPr>
          <t>".</t>
        </r>
        <r>
          <rPr>
            <sz val="9"/>
            <color rgb="FFFF0000"/>
            <rFont val="Tahoma"/>
            <family val="2"/>
            <charset val="238"/>
          </rPr>
          <t xml:space="preserve">
</t>
        </r>
        <r>
          <rPr>
            <sz val="9"/>
            <color rgb="FFFF0000"/>
            <rFont val="Tahoma"/>
            <family val="2"/>
            <charset val="238"/>
          </rPr>
          <t xml:space="preserve">
</t>
        </r>
        <r>
          <rPr>
            <sz val="9"/>
            <color rgb="FFFF0000"/>
            <rFont val="Tahoma"/>
            <family val="2"/>
            <charset val="238"/>
          </rPr>
          <t xml:space="preserve">Nu are sens să trecem aici codul fiecărei discipline din pachet, acelea vor fi detaliate oricum în tabelul opționalelor. Aici doar ar încărca inutil pagina de gardă și ar putea altera aranjarea în pagină.
</t>
        </r>
        <r>
          <rPr>
            <sz val="9"/>
            <color rgb="FFFF0000"/>
            <rFont val="Tahoma"/>
            <family val="2"/>
            <charset val="238"/>
          </rPr>
          <t xml:space="preserve">
</t>
        </r>
        <r>
          <rPr>
            <sz val="9"/>
            <color rgb="FFFF0000"/>
            <rFont val="Tahoma"/>
            <family val="2"/>
            <charset val="238"/>
          </rPr>
          <t>Pachetele optionale vor primi la cod litera X în locul limbii de predare. De exemplu: LLX0001, LLX0002, LLX0003, etc. pentru Facultatea de Litere</t>
        </r>
      </text>
    </comment>
    <comment ref="M14" authorId="0" shapeId="0">
      <text>
        <r>
          <rPr>
            <b/>
            <sz val="9"/>
            <color rgb="FF000000"/>
            <rFont val="Tahoma"/>
            <family val="2"/>
          </rPr>
          <t>Gelu Gherghin:</t>
        </r>
        <r>
          <rPr>
            <sz val="9"/>
            <color rgb="FF000000"/>
            <rFont val="Tahoma"/>
            <family val="2"/>
          </rPr>
          <t xml:space="preserve">
</t>
        </r>
        <r>
          <rPr>
            <sz val="9"/>
            <color rgb="FF000000"/>
            <rFont val="Tahoma"/>
            <family val="2"/>
          </rPr>
          <t xml:space="preserve">
</t>
        </r>
        <r>
          <rPr>
            <sz val="9"/>
            <color rgb="FFFF0000"/>
            <rFont val="Tahoma"/>
            <family val="2"/>
            <charset val="238"/>
          </rPr>
          <t xml:space="preserve">În această secțiune puteți adăuga câte rânduri sunt necesare, păstrând o aranjare decentă în pagină. 
</t>
        </r>
        <r>
          <rPr>
            <b/>
            <sz val="9"/>
            <color rgb="FFFF0000"/>
            <rFont val="Tahoma"/>
            <family val="2"/>
            <charset val="238"/>
          </rPr>
          <t>Lucrați cât mai simplu, să nu fie nevoie de multe rânduri. În mod obligatoriu se trece numărul și codul pachetului. Folosiți terminologia din machetă, adică "</t>
        </r>
        <r>
          <rPr>
            <i/>
            <sz val="9"/>
            <color rgb="FFFF0000"/>
            <rFont val="Tahoma"/>
            <family val="2"/>
            <charset val="238"/>
          </rPr>
          <t>Se alege o disciplină din pachetul  opțional 1 (cod pachet)</t>
        </r>
        <r>
          <rPr>
            <b/>
            <sz val="9"/>
            <color rgb="FFFF0000"/>
            <rFont val="Tahoma"/>
            <family val="2"/>
            <charset val="238"/>
          </rPr>
          <t>" sau "</t>
        </r>
        <r>
          <rPr>
            <i/>
            <sz val="9"/>
            <color rgb="FFFF0000"/>
            <rFont val="Tahoma"/>
            <family val="2"/>
            <charset val="238"/>
          </rPr>
          <t>Se aleg două discipline din pachetul  opțional 1 (cod pachet)</t>
        </r>
        <r>
          <rPr>
            <b/>
            <sz val="9"/>
            <color rgb="FFFF0000"/>
            <rFont val="Tahoma"/>
            <family val="2"/>
            <charset val="238"/>
          </rPr>
          <t>" sau "</t>
        </r>
        <r>
          <rPr>
            <i/>
            <sz val="9"/>
            <color rgb="FFFF0000"/>
            <rFont val="Tahoma"/>
            <family val="2"/>
            <charset val="238"/>
          </rPr>
          <t>Se alege câte o disciplină din pachetele optionale 1 (cod pachet), 2 (cod pachet) și două discipline din pachetul 3 (cod pachet)</t>
        </r>
        <r>
          <rPr>
            <b/>
            <sz val="9"/>
            <color rgb="FFFF0000"/>
            <rFont val="Tahoma"/>
            <family val="2"/>
            <charset val="238"/>
          </rPr>
          <t>".</t>
        </r>
        <r>
          <rPr>
            <sz val="9"/>
            <color rgb="FFFF0000"/>
            <rFont val="Tahoma"/>
            <family val="2"/>
            <charset val="238"/>
          </rPr>
          <t xml:space="preserve">
</t>
        </r>
        <r>
          <rPr>
            <sz val="9"/>
            <color rgb="FFFF0000"/>
            <rFont val="Tahoma"/>
            <family val="2"/>
            <charset val="238"/>
          </rPr>
          <t xml:space="preserve">
</t>
        </r>
        <r>
          <rPr>
            <sz val="9"/>
            <color rgb="FFFF0000"/>
            <rFont val="Tahoma"/>
            <family val="2"/>
            <charset val="238"/>
          </rPr>
          <t xml:space="preserve">Nu are sens să trecem aici codul fiecărei discipline din pachet, acelea vor fi detaliate oricum în tabelul opționalelor. Aici doar ar încărca inutil pagina de gardă și ar putea altera aranjarea în pagină.
</t>
        </r>
        <r>
          <rPr>
            <sz val="9"/>
            <color rgb="FFFF0000"/>
            <rFont val="Tahoma"/>
            <family val="2"/>
            <charset val="238"/>
          </rPr>
          <t xml:space="preserve">
</t>
        </r>
        <r>
          <rPr>
            <sz val="9"/>
            <color rgb="FFFF0000"/>
            <rFont val="Tahoma"/>
            <family val="2"/>
            <charset val="238"/>
          </rPr>
          <t>Pachetele optionale vor primi la cod litera X în locul limbii de predare. De exemplu: LLX0001, LLX0002, LLX0003, etc. pentru Facultatea de Litere</t>
        </r>
      </text>
    </comment>
    <comment ref="A15" authorId="1" shapeId="0">
      <text>
        <r>
          <rPr>
            <b/>
            <sz val="9"/>
            <color rgb="FF000000"/>
            <rFont val="Tahoma"/>
            <family val="2"/>
            <charset val="238"/>
          </rPr>
          <t xml:space="preserve">Gelu Gherghin:
</t>
        </r>
        <r>
          <rPr>
            <sz val="9"/>
            <color rgb="FFFF0000"/>
            <rFont val="Tahoma"/>
            <family val="2"/>
            <charset val="238"/>
          </rPr>
          <t xml:space="preserve">nr. credite obligatorii + nr. credite opționale trebuie să dea 180
</t>
        </r>
      </text>
    </comment>
    <comment ref="A16" authorId="1" shapeId="0">
      <text>
        <r>
          <rPr>
            <b/>
            <sz val="9"/>
            <color rgb="FF000000"/>
            <rFont val="Tahoma"/>
            <family val="2"/>
            <charset val="238"/>
          </rPr>
          <t>Gelu Gherghin:</t>
        </r>
        <r>
          <rPr>
            <b/>
            <sz val="9"/>
            <color rgb="FFFF0000"/>
            <rFont val="Tahoma"/>
            <family val="2"/>
            <charset val="238"/>
          </rPr>
          <t xml:space="preserve">
</t>
        </r>
        <r>
          <rPr>
            <sz val="9"/>
            <color rgb="FFFF0000"/>
            <rFont val="Tahoma"/>
            <family val="2"/>
            <charset val="238"/>
          </rPr>
          <t xml:space="preserve">
</t>
        </r>
        <r>
          <rPr>
            <b/>
            <sz val="9"/>
            <color rgb="FFFF0000"/>
            <rFont val="Tahoma"/>
            <family val="2"/>
            <charset val="238"/>
          </rPr>
          <t>Alegeți o singură variantă: fie 6 credite - 2 semestre, fie 12 credite - 4 semestre alocate limbilor străine. Ștergeți cealaltă variantă!</t>
        </r>
        <r>
          <rPr>
            <sz val="9"/>
            <color rgb="FFFF0000"/>
            <rFont val="Tahoma"/>
            <family val="2"/>
            <charset val="238"/>
          </rPr>
          <t xml:space="preserve">
</t>
        </r>
        <r>
          <rPr>
            <sz val="9"/>
            <color rgb="FFFF0000"/>
            <rFont val="Tahoma"/>
            <family val="2"/>
            <charset val="238"/>
          </rPr>
          <t xml:space="preserve">*Pentru mai mult de 2 semestre este nevoie de justificare scrisă adresată Rectoratului
</t>
        </r>
        <r>
          <rPr>
            <sz val="9"/>
            <color rgb="FFFF0000"/>
            <rFont val="Tahoma"/>
            <family val="2"/>
            <charset val="238"/>
          </rPr>
          <t xml:space="preserve">
</t>
        </r>
        <r>
          <rPr>
            <sz val="9"/>
            <color rgb="FFFF0000"/>
            <rFont val="Tahoma"/>
            <family val="2"/>
            <charset val="238"/>
          </rPr>
          <t>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1" shapeId="0">
      <text>
        <r>
          <rPr>
            <b/>
            <sz val="9"/>
            <color rgb="FF000000"/>
            <rFont val="Tahoma"/>
            <family val="2"/>
            <charset val="238"/>
          </rPr>
          <t xml:space="preserve">Gelu Gherghin:
</t>
        </r>
        <r>
          <rPr>
            <sz val="9"/>
            <color rgb="FFFF0000"/>
            <rFont val="Tahoma"/>
            <family val="2"/>
            <charset val="238"/>
          </rPr>
          <t>În cazul în care creditele alocate Limbii străine sunt suplimentare celor 180, rândul referitor la aceasta trebuie mutat mai jos de "Și"</t>
        </r>
        <r>
          <rPr>
            <sz val="9"/>
            <color rgb="FF000000"/>
            <rFont val="Tahoma"/>
            <family val="2"/>
            <charset val="238"/>
          </rPr>
          <t xml:space="preserve">
</t>
        </r>
      </text>
    </comment>
    <comment ref="A21"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Numărul de credite la examenul de licență depinde de numărul probelor.</t>
        </r>
      </text>
    </comment>
    <comment ref="M29" authorId="1"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cel puțin trei denumiri de instituții europene de învățământ superior</t>
        </r>
      </text>
    </comment>
    <comment ref="N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1"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7"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82"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N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99"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N1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1"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19"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În coloanele orelor alocate studiului (F, I,T) sunt formule de calcul. Nu interveniți în aceste celule, valorile se vor calcula automat.</t>
        </r>
      </text>
    </comment>
    <comment ref="Q11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6"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3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3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3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68"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ATENȚIE!</t>
        </r>
        <r>
          <rPr>
            <sz val="9"/>
            <color rgb="FFFF0000"/>
            <rFont val="Tahoma"/>
            <family val="2"/>
            <charset val="238"/>
          </rPr>
          <t xml:space="preserve">
</t>
        </r>
        <r>
          <rPr>
            <sz val="9"/>
            <color rgb="FFFF0000"/>
            <rFont val="Tahoma"/>
            <family val="2"/>
            <charset val="238"/>
          </rPr>
          <t xml:space="preserve">Formulele de total/coloană și de procent opționale sunt implementate pentru situația tipică în care se alege o singură disciplină din fiecare cele șase pachete.
</t>
        </r>
        <r>
          <rPr>
            <sz val="9"/>
            <color rgb="FFFF0000"/>
            <rFont val="Tahoma"/>
            <family val="2"/>
            <charset val="238"/>
          </rPr>
          <t xml:space="preserve">
</t>
        </r>
        <r>
          <rPr>
            <sz val="9"/>
            <color rgb="FFFF0000"/>
            <rFont val="Tahoma"/>
            <family val="2"/>
            <charset val="238"/>
          </rPr>
          <t>Dacă se adaugă pachete suplimentare sau în situația particulară în care dintr-un pachet se alege mai mult de o disciplină, acest lucru trebuie să se reflecte în formulele de total pe coloane și în formula de calcul al procentului.</t>
        </r>
      </text>
    </comment>
    <comment ref="A171" authorId="0" shapeId="0">
      <text>
        <r>
          <rPr>
            <b/>
            <sz val="9"/>
            <color rgb="FF000000"/>
            <rFont val="Tahoma"/>
            <family val="2"/>
            <charset val="238"/>
          </rPr>
          <t>Gelu Gherghin:</t>
        </r>
        <r>
          <rPr>
            <sz val="9"/>
            <color rgb="FF000000"/>
            <rFont val="Tahoma"/>
            <family val="2"/>
            <charset val="238"/>
          </rPr>
          <t xml:space="preserve">
</t>
        </r>
        <r>
          <rPr>
            <b/>
            <sz val="9"/>
            <color rgb="FFFF0000"/>
            <rFont val="Tahoma"/>
            <family val="2"/>
            <charset val="238"/>
          </rPr>
          <t>Procentul de ore fizice trebuie să se încadreze în intervalul impus de standardul ARACIS specific domeniului în care se încadrează specializarea.</t>
        </r>
        <r>
          <rPr>
            <sz val="9"/>
            <color rgb="FFFF000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2"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În coloanele orelor alocate studiului (F, I,T) sunt formule de calcul. Nu interveniți în aceste celule, valorile se vor calcula automat.</t>
        </r>
      </text>
    </comment>
    <comment ref="Q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6"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0"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B237"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4"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B281" authorId="0" shapeId="0">
      <text>
        <r>
          <rPr>
            <b/>
            <sz val="9"/>
            <color rgb="FF000000"/>
            <rFont val="Tahoma"/>
            <family val="2"/>
          </rPr>
          <t xml:space="preserve">Gelu Gherghin:
</t>
        </r>
        <r>
          <rPr>
            <sz val="9"/>
            <color rgb="FF000000"/>
            <rFont val="Tahoma"/>
            <family val="2"/>
          </rPr>
          <t xml:space="preserve">
</t>
        </r>
        <r>
          <rPr>
            <sz val="9"/>
            <color rgb="FFFF0000"/>
            <rFont val="Tahoma"/>
            <family val="2"/>
            <charset val="238"/>
          </rPr>
          <t xml:space="preserve">ÎN ACEST TABEL NU SE INTRODUC DATE DIN TASTATURA. 
</t>
        </r>
        <r>
          <rPr>
            <sz val="9"/>
            <color rgb="FFFF0000"/>
            <rFont val="Tahoma"/>
            <family val="2"/>
            <charset val="238"/>
          </rPr>
          <t xml:space="preserve">
</t>
        </r>
        <r>
          <rPr>
            <sz val="9"/>
            <color rgb="FFFF0000"/>
            <rFont val="Tahoma"/>
            <family val="2"/>
            <charset val="238"/>
          </rPr>
          <t xml:space="preserve">Pentru a completa tabelul, veți proceda astfel:
</t>
        </r>
        <r>
          <rPr>
            <sz val="9"/>
            <color rgb="FFFF0000"/>
            <rFont val="Tahoma"/>
            <family val="2"/>
            <charset val="238"/>
          </rPr>
          <t xml:space="preserve">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sz val="9"/>
            <color rgb="FFFF0000"/>
            <rFont val="Tahoma"/>
            <family val="2"/>
            <charset val="238"/>
          </rPr>
          <t xml:space="preserve"> 
</t>
        </r>
        <r>
          <rPr>
            <b/>
            <sz val="9"/>
            <color rgb="FFFF0000"/>
            <rFont val="Tahoma"/>
            <family val="2"/>
            <charset val="238"/>
          </rPr>
          <t>Dacă inserați rânduri noi în tabel, copiați conținutul unui rând existent în rândul nou, pentru a avea formulele de preluare automată și în noile rânduri.</t>
        </r>
      </text>
    </comment>
    <comment ref="A292"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A2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9"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1 + 2</t>
        </r>
      </text>
    </comment>
    <comment ref="S299"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3 + 4</t>
        </r>
      </text>
    </comment>
    <comment ref="T299"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2"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4"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B:
</t>
        </r>
        <r>
          <rPr>
            <sz val="9"/>
            <color rgb="FF000000"/>
            <rFont val="Tahoma"/>
            <family val="2"/>
            <charset val="238"/>
          </rPr>
          <t xml:space="preserve">Didactica limbii şi literaturii române (specializare B)
</t>
        </r>
        <r>
          <rPr>
            <sz val="9"/>
            <color rgb="FF000000"/>
            <rFont val="Tahoma"/>
            <family val="2"/>
            <charset val="238"/>
          </rPr>
          <t xml:space="preserve">Didactica literaturii universale şi comparate (specializare B) 
</t>
        </r>
        <r>
          <rPr>
            <sz val="9"/>
            <color rgb="FF000000"/>
            <rFont val="Tahoma"/>
            <family val="2"/>
            <charset val="238"/>
          </rPr>
          <t xml:space="preserve">Didactica limbii şi literaturii maghiare (specializare B)
</t>
        </r>
        <r>
          <rPr>
            <sz val="9"/>
            <color rgb="FF000000"/>
            <rFont val="Tahoma"/>
            <family val="2"/>
            <charset val="238"/>
          </rPr>
          <t xml:space="preserve">Didactica limbii şi literaturii engleze (specializare B)
</t>
        </r>
        <r>
          <rPr>
            <sz val="9"/>
            <color rgb="FF000000"/>
            <rFont val="Tahoma"/>
            <family val="2"/>
            <charset val="238"/>
          </rPr>
          <t xml:space="preserve">Didactica limbii şi literaturii franceze (specializare B)
</t>
        </r>
        <r>
          <rPr>
            <sz val="9"/>
            <color rgb="FF000000"/>
            <rFont val="Tahoma"/>
            <family val="2"/>
            <charset val="238"/>
          </rPr>
          <t xml:space="preserve">Didactica limbii şi literaturii germane (specializare B)    
</t>
        </r>
        <r>
          <rPr>
            <sz val="9"/>
            <color rgb="FF000000"/>
            <rFont val="Tahoma"/>
            <family val="2"/>
            <charset val="238"/>
          </rPr>
          <t xml:space="preserve">Didactica limbii şi literaturii norvegiene (specializare B)
</t>
        </r>
        <r>
          <rPr>
            <sz val="9"/>
            <color rgb="FF000000"/>
            <rFont val="Tahoma"/>
            <family val="2"/>
            <charset val="238"/>
          </rPr>
          <t xml:space="preserve">Didactica limbii şi literaturii finlandeze (specializare B)
</t>
        </r>
        <r>
          <rPr>
            <sz val="9"/>
            <color rgb="FF000000"/>
            <rFont val="Tahoma"/>
            <family val="2"/>
            <charset val="238"/>
          </rPr>
          <t xml:space="preserve">Didactica limbilor şi literaturilor romanice (italiană, spaniolă) (specializare B)
</t>
        </r>
        <r>
          <rPr>
            <sz val="9"/>
            <color rgb="FF000000"/>
            <rFont val="Tahoma"/>
            <family val="2"/>
            <charset val="238"/>
          </rPr>
          <t xml:space="preserve">Didactica limbilor şi literaturilor slave (rusă, ucraineană) (specializare B)
</t>
        </r>
        <r>
          <rPr>
            <sz val="9"/>
            <color rgb="FF000000"/>
            <rFont val="Tahoma"/>
            <family val="2"/>
            <charset val="238"/>
          </rPr>
          <t xml:space="preserve">Didactica limbilor şi literaturilor clasice (latină, greacă veche) (specializare B)
</t>
        </r>
        <r>
          <rPr>
            <sz val="9"/>
            <color rgb="FF000000"/>
            <rFont val="Tahoma"/>
            <family val="2"/>
            <charset val="238"/>
          </rPr>
          <t xml:space="preserve">Didactica limbilor şi literaturilor asiatice (chineză, coreeană, japoneză) (specializare B )              
</t>
        </r>
        <r>
          <rPr>
            <sz val="9"/>
            <color rgb="FF000000"/>
            <rFont val="Tahoma"/>
            <family val="2"/>
            <charset val="238"/>
          </rPr>
          <t xml:space="preserve"> Didactica limbii şi literaturii ebraice (specializare B)</t>
        </r>
      </text>
    </comment>
  </commentList>
</comments>
</file>

<file path=xl/sharedStrings.xml><?xml version="1.0" encoding="utf-8"?>
<sst xmlns="http://schemas.openxmlformats.org/spreadsheetml/2006/main" count="789" uniqueCount="319">
  <si>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</si>
  <si>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</si>
  <si>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</si>
  <si>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</si>
  <si>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</si>
  <si>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</si>
  <si>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</si>
  <si>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</si>
  <si>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</si>
  <si>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</si>
  <si>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</si>
  <si>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</si>
  <si>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</si>
  <si>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</si>
  <si>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</si>
  <si>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</si>
  <si>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</si>
  <si>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</si>
  <si>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</si>
  <si>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</si>
  <si>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</si>
  <si>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</si>
  <si>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</si>
  <si>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</si>
  <si>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</si>
  <si>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</si>
  <si>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</si>
  <si>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</si>
  <si>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</si>
  <si>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</si>
  <si>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</si>
  <si>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</si>
  <si>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</si>
  <si>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</si>
  <si>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</si>
  <si>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</si>
  <si>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</si>
  <si>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</si>
  <si>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</si>
  <si>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</si>
  <si>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</si>
  <si>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</si>
  <si>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</si>
  <si>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</si>
  <si>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</si>
  <si>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</si>
  <si>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</si>
  <si>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</si>
  <si>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</si>
  <si>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</si>
  <si>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</si>
  <si>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</si>
  <si>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</si>
  <si>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</si>
  <si>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</si>
  <si>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</si>
  <si>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</si>
  <si>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</si>
  <si>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</si>
  <si>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</si>
  <si>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</si>
  <si>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</si>
  <si>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</si>
  <si>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</si>
  <si>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</si>
  <si>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</si>
  <si>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</si>
  <si>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</si>
  <si>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</si>
  <si>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</si>
  <si>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</si>
  <si>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</si>
  <si>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</si>
  <si>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</si>
  <si>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</si>
  <si>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</si>
  <si>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</si>
  <si>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</si>
  <si>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</si>
  <si>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</si>
  <si>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</si>
  <si>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</si>
  <si>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</si>
  <si>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</si>
  <si>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</si>
  <si>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</si>
  <si>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</si>
  <si>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</si>
  <si>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</si>
  <si>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</si>
  <si>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</si>
  <si>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PACHET OPȚIONAL 1 (An I, Semestrul 1)</t>
  </si>
  <si>
    <t>PACHET OPȚIONAL 4 (An II, Semestrul 4)</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</si>
  <si>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</si>
  <si>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</si>
  <si>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</si>
  <si>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</si>
  <si>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</si>
  <si>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</si>
  <si>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</si>
  <si>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</si>
  <si>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</si>
  <si>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VDP 3609</t>
  </si>
  <si>
    <t xml:space="preserve">
</t>
  </si>
  <si>
    <t>DPPF – Discipline de pregătire psihopedagogică fundamentală (obligatorii)                                       DPDPS – Discipline de pregătire didactică şi practică de specialitate (obligatorii)</t>
  </si>
  <si>
    <t>FACULTATEA DE LITERE</t>
  </si>
  <si>
    <t>Chei de verificare: Planul este corect dacă adunând procentele din toate tipurile de discipline  se obține 100%</t>
  </si>
  <si>
    <t>DF+DS+DC</t>
  </si>
  <si>
    <t xml:space="preserve">Procent total discipline </t>
  </si>
  <si>
    <t>Procent total ore fizie</t>
  </si>
  <si>
    <t>LLL1121</t>
  </si>
  <si>
    <t>Limba şi literatura latină - Segment A</t>
  </si>
  <si>
    <t>LLL1161</t>
  </si>
  <si>
    <t>LLY1001</t>
  </si>
  <si>
    <t>LLX1023</t>
  </si>
  <si>
    <t>LLP1121</t>
  </si>
  <si>
    <t>LLP1161</t>
  </si>
  <si>
    <t>Limba şi literatura greacă veche - Segment B</t>
  </si>
  <si>
    <t>LLL2121</t>
  </si>
  <si>
    <t>LLL2161</t>
  </si>
  <si>
    <t>LLY2007</t>
  </si>
  <si>
    <t>LLY2022</t>
  </si>
  <si>
    <t>LLP2121</t>
  </si>
  <si>
    <t>LLP2161</t>
  </si>
  <si>
    <r>
      <t>Limba şi literatura  greacă veche</t>
    </r>
    <r>
      <rPr>
        <b/>
        <sz val="10"/>
        <color indexed="8"/>
        <rFont val="Times New Roman"/>
        <family val="1"/>
        <charset val="238"/>
      </rPr>
      <t xml:space="preserve"> - Segment B</t>
    </r>
  </si>
  <si>
    <t>LLL3121</t>
  </si>
  <si>
    <t>LLL3161</t>
  </si>
  <si>
    <t>LLY3024</t>
  </si>
  <si>
    <t>LLP3121</t>
  </si>
  <si>
    <t>LLP3161</t>
  </si>
  <si>
    <t>LLX3023</t>
  </si>
  <si>
    <t>LLL4121</t>
  </si>
  <si>
    <t>LLL4161</t>
  </si>
  <si>
    <t>LLX4117</t>
  </si>
  <si>
    <t>LLY4024</t>
  </si>
  <si>
    <t>LLX4023</t>
  </si>
  <si>
    <t>LLP4121</t>
  </si>
  <si>
    <t>LLP4161</t>
  </si>
  <si>
    <t>LLL5121</t>
  </si>
  <si>
    <t>LLL5161</t>
  </si>
  <si>
    <t>LLX5117</t>
  </si>
  <si>
    <t>LLY5024</t>
  </si>
  <si>
    <t>LLX5023</t>
  </si>
  <si>
    <t>LLP5121</t>
  </si>
  <si>
    <t>LLP5161</t>
  </si>
  <si>
    <t>LLX5217</t>
  </si>
  <si>
    <t>LLL6121</t>
  </si>
  <si>
    <t>LLL6161</t>
  </si>
  <si>
    <t>LLX6117</t>
  </si>
  <si>
    <t>LLY6024</t>
  </si>
  <si>
    <t>LLY6002</t>
  </si>
  <si>
    <t>LLP6121</t>
  </si>
  <si>
    <t>LLP6161</t>
  </si>
  <si>
    <t>LLX6217</t>
  </si>
  <si>
    <t>LLY1020</t>
  </si>
  <si>
    <t>LLY1021</t>
  </si>
  <si>
    <t>PACHET OPȚIONAL 2 (An II, Semestrul 3)</t>
  </si>
  <si>
    <t>LLY 3010</t>
  </si>
  <si>
    <t>LLY 3011</t>
  </si>
  <si>
    <t>LLY3012</t>
  </si>
  <si>
    <t>LLY3018</t>
  </si>
  <si>
    <t>LLL4122</t>
  </si>
  <si>
    <t>LLL4123</t>
  </si>
  <si>
    <t>LLY4013</t>
  </si>
  <si>
    <t>LLY4014</t>
  </si>
  <si>
    <t>LLY4015</t>
  </si>
  <si>
    <t>LLY4019</t>
  </si>
  <si>
    <t>PACHET OPȚIONAL 3 LLX4117 (An II, Semestrul 4)</t>
  </si>
  <si>
    <t>PACHET OPȚIONAL 5 LLX5117 (An III, Semestrul 5)</t>
  </si>
  <si>
    <t>LLL5122</t>
  </si>
  <si>
    <t>LLL5123</t>
  </si>
  <si>
    <t>PACHET OPȚIONAL 6 (An III, Semestrul 5)</t>
  </si>
  <si>
    <t>PACHET OPȚIONAL 7 LLX5217 (An III, Semestrul 5)</t>
  </si>
  <si>
    <t>PACHET OPȚIONAL 8 LLX6117 (An III, Semestrul 6)</t>
  </si>
  <si>
    <t>PACHET OPȚIONAL 9 LLX6217 (An III, Semestrul 6)</t>
  </si>
  <si>
    <t>LLY5016</t>
  </si>
  <si>
    <t>LLY5017</t>
  </si>
  <si>
    <t>LLP5162</t>
  </si>
  <si>
    <t>LLP5163</t>
  </si>
  <si>
    <t>LLL6122</t>
  </si>
  <si>
    <t>LLL6123</t>
  </si>
  <si>
    <t>LLP6162</t>
  </si>
  <si>
    <t>LLP6163</t>
  </si>
  <si>
    <t>LLV1024</t>
  </si>
  <si>
    <t>LLV1025</t>
  </si>
  <si>
    <t>LLV1026</t>
  </si>
  <si>
    <t>LLV1031</t>
  </si>
  <si>
    <t>LLV2024</t>
  </si>
  <si>
    <t>LLV2026</t>
  </si>
  <si>
    <t>LLV2032</t>
  </si>
  <si>
    <t>LLV2027</t>
  </si>
  <si>
    <t>LLV3028</t>
  </si>
  <si>
    <t>LLV4028</t>
  </si>
  <si>
    <t>LLV5029</t>
  </si>
  <si>
    <t>LLV5030</t>
  </si>
  <si>
    <t>LLV6029</t>
  </si>
  <si>
    <t>DISCIPLINE COMPLEMENTARE (DC)</t>
  </si>
  <si>
    <r>
      <rPr>
        <b/>
        <sz val="10"/>
        <color indexed="8"/>
        <rFont val="Times New Roman"/>
        <family val="1"/>
      </rPr>
      <t>12</t>
    </r>
    <r>
      <rPr>
        <sz val="10"/>
        <color indexed="8"/>
        <rFont val="Times New Roman"/>
        <family val="1"/>
      </rPr>
      <t xml:space="preserve"> credite pentru o limbă străină (4 semestre)</t>
    </r>
  </si>
  <si>
    <r>
      <t>Domeniul:</t>
    </r>
    <r>
      <rPr>
        <b/>
        <sz val="10"/>
        <color indexed="8"/>
        <rFont val="Times New Roman"/>
        <family val="1"/>
        <charset val="238"/>
      </rPr>
      <t xml:space="preserve"> Limbă şi literatură</t>
    </r>
  </si>
  <si>
    <r>
      <t xml:space="preserve">Titlul absolventului: </t>
    </r>
    <r>
      <rPr>
        <b/>
        <sz val="10"/>
        <color indexed="8"/>
        <rFont val="Times New Roman"/>
        <family val="1"/>
        <charset val="238"/>
      </rPr>
      <t>LICENŢIAT ÎN FILOLOGIE</t>
    </r>
  </si>
  <si>
    <r>
      <t xml:space="preserve">Limba de predare: </t>
    </r>
    <r>
      <rPr>
        <b/>
        <sz val="10"/>
        <color indexed="8"/>
        <rFont val="Times New Roman"/>
        <family val="1"/>
        <charset val="238"/>
      </rPr>
      <t>Română</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</si>
  <si>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</si>
  <si>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 xml:space="preserve">Sem. 6: Se alege  câte o disciplină (8 și 9) din pachetele opționale 8 (LLX6117) și  9 (LLX6217). </t>
  </si>
  <si>
    <t>Și</t>
  </si>
  <si>
    <r>
      <rPr>
        <b/>
        <sz val="10"/>
        <color indexed="8"/>
        <rFont val="Times New Roman"/>
        <family val="1"/>
      </rPr>
      <t>12</t>
    </r>
    <r>
      <rPr>
        <sz val="10"/>
        <color indexed="8"/>
        <rFont val="Times New Roman"/>
        <family val="1"/>
      </rPr>
      <t xml:space="preserve"> credite practica profesionala (4 semestre)</t>
    </r>
  </si>
  <si>
    <t xml:space="preserve">   37 credite la disciplinele opţionale;</t>
  </si>
  <si>
    <r>
      <rPr>
        <sz val="10"/>
        <rFont val="Times New Roman"/>
        <family val="1"/>
        <charset val="238"/>
      </rPr>
      <t xml:space="preserve">  </t>
    </r>
    <r>
      <rPr>
        <b/>
        <sz val="10"/>
        <rFont val="Times New Roman"/>
        <family val="1"/>
        <charset val="238"/>
      </rPr>
      <t xml:space="preserve"> 143</t>
    </r>
    <r>
      <rPr>
        <b/>
        <sz val="10"/>
        <color indexed="8"/>
        <rFont val="Times New Roman"/>
        <family val="1"/>
        <charset val="238"/>
      </rPr>
      <t xml:space="preserve"> </t>
    </r>
    <r>
      <rPr>
        <sz val="10"/>
        <color indexed="8"/>
        <rFont val="Times New Roman"/>
        <family val="1"/>
      </rPr>
      <t>de credite la disciplinele obligatorii;</t>
    </r>
  </si>
  <si>
    <t>*</t>
  </si>
  <si>
    <t>**</t>
  </si>
  <si>
    <t>***</t>
  </si>
  <si>
    <t>****</t>
  </si>
  <si>
    <t>Sem. 1: Se alege o disciplină  (1) din pachetul opţional 1 (LLX1023)</t>
  </si>
  <si>
    <r>
      <t xml:space="preserve">Sem. 3: Se alege o disciplină (2) din pachetul opţional 2 </t>
    </r>
    <r>
      <rPr>
        <sz val="10"/>
        <rFont val="Times New Roman"/>
        <family val="1"/>
        <charset val="238"/>
      </rPr>
      <t>(LLX3023</t>
    </r>
    <r>
      <rPr>
        <sz val="10"/>
        <color indexed="8"/>
        <rFont val="Times New Roman"/>
        <family val="1"/>
      </rPr>
      <t>)</t>
    </r>
  </si>
  <si>
    <r>
      <t xml:space="preserve">Sem. 5: Se alege câte o disciplină (5, 6 și 7) din pachetele opționale 5 (LLX5117), 6 </t>
    </r>
    <r>
      <rPr>
        <sz val="10"/>
        <rFont val="Times New Roman"/>
        <family val="1"/>
      </rPr>
      <t>(LLX5023)</t>
    </r>
    <r>
      <rPr>
        <sz val="10"/>
        <color indexed="8"/>
        <rFont val="Times New Roman"/>
        <family val="1"/>
      </rPr>
      <t xml:space="preserve"> şi 7 (LLX5217).</t>
    </r>
  </si>
  <si>
    <t>LLV3029</t>
  </si>
  <si>
    <t>LLV4029</t>
  </si>
  <si>
    <t>DISCIPLINE DE SPECIALITATE (DS)</t>
  </si>
  <si>
    <r>
      <rPr>
        <b/>
        <sz val="10"/>
        <color indexed="8"/>
        <rFont val="Times New Roman"/>
        <family val="1"/>
      </rPr>
      <t xml:space="preserve">VI.  UNIVERSITĂŢI EUROPENE DE REFERINŢĂ: 
</t>
    </r>
    <r>
      <rPr>
        <sz val="10"/>
        <color indexed="8"/>
        <rFont val="Times New Roman"/>
        <family val="1"/>
        <charset val="238"/>
      </rPr>
      <t xml:space="preserve">UNIVERSITATEA DIN GENEVA (DEPARTAMENTUL DE ŞTIINŢE ALE ANTICHITĂŢII), 
UNIVERSITE LIBRE DE BRUXELLES,
UNIVERSITA DEGLI STUDI DI GENOVA.
</t>
    </r>
  </si>
  <si>
    <t>PLAN DE ÎNVĂŢĂMÂNT valabil începând din anul universitar 2020-2021</t>
  </si>
  <si>
    <r>
      <t xml:space="preserve">Specializarea/Programul de studiu: </t>
    </r>
    <r>
      <rPr>
        <b/>
        <sz val="10"/>
        <color indexed="8"/>
        <rFont val="Times New Roman"/>
        <family val="1"/>
        <charset val="238"/>
      </rPr>
      <t>FILOLOGIE CLASICĂ  / CLASSICAL PHILOLOGY</t>
    </r>
  </si>
  <si>
    <t>În contul a cel mult 3 discipline opţionale, studentul are dreptul să aleagă 3 discipline de la alte specializări ale facultăţilor din Universitatea Babeş-Bolyai, respectând condiționările din planurile de învățământ ale respectivelor specializări.</t>
  </si>
  <si>
    <t>Literatură latină (introducere în filologie clasică; istorie şi civilizaţie antică) / Latin Literature (Introduction to Classical Philology; Ancient History and Civilization)</t>
  </si>
  <si>
    <t>Lingvistică generală / General Linguistics</t>
  </si>
  <si>
    <t>Curs opțional 1 / Optional Course 1</t>
  </si>
  <si>
    <t>Educație fizică 1 / Physical Education 1</t>
  </si>
  <si>
    <t>Limba latină (fonetică, morfologie istorică 1) / Latin Language (Phonetics, Historical Morphology 1)</t>
  </si>
  <si>
    <t>Limba greacă veche (fonetică, morfologie 1) / Ancient Greek Language (Phonetics, Morphology 1)</t>
  </si>
  <si>
    <t>Literatură greacă veche (epopeea homerică) / Ancient Greek Literature (Homeric Epic)</t>
  </si>
  <si>
    <t>Literatură latină (religiile antichităţii clasice) / Latin Literature (Religions of Classical Antiquity)</t>
  </si>
  <si>
    <t>Teoria literaturii / Literary Theory</t>
  </si>
  <si>
    <t>Iniţiere în metodologia de cercetare ştiinţifică / Introduction to Scientific Research Methodology</t>
  </si>
  <si>
    <t>Educație fizică 2 / Physical Education 2</t>
  </si>
  <si>
    <t>Limba greacă veche (morfologie 2) / Ancient Greek Language (Morphology 2)</t>
  </si>
  <si>
    <t>Literatură greacă veche (epoca preclasică; dialecte literare) / Ancient Greek Literature (Pre-Classical Age;  Literary Dialects)</t>
  </si>
  <si>
    <t>Literatură latină (perioada republicană) / Latin Literature (Republican Period)</t>
  </si>
  <si>
    <t>Practică profesională 1 / Professional Practice 1</t>
  </si>
  <si>
    <t>Curs opțional 2. Literatură comparată / Optional Course 2. Comparative Literature</t>
  </si>
  <si>
    <t>Limba greacă veche (morfologie 4)  / Ancient Greek Language (Morphology 4)</t>
  </si>
  <si>
    <t>Literatură greacă veche (epoca clasică 1) / Ancient Greek Literature (Classical Age 1)</t>
  </si>
  <si>
    <t>Literatură greacă veche (epoca clasică 2) / Ancient Greek Literature (Classical Age 2)</t>
  </si>
  <si>
    <t>Literatură latină (perioada augustană) / Latin Literature (Augustan Period)</t>
  </si>
  <si>
    <t>Practică profesională 2 /  Professional Practice 2</t>
  </si>
  <si>
    <t>Curs opțional 4. Literatură comparată / Optional Course 4. Comparative Literature</t>
  </si>
  <si>
    <t>Limba latină (sintaxa modurilor 1) / Latin Language (Syntax of Moods 1)</t>
  </si>
  <si>
    <t>Literatură latină (perioada imperială 1) / Latin Literature (Imperial Period 1)</t>
  </si>
  <si>
    <t>Practică profesională și de cercetare 1 / Professional and Research Practice 1</t>
  </si>
  <si>
    <t>Curs opțional general 6 / General Optional Course 6</t>
  </si>
  <si>
    <t>Limba greacă veche (sintaxa propoziţiei) / Ancient Greek Language (Clause Syntax)</t>
  </si>
  <si>
    <t>Literatură greacă veche (epoca elenistică 1) / Ancient Greek Literature (Hellenistic Age 1)</t>
  </si>
  <si>
    <t>Limba latină (sintaxa modurilor 2) / Latin Language (Syntax of Moods 2)</t>
  </si>
  <si>
    <t>Literatură latină (perioada imperială 2) / Latin Literature (Imperial Period 2)</t>
  </si>
  <si>
    <t>Practică profesională și de cercetare 2 / Professional and Research Practice 2</t>
  </si>
  <si>
    <t>Semiotica şi ştiinţele limbajului / Semiotics and Language Sciences</t>
  </si>
  <si>
    <t>Literatură greacă veche (epoca elenistică 2) / Ancient Greek Literature (Hellenistic Age 2)</t>
  </si>
  <si>
    <t>Gramatică normativă / Prescriptive Grammar</t>
  </si>
  <si>
    <t>Informatică / Computer Science</t>
  </si>
  <si>
    <t>Omul politic şi literatura /  The Politician and Literature</t>
  </si>
  <si>
    <t>Mitul faustic din Romantism în sec. XX / The Faustian Myth from Romanticism to the 20th Century</t>
  </si>
  <si>
    <t>Mitul faustic din Renaştere în sec XIX / The Faustian Myth from the Renaissance to the 19th Century</t>
  </si>
  <si>
    <t>Poezia modernă de la Baudelaire la Ginsberg / Modern Poetry from Baudelaire to Ginsberg</t>
  </si>
  <si>
    <t>Identităţi şi alterităţi feminine / Feminine Identities and Alterities</t>
  </si>
  <si>
    <t>Estetica / Aesthetics</t>
  </si>
  <si>
    <t>Poetică şi critică literară / Poetics and Literary Criticism</t>
  </si>
  <si>
    <t>Limba greacă bizantină 2 / Byzantine Greek Language 2</t>
  </si>
  <si>
    <r>
      <t>Limba greacă bizantină 1 /</t>
    </r>
    <r>
      <rPr>
        <b/>
        <sz val="10"/>
        <color indexed="8"/>
        <rFont val="Times New Roman"/>
        <family val="1"/>
      </rPr>
      <t xml:space="preserve"> </t>
    </r>
    <r>
      <rPr>
        <sz val="10"/>
        <color indexed="8"/>
        <rFont val="Times New Roman"/>
        <family val="1"/>
      </rPr>
      <t>Byzantine Greek Language 1</t>
    </r>
  </si>
  <si>
    <t>Limba neogreacă 1 / Modern Greek Language 1</t>
  </si>
  <si>
    <t>Limba neogreacă 2 / Modern Greek Language 2</t>
  </si>
  <si>
    <t>Cultură și civilizație indiană / Indian Culture and Civilization</t>
  </si>
  <si>
    <t>Curs practic de limba rromani 1 / Rromani Language 1 - Practical Course</t>
  </si>
  <si>
    <t>Limba latină 1 / Latin Language 1</t>
  </si>
  <si>
    <t>Limba sanscrită 1 / Sanskrit Language 1</t>
  </si>
  <si>
    <t>Limba sanscrită 2 / Sanskrit Language 2</t>
  </si>
  <si>
    <t>Limba latină 2 / Latin Language 2</t>
  </si>
  <si>
    <t>Curs practic de limba rromani 2 / Rromani Language 2 - Practical Course</t>
  </si>
  <si>
    <t>Teorii literare în antichitate / Literary Theory in Antiquity</t>
  </si>
  <si>
    <t>Știința religiilor în antichitatea clasică și târzie / Science of Religions in Classical and Late Antiquity</t>
  </si>
  <si>
    <t>Limba persană 1 / Persian Language 1</t>
  </si>
  <si>
    <t>Medioplatonism și neoplatonism / Middle Platonism and Neoplatonism</t>
  </si>
  <si>
    <t>Limba persană 2 / Persian Language 2</t>
  </si>
  <si>
    <t>Limba neogreacă 1/ Modern Greek Language 1</t>
  </si>
  <si>
    <t>Categoriile esteticului în antichitate / Categories of aesthetics in Antiquity</t>
  </si>
  <si>
    <t>Limba latină (morfologie istorică 2) / Latin Language (Historical Morphology 2)</t>
  </si>
  <si>
    <t>Limba latină (sintaxa cazurilor 1) / Latin Language (Syntax of Cases 1)</t>
  </si>
  <si>
    <t>Limba latină (sintaxa cazurilor 2) / Latin Language (Syntax of Cases 2)</t>
  </si>
  <si>
    <t>Limba greacă veche (morfologie 3) / Ancient Greek Language (Morphology 3)</t>
  </si>
  <si>
    <t>Limba greacă veche (sintaxa frazei) / Ancient Greek Language (Sentence Syntax)</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</si>
  <si>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</si>
  <si>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</si>
  <si>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</si>
  <si>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Practică pedagogică  în învăţământul preuniversitar obligatoriu  - Specializarea A / Pre-service teaching practice in compulsory education – Academic major (A)</t>
  </si>
  <si>
    <t xml:space="preserve">Managementul clasei de elevi / Classroom management </t>
  </si>
  <si>
    <t>Instruire asistată de calculator / Computer assisted training</t>
  </si>
  <si>
    <t>Practică pedagogică  în învăţământul preuniversitar obligatoriu  - Specializarea B / Pre-service teaching practice in compulsory education – Academic minor (B)</t>
  </si>
  <si>
    <t>Didactica limbilor şi literaturilor clasice (latină, greacă veche) (specializare A)  / The didactics of the classical languages (Latin and Old Greek) and literature</t>
  </si>
  <si>
    <t>Didactica limbilor şi literaturilor clasice (latină, greacă veche) (specializare B)  / The didactics of the classical languages (Latin and Old Greek) and literature</t>
  </si>
  <si>
    <r>
      <t>Sem. 4: Se alege dcâte o disciplină (3 și 4) din pachetele opționale 3</t>
    </r>
    <r>
      <rPr>
        <sz val="10"/>
        <rFont val="Times New Roman"/>
        <family val="1"/>
      </rPr>
      <t xml:space="preserve"> (LLX4117) </t>
    </r>
    <r>
      <rPr>
        <sz val="10"/>
        <rFont val="Times New Roman"/>
        <family val="1"/>
        <charset val="238"/>
      </rPr>
      <t xml:space="preserve">și 4 </t>
    </r>
    <r>
      <rPr>
        <sz val="10"/>
        <rFont val="Times New Roman"/>
        <family val="1"/>
      </rPr>
      <t>(LLX4023)</t>
    </r>
  </si>
  <si>
    <t>Examen de absolvire Nivel I / Graduation exam Level I</t>
  </si>
  <si>
    <t xml:space="preserve">Limbă străină (an I, sem I) / Modern Language </t>
  </si>
  <si>
    <t xml:space="preserve">          * LLU0011, Limba engleză - curs practic limbaj specializat/English Language-Practical Course Specialized Language; LLU0021, Limba franceză - curs practic limbaj specializat/French Language-Practical Course Specialized Language; LLU0031, Limba germană - curs practic limbaj specializat/German Language-Practical Course Specialized Language; LLU0041, Limba italiană - curs practic limbaj specializat/Italian Language-Practical Course Specialized Language; LLU0051 - Limba spaniolă - curs practic limbaj specializat/Spanish Language-Practical Course Specialized Language; LLU0061 - Limba rusă - curs practic limbaj specializat/Russian Language-Practical Course Specialized Language.        </t>
  </si>
  <si>
    <t xml:space="preserve">Limbă străină (an I, sem II) / Modern Language </t>
  </si>
  <si>
    <t xml:space="preserve">** LLU0012, Limba engleză - curs practic limbaj specializat/English Language-Practical Course Specialized Language; LLU0022, Limba franceză - curs practic limbaj specializat/French Language-Practical Course Specialized Language; LLU0032, Limba germană - curs practic limbaj specializat/German Language-Practical Course Specialized Language; LLU0042, Limba italiană - curs practic limbaj specializat/Italian Language-Practical Course Specialized Language; LLU0052 - Limba spaniolă - curs practic limbaj specializat/Spanish Language-Practical Course Specialized Language; LLU0062 - Limba rusă - curs practic limbaj specializat/Russian Language-Practical Course Specialized Language.      </t>
  </si>
  <si>
    <t xml:space="preserve">Limbă străină (an II, sem I) / Modern Language </t>
  </si>
  <si>
    <t xml:space="preserve">*** LLU0013, Limba engleză - curs practic limbaj specializat/English Language-Practical Course Specialized Language; LLU0023, Limba franceză - curs practic limbaj specializat/French Language-Practical Course Specialized Language; LLU0033, Limba germană - curs practic limbaj specializat/German Language-Practical Course Specialized Language; LLU0043, Limba italiană - curs practic limbaj specializat/Italian Language-Practical Course Specialized Language; LLU0053 - Limba spaniolă - curs practic limbaj specializat/Spanish Language-Practical Course Specialized Language; LLU0063 - Limba rusă - curs practic limbaj specializat/Russian Language-Practical Course Specialized Language.          </t>
  </si>
  <si>
    <t xml:space="preserve">Limbă străină (an II, sem II) /Modern Language </t>
  </si>
  <si>
    <t xml:space="preserve">**** LLU0014, Limba engleză - curs practic limbaj specializat/English Language-Practical Course Specialized Language; LLU0024, Limba franceză - curs practic limbaj specializat/French Language-Practical Course Specialized Language; LLU0034, Limba germană - curs practic limbaj specializat/German Language-Practical Course Specialized Language; LLU0044, Limba italiană - curs practic limbaj specializat/Italian Language-Practical Course Specialized Language; LLU0054 - Limba spaniolă - curs practic limbaj specializat/Spanish Language-Practical Course Specialized Language; LLU0064- Limba rusă - curs practic limbaj specializat/Russian Language-Practical Course Specialized Language. </t>
  </si>
  <si>
    <t xml:space="preserve">Curs opțional 3. Limba şi literatura latină / Optional Course 3. Latin Language and Literature. </t>
  </si>
  <si>
    <t xml:space="preserve">Curs opțional 5. Limba şi literatura latină / Optional Course 5. Latin Language and Literature. </t>
  </si>
  <si>
    <t xml:space="preserve">Curs opțional 7. Limba şi literatura greacă / Optional Course 7. Greek Language and Literature. </t>
  </si>
  <si>
    <t xml:space="preserve">Curs opțional 9. Limba şi literatura greacă / Optional Course 9. Greek Language and Literature. </t>
  </si>
  <si>
    <t xml:space="preserve">Curs opțional 8. Limba şi literatura latină / Optional Course 8. Latin Language and Literature. </t>
  </si>
  <si>
    <t>Poetici corporale / Poetics of the Body</t>
  </si>
  <si>
    <t xml:space="preserve">Barocul şi revenirile sale  / The Baroque and Its Recurrence </t>
  </si>
  <si>
    <t xml:space="preserve">Teorii gramaticale în antichitate/Epopeea latină /  Latin Grammar in Antiquity/ Latin Epic </t>
  </si>
  <si>
    <t>Metrică și prozodie latină/Istoriografia latină / Latin Metric and Prosody/Latin Historiography</t>
  </si>
  <si>
    <t>Nietzsche si nietzscheanismul / Nietzsche and the Nietszcheanism</t>
  </si>
  <si>
    <t xml:space="preserve">Limba latină medievală/Literatură latină medievală 2  / Medieval Latin Language/Medieval Latin Literature 2 </t>
  </si>
  <si>
    <t>Limba latină patristică 2/Literatură latină creştină 2 /  Patristic Latin Language 2/Christian Latin Literature 2</t>
  </si>
  <si>
    <t>Paleografie și istoria scrierii latinești/Literatură latină medievală 1 / Palaeography and History of Latin Writing/Medieval Latin Literature 1</t>
  </si>
  <si>
    <t>Limba latină patristică 1/Literatură latină creştină 1 / Patristic Latin Language 1/Christian Latin Literature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</si>
</sst>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family val="2"/>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family val="2"/>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9"/>
      <color rgb="FF000000"/>
      <name val="Tahoma"/>
      <family val="2"/>
      <charset val="238"/>
    </font>
    <font>
      <sz val="9"/>
      <color rgb="FFFF0000"/>
      <name val="Tahoma"/>
      <family val="2"/>
      <charset val="238"/>
    </font>
    <font>
      <sz val="9"/>
      <color rgb="FF000000"/>
      <name val="Tahoma"/>
      <family val="2"/>
      <charset val="238"/>
    </font>
    <font>
      <b/>
      <sz val="9"/>
      <color rgb="FFFF0000"/>
      <name val="Tahoma"/>
      <family val="2"/>
      <charset val="238"/>
    </font>
    <font>
      <b/>
      <sz val="9"/>
      <color rgb="FF000000"/>
      <name val="Tahoma"/>
      <family val="2"/>
    </font>
    <font>
      <sz val="9"/>
      <color rgb="FF000000"/>
      <name val="Tahoma"/>
      <family val="2"/>
    </font>
    <font>
      <i/>
      <sz val="9"/>
      <color rgb="FFFF0000"/>
      <name val="Tahoma"/>
      <family val="2"/>
      <charset val="238"/>
    </font>
    <font>
      <sz val="10"/>
      <color rgb="FFFF0000"/>
      <name val="Times New Roman"/>
      <family val="1"/>
      <charset val="238"/>
    </font>
    <font>
      <sz val="10"/>
      <name val="Times New Roman"/>
      <family val="1"/>
      <charset val="238"/>
    </font>
    <font>
      <sz val="10"/>
      <name val="Times New Roman"/>
      <family val="1"/>
    </font>
    <font>
      <b/>
      <sz val="10"/>
      <name val="Times New Roman"/>
      <family val="1"/>
    </font>
    <font>
      <sz val="9"/>
      <color indexed="8"/>
      <name val="Times New Roman"/>
      <family val="1"/>
    </font>
    <font>
      <sz val="9"/>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41">
    <xf numFmtId="0" fontId="0" fillId="0" borderId="0" xfId="0"/>
    <xf numFmtId="0" fontId="1" fillId="0" borderId="0" xfId="0" applyFont="1" applyProtection="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30" fillId="3" borderId="1" xfId="0" applyFont="1" applyFill="1" applyBorder="1" applyAlignment="1" applyProtection="1">
      <alignment horizontal="left" vertical="center"/>
      <protection locked="0"/>
    </xf>
    <xf numFmtId="0" fontId="28" fillId="0" borderId="4" xfId="0" applyFont="1" applyBorder="1" applyAlignment="1" applyProtection="1">
      <alignment vertical="center" wrapText="1"/>
    </xf>
    <xf numFmtId="0" fontId="28" fillId="0" borderId="0" xfId="0" applyFont="1" applyBorder="1" applyAlignment="1" applyProtection="1">
      <alignment vertical="center" wrapText="1"/>
    </xf>
    <xf numFmtId="10" fontId="1" fillId="0" borderId="0" xfId="0" applyNumberFormat="1"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Fill="1" applyBorder="1" applyAlignment="1" applyProtection="1">
      <alignment vertical="center" wrapText="1"/>
      <protection locked="0"/>
    </xf>
    <xf numFmtId="0" fontId="31" fillId="3" borderId="1" xfId="0" applyNumberFormat="1"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0" fontId="29" fillId="0" borderId="0" xfId="0" applyFont="1" applyBorder="1" applyAlignment="1" applyProtection="1">
      <alignment horizontal="left" vertical="center" wrapText="1"/>
    </xf>
    <xf numFmtId="0" fontId="1" fillId="0" borderId="4" xfId="0" applyFont="1" applyBorder="1" applyAlignment="1" applyProtection="1">
      <alignment vertical="center" wrapText="1"/>
      <protection locked="0"/>
    </xf>
    <xf numFmtId="10" fontId="2" fillId="0" borderId="0" xfId="0" applyNumberFormat="1" applyFont="1" applyFill="1" applyBorder="1" applyAlignment="1" applyProtection="1">
      <alignment horizontal="left" vertical="center"/>
      <protection locked="0"/>
    </xf>
    <xf numFmtId="10" fontId="2" fillId="0" borderId="0" xfId="0" applyNumberFormat="1"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29" fillId="0" borderId="0" xfId="0" applyFont="1" applyBorder="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 xfId="0" applyFont="1" applyBorder="1" applyAlignment="1" applyProtection="1">
      <alignment horizontal="center" vertic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wrapText="1"/>
      <protection locked="0"/>
    </xf>
    <xf numFmtId="0" fontId="1" fillId="3" borderId="5" xfId="0" applyFont="1" applyFill="1" applyBorder="1" applyAlignment="1" applyProtection="1">
      <alignment horizontal="left" wrapText="1"/>
      <protection locked="0"/>
    </xf>
    <xf numFmtId="0" fontId="1" fillId="3" borderId="6" xfId="0" applyFont="1" applyFill="1" applyBorder="1" applyAlignment="1" applyProtection="1">
      <alignment horizontal="left"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0" fillId="0" borderId="4" xfId="0" applyFont="1" applyBorder="1" applyAlignment="1" applyProtection="1">
      <alignment horizontal="left" vertical="top" wrapText="1"/>
    </xf>
    <xf numFmtId="0" fontId="29" fillId="0" borderId="4"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xf>
    <xf numFmtId="1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0"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4"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7" xfId="0" applyFont="1" applyBorder="1" applyProtection="1">
      <protection locked="0"/>
    </xf>
    <xf numFmtId="0" fontId="14" fillId="0" borderId="0" xfId="0" applyFont="1" applyFill="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center" wrapText="1"/>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10" fontId="2" fillId="0" borderId="1" xfId="0" applyNumberFormat="1" applyFont="1" applyFill="1" applyBorder="1" applyAlignment="1" applyProtection="1">
      <alignment horizontal="left" vertical="center"/>
      <protection locked="0"/>
    </xf>
    <xf numFmtId="2" fontId="1" fillId="0" borderId="1" xfId="0" applyNumberFormat="1" applyFont="1" applyFill="1" applyBorder="1" applyAlignment="1" applyProtection="1">
      <alignment horizontal="center" vertical="center" wrapText="1"/>
    </xf>
    <xf numFmtId="0" fontId="2" fillId="5" borderId="0" xfId="0" applyFont="1" applyFill="1" applyAlignment="1" applyProtection="1">
      <alignment horizontal="left" vertical="top" wrapText="1"/>
      <protection locked="0"/>
    </xf>
    <xf numFmtId="0" fontId="1" fillId="0" borderId="1"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29"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 fontId="32"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32"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7" fillId="0" borderId="1" xfId="0" applyNumberFormat="1" applyFont="1" applyBorder="1" applyAlignment="1" applyProtection="1">
      <alignment horizontal="left" vertical="top" wrapText="1"/>
    </xf>
    <xf numFmtId="2" fontId="17" fillId="0" borderId="1" xfId="0" applyNumberFormat="1" applyFont="1" applyBorder="1" applyAlignment="1" applyProtection="1">
      <alignment horizontal="left" vertical="top"/>
    </xf>
    <xf numFmtId="0" fontId="18"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 fontId="32" fillId="3" borderId="1" xfId="0" applyNumberFormat="1" applyFont="1" applyFill="1" applyBorder="1" applyAlignment="1" applyProtection="1">
      <alignment horizontal="left" vertical="center" wrapText="1"/>
      <protection locked="0"/>
    </xf>
    <xf numFmtId="1" fontId="32" fillId="3" borderId="1"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32" fillId="4" borderId="2" xfId="0" applyNumberFormat="1" applyFont="1" applyFill="1" applyBorder="1" applyAlignment="1" applyProtection="1">
      <alignment horizontal="left" vertical="top" wrapText="1"/>
      <protection locked="0"/>
    </xf>
    <xf numFmtId="1" fontId="32" fillId="4" borderId="5" xfId="0" applyNumberFormat="1" applyFont="1" applyFill="1" applyBorder="1" applyAlignment="1" applyProtection="1">
      <alignment horizontal="left" vertical="top"/>
      <protection locked="0"/>
    </xf>
    <xf numFmtId="1" fontId="32" fillId="4" borderId="6" xfId="0" applyNumberFormat="1" applyFont="1" applyFill="1" applyBorder="1" applyAlignment="1" applyProtection="1">
      <alignment horizontal="left" vertical="top"/>
      <protection locked="0"/>
    </xf>
    <xf numFmtId="0" fontId="2" fillId="4" borderId="1" xfId="0" applyFont="1" applyFill="1" applyBorder="1" applyAlignment="1" applyProtection="1">
      <alignment horizontal="center" vertical="center"/>
      <protection locked="0"/>
    </xf>
    <xf numFmtId="1" fontId="32" fillId="4" borderId="1" xfId="0" applyNumberFormat="1" applyFont="1" applyFill="1" applyBorder="1" applyAlignment="1" applyProtection="1">
      <alignment horizontal="left" vertical="top" wrapText="1"/>
      <protection locked="0"/>
    </xf>
    <xf numFmtId="1" fontId="32" fillId="4" borderId="1" xfId="0" applyNumberFormat="1" applyFont="1" applyFill="1" applyBorder="1" applyAlignment="1" applyProtection="1">
      <alignment horizontal="left" vertical="top"/>
      <protection locked="0"/>
    </xf>
    <xf numFmtId="0" fontId="1" fillId="4" borderId="1" xfId="0" applyFont="1" applyFill="1" applyBorder="1" applyProtection="1">
      <protection locked="0"/>
    </xf>
    <xf numFmtId="0" fontId="30" fillId="0" borderId="1" xfId="0" applyFont="1" applyBorder="1" applyAlignment="1" applyProtection="1">
      <alignment horizontal="left" vertical="center"/>
    </xf>
    <xf numFmtId="0" fontId="30" fillId="2" borderId="1" xfId="0" applyFont="1" applyFill="1" applyBorder="1" applyAlignment="1" applyProtection="1">
      <alignment horizontal="left" vertical="center" wrapText="1"/>
      <protection locked="0"/>
    </xf>
    <xf numFmtId="1" fontId="30" fillId="0" borderId="1" xfId="0" applyNumberFormat="1" applyFont="1" applyBorder="1" applyAlignment="1" applyProtection="1">
      <alignment horizontal="center" vertical="center"/>
    </xf>
    <xf numFmtId="164" fontId="30" fillId="0" borderId="1" xfId="0" applyNumberFormat="1" applyFont="1" applyBorder="1" applyAlignment="1" applyProtection="1">
      <alignment horizontal="center" vertical="center"/>
    </xf>
    <xf numFmtId="1" fontId="19" fillId="4" borderId="2" xfId="0" applyNumberFormat="1" applyFont="1" applyFill="1" applyBorder="1" applyAlignment="1" applyProtection="1">
      <alignment horizontal="center" vertical="center" wrapText="1"/>
      <protection locked="0"/>
    </xf>
    <xf numFmtId="1" fontId="19" fillId="4" borderId="5" xfId="0" applyNumberFormat="1" applyFont="1" applyFill="1" applyBorder="1" applyAlignment="1" applyProtection="1">
      <alignment horizontal="center" vertical="center" wrapText="1"/>
      <protection locked="0"/>
    </xf>
    <xf numFmtId="1" fontId="19" fillId="4" borderId="6" xfId="0" applyNumberFormat="1" applyFont="1" applyFill="1" applyBorder="1" applyAlignment="1" applyProtection="1">
      <alignment horizontal="center" vertical="center" wrapText="1"/>
      <protection locked="0"/>
    </xf>
    <xf numFmtId="1" fontId="19" fillId="4" borderId="1" xfId="0" applyNumberFormat="1" applyFont="1" applyFill="1" applyBorder="1" applyAlignment="1" applyProtection="1">
      <alignment horizontal="center" vertical="center"/>
      <protection locked="0"/>
    </xf>
    <xf numFmtId="1" fontId="29" fillId="4" borderId="2" xfId="0" applyNumberFormat="1" applyFont="1" applyFill="1" applyBorder="1" applyAlignment="1" applyProtection="1">
      <alignment horizontal="center" vertical="center"/>
      <protection locked="0"/>
    </xf>
    <xf numFmtId="1" fontId="29" fillId="4" borderId="5" xfId="0" applyNumberFormat="1" applyFont="1" applyFill="1" applyBorder="1" applyAlignment="1" applyProtection="1">
      <alignment horizontal="center" vertical="center"/>
      <protection locked="0"/>
    </xf>
    <xf numFmtId="1" fontId="29" fillId="4" borderId="6" xfId="0" applyNumberFormat="1" applyFont="1" applyFill="1" applyBorder="1" applyAlignment="1" applyProtection="1">
      <alignment horizontal="center" vertical="center"/>
      <protection locked="0"/>
    </xf>
    <xf numFmtId="0" fontId="33" fillId="0" borderId="0" xfId="0" applyFont="1" applyBorder="1" applyAlignment="1" applyProtection="1">
      <alignment horizontal="left" vertical="top" wrapText="1"/>
      <protection locked="0"/>
    </xf>
    <xf numFmtId="0" fontId="33" fillId="0" borderId="0" xfId="0" applyFont="1" applyBorder="1" applyAlignment="1" applyProtection="1">
      <alignment horizontal="left" vertical="top"/>
      <protection locked="0"/>
    </xf>
    <xf numFmtId="0" fontId="31" fillId="0" borderId="1" xfId="0" applyFont="1" applyBorder="1" applyAlignment="1" applyProtection="1">
      <alignment horizontal="left" vertical="center" wrapText="1"/>
    </xf>
    <xf numFmtId="1" fontId="31" fillId="0" borderId="1" xfId="0" applyNumberFormat="1" applyFont="1" applyBorder="1" applyAlignment="1" applyProtection="1">
      <alignment horizontal="center" vertical="center"/>
    </xf>
    <xf numFmtId="0" fontId="31" fillId="0" borderId="1" xfId="0" applyFont="1" applyBorder="1" applyAlignment="1" applyProtection="1">
      <alignment horizontal="center" vertical="center"/>
    </xf>
    <xf numFmtId="0" fontId="30" fillId="0" borderId="1" xfId="0" applyFont="1" applyBorder="1" applyAlignment="1" applyProtection="1">
      <alignment horizontal="center" vertical="center"/>
    </xf>
    <xf numFmtId="0" fontId="31" fillId="0" borderId="9" xfId="0" applyFont="1" applyBorder="1" applyAlignment="1" applyProtection="1">
      <alignment horizontal="left" vertical="center" wrapText="1"/>
    </xf>
    <xf numFmtId="0" fontId="31" fillId="0" borderId="4" xfId="0" applyFont="1" applyBorder="1" applyAlignment="1" applyProtection="1">
      <alignment horizontal="left" vertical="center" wrapText="1"/>
    </xf>
    <xf numFmtId="0" fontId="31" fillId="0" borderId="10" xfId="0" applyFont="1" applyBorder="1" applyAlignment="1" applyProtection="1">
      <alignment horizontal="left" vertical="center" wrapText="1"/>
    </xf>
    <xf numFmtId="2" fontId="30" fillId="0" borderId="9" xfId="0" applyNumberFormat="1" applyFont="1" applyBorder="1" applyAlignment="1" applyProtection="1">
      <alignment horizontal="center" vertical="center"/>
    </xf>
    <xf numFmtId="2" fontId="30" fillId="0" borderId="4" xfId="0" applyNumberFormat="1" applyFont="1" applyBorder="1" applyAlignment="1" applyProtection="1">
      <alignment horizontal="center" vertical="center"/>
    </xf>
    <xf numFmtId="2" fontId="30" fillId="0" borderId="10" xfId="0" applyNumberFormat="1" applyFont="1" applyBorder="1" applyAlignment="1" applyProtection="1">
      <alignment horizontal="center" vertical="center"/>
    </xf>
    <xf numFmtId="0" fontId="31" fillId="0" borderId="11"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1" fontId="31" fillId="0" borderId="2" xfId="0" applyNumberFormat="1" applyFont="1" applyBorder="1" applyAlignment="1" applyProtection="1">
      <alignment horizontal="center" vertical="center"/>
    </xf>
    <xf numFmtId="1" fontId="31" fillId="0" borderId="5" xfId="0" applyNumberFormat="1" applyFont="1" applyBorder="1" applyAlignment="1" applyProtection="1">
      <alignment horizontal="center" vertical="center"/>
    </xf>
    <xf numFmtId="1" fontId="31" fillId="0" borderId="6" xfId="0" applyNumberFormat="1" applyFont="1" applyBorder="1" applyAlignment="1" applyProtection="1">
      <alignment horizontal="center" vertical="center"/>
    </xf>
    <xf numFmtId="2" fontId="30" fillId="0" borderId="11" xfId="0" applyNumberFormat="1" applyFont="1" applyBorder="1" applyAlignment="1" applyProtection="1">
      <alignment horizontal="center" vertical="center"/>
    </xf>
    <xf numFmtId="2" fontId="30" fillId="0" borderId="7" xfId="0" applyNumberFormat="1" applyFont="1" applyBorder="1" applyAlignment="1" applyProtection="1">
      <alignment horizontal="center" vertical="center"/>
    </xf>
    <xf numFmtId="2" fontId="30" fillId="0" borderId="8" xfId="0" applyNumberFormat="1" applyFont="1" applyBorder="1" applyAlignment="1" applyProtection="1">
      <alignment horizontal="center" vertical="center"/>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00"/>
  <sheetViews>
    <sheetView tabSelected="1" showRuler="0" view="pageLayout" topLeftCell="A280" zoomScaleNormal="100" zoomScaleSheetLayoutView="125" workbookViewId="0">
      <selection activeCell="J289" sqref="A289:T291"/>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52" t="s">
        <v>218</v>
      </c>
      <c r="B1" s="252"/>
      <c r="C1" s="252"/>
      <c r="D1" s="252"/>
      <c r="E1" s="252"/>
      <c r="F1" s="252"/>
      <c r="G1" s="252"/>
      <c r="H1" s="252"/>
      <c r="I1" s="252"/>
      <c r="J1" s="252"/>
      <c r="K1" s="252"/>
      <c r="M1" s="262" t="s">
        <v>22</v>
      </c>
      <c r="N1" s="262"/>
      <c r="O1" s="262"/>
      <c r="P1" s="262"/>
      <c r="Q1" s="262"/>
      <c r="R1" s="262"/>
      <c r="S1" s="262"/>
      <c r="T1" s="262"/>
      <c r="Y1" s="44"/>
      <c r="Z1" s="44"/>
    </row>
    <row r="2" spans="1:28" ht="6.75" customHeight="1" x14ac:dyDescent="0.25">
      <c r="A2" s="252"/>
      <c r="B2" s="252"/>
      <c r="C2" s="252"/>
      <c r="D2" s="252"/>
      <c r="E2" s="252"/>
      <c r="F2" s="252"/>
      <c r="G2" s="252"/>
      <c r="H2" s="252"/>
      <c r="I2" s="252"/>
      <c r="J2" s="252"/>
      <c r="K2" s="252"/>
      <c r="Y2" s="52"/>
      <c r="Z2" s="53"/>
      <c r="AA2" s="44"/>
      <c r="AB2" s="44"/>
    </row>
    <row r="3" spans="1:28" ht="15" x14ac:dyDescent="0.25">
      <c r="A3" s="261" t="s">
        <v>93</v>
      </c>
      <c r="B3" s="261"/>
      <c r="C3" s="261"/>
      <c r="D3" s="261"/>
      <c r="E3" s="261"/>
      <c r="F3" s="261"/>
      <c r="G3" s="261"/>
      <c r="H3" s="261"/>
      <c r="I3" s="261"/>
      <c r="J3" s="261"/>
      <c r="K3" s="261"/>
      <c r="M3" s="264"/>
      <c r="N3" s="265"/>
      <c r="O3" s="179" t="s">
        <v>38</v>
      </c>
      <c r="P3" s="180"/>
      <c r="Q3" s="181"/>
      <c r="R3" s="179" t="s">
        <v>39</v>
      </c>
      <c r="S3" s="180"/>
      <c r="T3" s="181"/>
      <c r="U3" s="268" t="str">
        <f>IF(O4&gt;=22,"Corect","Trebuie alocate cel puțin 22 de ore pe săptămână")</f>
        <v>Corect</v>
      </c>
      <c r="V3" s="269"/>
      <c r="W3" s="269"/>
      <c r="X3" s="269"/>
      <c r="Y3" s="53"/>
      <c r="Z3" s="53"/>
      <c r="AA3" s="44"/>
    </row>
    <row r="4" spans="1:28" ht="15" x14ac:dyDescent="0.25">
      <c r="A4" s="261" t="s">
        <v>105</v>
      </c>
      <c r="B4" s="261"/>
      <c r="C4" s="261"/>
      <c r="D4" s="261"/>
      <c r="E4" s="261"/>
      <c r="F4" s="261"/>
      <c r="G4" s="261"/>
      <c r="H4" s="261"/>
      <c r="I4" s="261"/>
      <c r="J4" s="261"/>
      <c r="K4" s="261"/>
      <c r="M4" s="168" t="s">
        <v>15</v>
      </c>
      <c r="N4" s="170"/>
      <c r="O4" s="224">
        <f>N50</f>
        <v>26</v>
      </c>
      <c r="P4" s="225"/>
      <c r="Q4" s="226"/>
      <c r="R4" s="224">
        <f>N66</f>
        <v>26</v>
      </c>
      <c r="S4" s="225"/>
      <c r="T4" s="226"/>
      <c r="U4" s="268" t="str">
        <f>IF(R4&gt;=22,"Corect","Trebuie alocate cel puțin 22 de ore pe săptămână")</f>
        <v>Corect</v>
      </c>
      <c r="V4" s="269"/>
      <c r="W4" s="269"/>
      <c r="X4" s="269"/>
      <c r="Y4" s="53"/>
      <c r="Z4" s="53"/>
      <c r="AA4" s="44"/>
      <c r="AB4" s="44"/>
    </row>
    <row r="5" spans="1:28" ht="15" x14ac:dyDescent="0.25">
      <c r="A5" s="261"/>
      <c r="B5" s="261"/>
      <c r="C5" s="261"/>
      <c r="D5" s="261"/>
      <c r="E5" s="261"/>
      <c r="F5" s="261"/>
      <c r="G5" s="261"/>
      <c r="H5" s="261"/>
      <c r="I5" s="261"/>
      <c r="J5" s="261"/>
      <c r="K5" s="261"/>
      <c r="M5" s="168" t="s">
        <v>16</v>
      </c>
      <c r="N5" s="170"/>
      <c r="O5" s="224">
        <f>N81</f>
        <v>26</v>
      </c>
      <c r="P5" s="225"/>
      <c r="Q5" s="226"/>
      <c r="R5" s="224">
        <f>N98</f>
        <v>26</v>
      </c>
      <c r="S5" s="225"/>
      <c r="T5" s="226"/>
      <c r="U5" s="268" t="str">
        <f>IF(O5&gt;=22,"Corect","Trebuie alocate cel puțin 22 de ore pe săptămână")</f>
        <v>Corect</v>
      </c>
      <c r="V5" s="269"/>
      <c r="W5" s="269"/>
      <c r="X5" s="269"/>
      <c r="Y5" s="53"/>
      <c r="Z5" s="53"/>
      <c r="AA5" s="44"/>
    </row>
    <row r="6" spans="1:28" ht="15" customHeight="1" x14ac:dyDescent="0.25">
      <c r="A6" s="253" t="s">
        <v>198</v>
      </c>
      <c r="B6" s="253"/>
      <c r="C6" s="253"/>
      <c r="D6" s="253"/>
      <c r="E6" s="253"/>
      <c r="F6" s="253"/>
      <c r="G6" s="253"/>
      <c r="H6" s="253"/>
      <c r="I6" s="253"/>
      <c r="J6" s="253"/>
      <c r="K6" s="253"/>
      <c r="M6" s="168" t="s">
        <v>17</v>
      </c>
      <c r="N6" s="170"/>
      <c r="O6" s="224">
        <f>N116</f>
        <v>24</v>
      </c>
      <c r="P6" s="225"/>
      <c r="Q6" s="226"/>
      <c r="R6" s="224">
        <f>N131</f>
        <v>24</v>
      </c>
      <c r="S6" s="225"/>
      <c r="T6" s="226"/>
      <c r="U6" s="268" t="str">
        <f>IF(R5&gt;=22,"Corect","Trebuie alocate cel puțin 22 de ore pe săptămână")</f>
        <v>Corect</v>
      </c>
      <c r="V6" s="269"/>
      <c r="W6" s="269"/>
      <c r="X6" s="269"/>
      <c r="Y6" s="53"/>
      <c r="Z6" s="53"/>
      <c r="AA6" s="44"/>
    </row>
    <row r="7" spans="1:28" ht="15" customHeight="1" x14ac:dyDescent="0.25">
      <c r="A7" s="255" t="s">
        <v>219</v>
      </c>
      <c r="B7" s="255"/>
      <c r="C7" s="255"/>
      <c r="D7" s="255"/>
      <c r="E7" s="255"/>
      <c r="F7" s="255"/>
      <c r="G7" s="255"/>
      <c r="H7" s="255"/>
      <c r="I7" s="255"/>
      <c r="J7" s="255"/>
      <c r="K7" s="255"/>
      <c r="M7" s="116"/>
      <c r="N7" s="116"/>
      <c r="O7" s="116"/>
      <c r="P7" s="116"/>
      <c r="Q7" s="116"/>
      <c r="R7" s="116"/>
      <c r="S7" s="116"/>
      <c r="T7" s="116"/>
      <c r="U7" s="268" t="str">
        <f>IF(O6&gt;=22,"Corect","Trebuie alocate cel puțin 22 de ore pe săptămână")</f>
        <v>Corect</v>
      </c>
      <c r="V7" s="269"/>
      <c r="W7" s="269"/>
      <c r="X7" s="269"/>
      <c r="Y7" s="53"/>
      <c r="Z7" s="53"/>
      <c r="AA7" s="44"/>
    </row>
    <row r="8" spans="1:28" ht="15" customHeight="1" x14ac:dyDescent="0.25">
      <c r="A8" s="254" t="s">
        <v>200</v>
      </c>
      <c r="B8" s="254"/>
      <c r="C8" s="254"/>
      <c r="D8" s="254"/>
      <c r="E8" s="254"/>
      <c r="F8" s="254"/>
      <c r="G8" s="254"/>
      <c r="H8" s="254"/>
      <c r="I8" s="254"/>
      <c r="J8" s="254"/>
      <c r="K8" s="254"/>
      <c r="M8" s="281" t="s">
        <v>201</v>
      </c>
      <c r="N8" s="281"/>
      <c r="O8" s="281"/>
      <c r="P8" s="281"/>
      <c r="Q8" s="281"/>
      <c r="R8" s="281"/>
      <c r="S8" s="281"/>
      <c r="T8" s="281"/>
      <c r="U8" s="268" t="str">
        <f>IF(R6&gt;=22,"Corect","Trebuie alocate cel puțin 22 de ore pe săptămână")</f>
        <v>Corect</v>
      </c>
      <c r="V8" s="269"/>
      <c r="W8" s="269"/>
      <c r="X8" s="269"/>
      <c r="Y8" s="53"/>
      <c r="Z8" s="53"/>
      <c r="AA8" s="44"/>
    </row>
    <row r="9" spans="1:28" ht="15" customHeight="1" x14ac:dyDescent="0.25">
      <c r="A9" s="254" t="s">
        <v>199</v>
      </c>
      <c r="B9" s="254"/>
      <c r="C9" s="254"/>
      <c r="D9" s="254"/>
      <c r="E9" s="254"/>
      <c r="F9" s="254"/>
      <c r="G9" s="254"/>
      <c r="H9" s="254"/>
      <c r="I9" s="254"/>
      <c r="J9" s="254"/>
      <c r="K9" s="254"/>
      <c r="M9" s="281"/>
      <c r="N9" s="281"/>
      <c r="O9" s="281"/>
      <c r="P9" s="281"/>
      <c r="Q9" s="281"/>
      <c r="R9" s="281"/>
      <c r="S9" s="281"/>
      <c r="T9" s="281"/>
      <c r="Y9" s="53"/>
      <c r="Z9" s="53"/>
    </row>
    <row r="10" spans="1:28" ht="16.5" customHeight="1" x14ac:dyDescent="0.25">
      <c r="A10" s="254" t="s">
        <v>19</v>
      </c>
      <c r="B10" s="254"/>
      <c r="C10" s="254"/>
      <c r="D10" s="254"/>
      <c r="E10" s="254"/>
      <c r="F10" s="254"/>
      <c r="G10" s="254"/>
      <c r="H10" s="254"/>
      <c r="I10" s="254"/>
      <c r="J10" s="254"/>
      <c r="K10" s="254"/>
      <c r="M10" s="281"/>
      <c r="N10" s="281"/>
      <c r="O10" s="281"/>
      <c r="P10" s="281"/>
      <c r="Q10" s="281"/>
      <c r="R10" s="281"/>
      <c r="S10" s="281"/>
      <c r="T10" s="281"/>
      <c r="U10" s="273" t="s">
        <v>100</v>
      </c>
      <c r="V10" s="273"/>
      <c r="W10" s="273"/>
      <c r="X10" s="273"/>
      <c r="Y10" s="53"/>
      <c r="Z10" s="53"/>
    </row>
    <row r="11" spans="1:28" ht="15" customHeight="1" x14ac:dyDescent="0.25">
      <c r="A11" s="254" t="s">
        <v>20</v>
      </c>
      <c r="B11" s="254"/>
      <c r="C11" s="254"/>
      <c r="D11" s="254"/>
      <c r="E11" s="254"/>
      <c r="F11" s="254"/>
      <c r="G11" s="254"/>
      <c r="H11" s="254"/>
      <c r="I11" s="254"/>
      <c r="J11" s="254"/>
      <c r="K11" s="254"/>
      <c r="M11" s="281"/>
      <c r="N11" s="281"/>
      <c r="O11" s="281"/>
      <c r="P11" s="281"/>
      <c r="Q11" s="281"/>
      <c r="R11" s="281"/>
      <c r="S11" s="281"/>
      <c r="T11" s="281"/>
      <c r="U11" s="273"/>
      <c r="V11" s="273"/>
      <c r="W11" s="273"/>
      <c r="X11" s="273"/>
      <c r="Y11" s="53"/>
      <c r="Z11" s="53"/>
    </row>
    <row r="12" spans="1:28" ht="15" customHeight="1" x14ac:dyDescent="0.25">
      <c r="A12" s="254"/>
      <c r="B12" s="254"/>
      <c r="C12" s="254"/>
      <c r="D12" s="254"/>
      <c r="E12" s="254"/>
      <c r="F12" s="254"/>
      <c r="G12" s="254"/>
      <c r="H12" s="254"/>
      <c r="I12" s="254"/>
      <c r="J12" s="254"/>
      <c r="K12" s="254"/>
      <c r="M12" s="260"/>
      <c r="N12" s="256"/>
      <c r="O12" s="256"/>
      <c r="P12" s="256"/>
      <c r="Q12" s="256"/>
      <c r="R12" s="256"/>
      <c r="S12" s="256"/>
      <c r="T12" s="256"/>
      <c r="U12" s="273"/>
      <c r="V12" s="273"/>
      <c r="W12" s="273"/>
      <c r="X12" s="273"/>
      <c r="Y12" s="53"/>
      <c r="Z12" s="53"/>
    </row>
    <row r="13" spans="1:28" ht="15" x14ac:dyDescent="0.25">
      <c r="A13" s="258" t="s">
        <v>0</v>
      </c>
      <c r="B13" s="258"/>
      <c r="C13" s="258"/>
      <c r="D13" s="258"/>
      <c r="E13" s="258"/>
      <c r="F13" s="258"/>
      <c r="G13" s="258"/>
      <c r="H13" s="258"/>
      <c r="I13" s="258"/>
      <c r="J13" s="258"/>
      <c r="K13" s="258"/>
      <c r="M13" s="256" t="s">
        <v>23</v>
      </c>
      <c r="N13" s="256"/>
      <c r="O13" s="256"/>
      <c r="P13" s="256"/>
      <c r="Q13" s="256"/>
      <c r="R13" s="256"/>
      <c r="S13" s="256"/>
      <c r="T13" s="256"/>
      <c r="U13" s="273"/>
      <c r="V13" s="273"/>
      <c r="W13" s="273"/>
      <c r="X13" s="273"/>
      <c r="Y13" s="53"/>
      <c r="Z13" s="53"/>
    </row>
    <row r="14" spans="1:28" ht="15" customHeight="1" x14ac:dyDescent="0.25">
      <c r="A14" s="258" t="s">
        <v>1</v>
      </c>
      <c r="B14" s="258"/>
      <c r="C14" s="258"/>
      <c r="D14" s="258"/>
      <c r="E14" s="258"/>
      <c r="F14" s="258"/>
      <c r="G14" s="258"/>
      <c r="H14" s="258"/>
      <c r="I14" s="258"/>
      <c r="J14" s="258"/>
      <c r="K14" s="258"/>
      <c r="M14" s="260" t="s">
        <v>211</v>
      </c>
      <c r="N14" s="256"/>
      <c r="O14" s="256"/>
      <c r="P14" s="256"/>
      <c r="Q14" s="256"/>
      <c r="R14" s="256"/>
      <c r="S14" s="256"/>
      <c r="T14" s="256"/>
      <c r="U14" s="273"/>
      <c r="V14" s="273"/>
      <c r="W14" s="273"/>
      <c r="X14" s="273"/>
      <c r="Y14" s="53"/>
      <c r="Z14" s="53"/>
    </row>
    <row r="15" spans="1:28" x14ac:dyDescent="0.2">
      <c r="A15" s="257" t="s">
        <v>206</v>
      </c>
      <c r="B15" s="254"/>
      <c r="C15" s="254"/>
      <c r="D15" s="254"/>
      <c r="E15" s="254"/>
      <c r="F15" s="254"/>
      <c r="G15" s="254"/>
      <c r="H15" s="254"/>
      <c r="I15" s="254"/>
      <c r="J15" s="254"/>
      <c r="K15" s="254"/>
      <c r="M15" s="280" t="s">
        <v>212</v>
      </c>
      <c r="N15" s="280"/>
      <c r="O15" s="280"/>
      <c r="P15" s="280"/>
      <c r="Q15" s="280"/>
      <c r="R15" s="280"/>
      <c r="S15" s="280"/>
      <c r="T15" s="280"/>
      <c r="U15" s="273"/>
      <c r="V15" s="273"/>
      <c r="W15" s="273"/>
      <c r="X15" s="273"/>
      <c r="Y15" s="45"/>
      <c r="Z15" s="45"/>
    </row>
    <row r="16" spans="1:28" ht="12.75" customHeight="1" x14ac:dyDescent="0.2">
      <c r="A16" s="258" t="s">
        <v>205</v>
      </c>
      <c r="B16" s="254"/>
      <c r="C16" s="254"/>
      <c r="D16" s="254"/>
      <c r="E16" s="254"/>
      <c r="F16" s="254"/>
      <c r="G16" s="254"/>
      <c r="H16" s="254"/>
      <c r="I16" s="254"/>
      <c r="J16" s="254"/>
      <c r="K16" s="254"/>
      <c r="M16" s="278" t="s">
        <v>295</v>
      </c>
      <c r="N16" s="278"/>
      <c r="O16" s="278"/>
      <c r="P16" s="278"/>
      <c r="Q16" s="278"/>
      <c r="R16" s="278"/>
      <c r="S16" s="278"/>
      <c r="T16" s="278"/>
      <c r="U16" s="45"/>
      <c r="V16" s="45"/>
      <c r="W16" s="45"/>
      <c r="X16" s="45"/>
      <c r="Y16" s="45"/>
      <c r="Z16" s="45"/>
    </row>
    <row r="17" spans="1:26" x14ac:dyDescent="0.2">
      <c r="A17" s="254" t="s">
        <v>203</v>
      </c>
      <c r="B17" s="254"/>
      <c r="C17" s="254"/>
      <c r="D17" s="254"/>
      <c r="E17" s="254"/>
      <c r="F17" s="254"/>
      <c r="G17" s="254"/>
      <c r="H17" s="254"/>
      <c r="I17" s="254"/>
      <c r="J17" s="254"/>
      <c r="K17" s="254"/>
      <c r="M17" s="278"/>
      <c r="N17" s="278"/>
      <c r="O17" s="278"/>
      <c r="P17" s="278"/>
      <c r="Q17" s="278"/>
      <c r="R17" s="278"/>
      <c r="S17" s="278"/>
      <c r="T17" s="278"/>
      <c r="U17" s="45"/>
      <c r="V17" s="45"/>
      <c r="W17" s="45"/>
      <c r="X17" s="45"/>
      <c r="Y17" s="45"/>
      <c r="Z17" s="45"/>
    </row>
    <row r="18" spans="1:26" ht="12.75" customHeight="1" x14ac:dyDescent="0.2">
      <c r="A18" s="254" t="s">
        <v>204</v>
      </c>
      <c r="B18" s="254"/>
      <c r="C18" s="254"/>
      <c r="D18" s="254"/>
      <c r="E18" s="254"/>
      <c r="F18" s="254"/>
      <c r="G18" s="254"/>
      <c r="H18" s="254"/>
      <c r="I18" s="254"/>
      <c r="J18" s="254"/>
      <c r="K18" s="254"/>
      <c r="M18" s="279" t="s">
        <v>213</v>
      </c>
      <c r="N18" s="279"/>
      <c r="O18" s="279"/>
      <c r="P18" s="279"/>
      <c r="Q18" s="279"/>
      <c r="R18" s="279"/>
      <c r="S18" s="279"/>
      <c r="T18" s="279"/>
      <c r="U18" s="45"/>
      <c r="V18" s="45"/>
      <c r="W18" s="45"/>
      <c r="X18" s="45"/>
      <c r="Y18" s="45"/>
      <c r="Z18" s="45"/>
    </row>
    <row r="19" spans="1:26" x14ac:dyDescent="0.2">
      <c r="A19" s="254" t="s">
        <v>197</v>
      </c>
      <c r="B19" s="254"/>
      <c r="C19" s="254"/>
      <c r="D19" s="254"/>
      <c r="E19" s="254"/>
      <c r="F19" s="254"/>
      <c r="G19" s="254"/>
      <c r="H19" s="254"/>
      <c r="I19" s="254"/>
      <c r="J19" s="254"/>
      <c r="K19" s="254"/>
      <c r="M19" s="279"/>
      <c r="N19" s="279"/>
      <c r="O19" s="279"/>
      <c r="P19" s="279"/>
      <c r="Q19" s="279"/>
      <c r="R19" s="279"/>
      <c r="S19" s="279"/>
      <c r="T19" s="279"/>
      <c r="U19" s="45"/>
      <c r="V19" s="45"/>
      <c r="W19" s="45"/>
      <c r="X19" s="45"/>
      <c r="Y19" s="45"/>
      <c r="Z19" s="45"/>
    </row>
    <row r="20" spans="1:26" s="38" customFormat="1" x14ac:dyDescent="0.2">
      <c r="A20" s="254" t="s">
        <v>94</v>
      </c>
      <c r="B20" s="254"/>
      <c r="C20" s="254"/>
      <c r="D20" s="254"/>
      <c r="E20" s="254"/>
      <c r="F20" s="254"/>
      <c r="G20" s="254"/>
      <c r="H20" s="254"/>
      <c r="I20" s="254"/>
      <c r="J20" s="254"/>
      <c r="K20" s="254"/>
      <c r="M20" s="279" t="s">
        <v>202</v>
      </c>
      <c r="N20" s="279"/>
      <c r="O20" s="279"/>
      <c r="P20" s="279"/>
      <c r="Q20" s="279"/>
      <c r="R20" s="279"/>
      <c r="S20" s="279"/>
      <c r="T20" s="279"/>
      <c r="U20" s="45"/>
      <c r="V20" s="45"/>
      <c r="W20" s="45"/>
      <c r="X20" s="45"/>
      <c r="Y20" s="45"/>
      <c r="Z20" s="45"/>
    </row>
    <row r="21" spans="1:26" s="94" customFormat="1" x14ac:dyDescent="0.2">
      <c r="A21" s="254" t="s">
        <v>2</v>
      </c>
      <c r="B21" s="254"/>
      <c r="C21" s="254"/>
      <c r="D21" s="254"/>
      <c r="E21" s="254"/>
      <c r="F21" s="254"/>
      <c r="G21" s="254"/>
      <c r="H21" s="254"/>
      <c r="I21" s="254"/>
      <c r="J21" s="254"/>
      <c r="K21" s="254"/>
      <c r="M21" s="279"/>
      <c r="N21" s="279"/>
      <c r="O21" s="279"/>
      <c r="P21" s="279"/>
      <c r="Q21" s="279"/>
      <c r="R21" s="279"/>
      <c r="S21" s="279"/>
      <c r="T21" s="279"/>
      <c r="U21" s="45"/>
      <c r="V21" s="45"/>
      <c r="W21" s="45"/>
      <c r="X21" s="45"/>
      <c r="Y21" s="45"/>
      <c r="Z21" s="45"/>
    </row>
    <row r="22" spans="1:26" s="25" customFormat="1" ht="6.75" customHeight="1" x14ac:dyDescent="0.2">
      <c r="A22" s="253" t="s">
        <v>76</v>
      </c>
      <c r="B22" s="253"/>
      <c r="C22" s="253"/>
      <c r="D22" s="253"/>
      <c r="E22" s="253"/>
      <c r="F22" s="253"/>
      <c r="G22" s="253"/>
      <c r="H22" s="253"/>
      <c r="I22" s="253"/>
      <c r="J22" s="253"/>
      <c r="K22" s="253"/>
      <c r="M22" s="253" t="s">
        <v>220</v>
      </c>
      <c r="N22" s="253"/>
      <c r="O22" s="253"/>
      <c r="P22" s="253"/>
      <c r="Q22" s="253"/>
      <c r="R22" s="253"/>
      <c r="S22" s="253"/>
      <c r="T22" s="253"/>
      <c r="U22" s="45"/>
      <c r="V22" s="45"/>
      <c r="W22" s="45"/>
      <c r="X22" s="45"/>
      <c r="Y22" s="45"/>
      <c r="Z22" s="45"/>
    </row>
    <row r="23" spans="1:26" ht="7.5" customHeight="1" x14ac:dyDescent="0.2">
      <c r="A23" s="253"/>
      <c r="B23" s="253"/>
      <c r="C23" s="253"/>
      <c r="D23" s="253"/>
      <c r="E23" s="253"/>
      <c r="F23" s="253"/>
      <c r="G23" s="253"/>
      <c r="H23" s="253"/>
      <c r="I23" s="253"/>
      <c r="J23" s="253"/>
      <c r="K23" s="253"/>
      <c r="M23" s="253"/>
      <c r="N23" s="253"/>
      <c r="O23" s="253"/>
      <c r="P23" s="253"/>
      <c r="Q23" s="253"/>
      <c r="R23" s="253"/>
      <c r="S23" s="253"/>
      <c r="T23" s="253"/>
      <c r="U23" s="45"/>
      <c r="V23" s="45"/>
      <c r="W23" s="45"/>
      <c r="X23" s="45"/>
      <c r="Y23" s="45"/>
      <c r="Z23" s="45"/>
    </row>
    <row r="24" spans="1:26" ht="15" customHeight="1" x14ac:dyDescent="0.2">
      <c r="A24" s="253"/>
      <c r="B24" s="253"/>
      <c r="C24" s="253"/>
      <c r="D24" s="253"/>
      <c r="E24" s="253"/>
      <c r="F24" s="253"/>
      <c r="G24" s="253"/>
      <c r="H24" s="253"/>
      <c r="I24" s="253"/>
      <c r="J24" s="253"/>
      <c r="K24" s="253"/>
      <c r="M24" s="253"/>
      <c r="N24" s="253"/>
      <c r="O24" s="253"/>
      <c r="P24" s="253"/>
      <c r="Q24" s="253"/>
      <c r="R24" s="253"/>
      <c r="S24" s="253"/>
      <c r="T24" s="253"/>
      <c r="U24" s="45"/>
      <c r="V24" s="45"/>
      <c r="W24" s="45"/>
      <c r="X24" s="45"/>
      <c r="Y24" s="45"/>
      <c r="Z24" s="45"/>
    </row>
    <row r="25" spans="1:26" ht="15" customHeight="1" x14ac:dyDescent="0.2">
      <c r="A25" s="253"/>
      <c r="B25" s="253"/>
      <c r="C25" s="253"/>
      <c r="D25" s="253"/>
      <c r="E25" s="253"/>
      <c r="F25" s="253"/>
      <c r="G25" s="253"/>
      <c r="H25" s="253"/>
      <c r="I25" s="253"/>
      <c r="J25" s="253"/>
      <c r="K25" s="253"/>
      <c r="M25" s="253"/>
      <c r="N25" s="253"/>
      <c r="O25" s="253"/>
      <c r="P25" s="253"/>
      <c r="Q25" s="253"/>
      <c r="R25" s="253"/>
      <c r="S25" s="253"/>
      <c r="T25" s="253"/>
      <c r="U25" s="45"/>
      <c r="V25" s="45"/>
      <c r="W25" s="45"/>
      <c r="X25" s="45"/>
      <c r="Y25" s="45"/>
      <c r="Z25" s="45"/>
    </row>
    <row r="26" spans="1:26" ht="17.25" customHeight="1" x14ac:dyDescent="0.2">
      <c r="A26" s="253"/>
      <c r="B26" s="253"/>
      <c r="C26" s="253"/>
      <c r="D26" s="253"/>
      <c r="E26" s="253"/>
      <c r="F26" s="253"/>
      <c r="G26" s="253"/>
      <c r="H26" s="253"/>
      <c r="I26" s="253"/>
      <c r="J26" s="253"/>
      <c r="K26" s="253"/>
      <c r="M26" s="253"/>
      <c r="N26" s="253"/>
      <c r="O26" s="253"/>
      <c r="P26" s="253"/>
      <c r="Q26" s="253"/>
      <c r="R26" s="253"/>
      <c r="S26" s="253"/>
      <c r="T26" s="253"/>
      <c r="U26" s="45"/>
      <c r="V26" s="45"/>
      <c r="W26" s="45"/>
      <c r="X26" s="45"/>
      <c r="Y26" s="45"/>
      <c r="Z26" s="45"/>
    </row>
    <row r="27" spans="1:26" x14ac:dyDescent="0.2">
      <c r="A27" s="253"/>
      <c r="B27" s="253"/>
      <c r="C27" s="253"/>
      <c r="D27" s="253"/>
      <c r="E27" s="253"/>
      <c r="F27" s="253"/>
      <c r="G27" s="253"/>
      <c r="H27" s="253"/>
      <c r="I27" s="253"/>
      <c r="J27" s="253"/>
      <c r="K27" s="253"/>
      <c r="M27" s="253"/>
      <c r="N27" s="253"/>
      <c r="O27" s="253"/>
      <c r="P27" s="253"/>
      <c r="Q27" s="253"/>
      <c r="R27" s="253"/>
      <c r="S27" s="253"/>
      <c r="T27" s="253"/>
      <c r="U27" s="45"/>
      <c r="V27" s="45"/>
      <c r="W27" s="45"/>
      <c r="X27" s="45"/>
      <c r="Y27" s="45"/>
      <c r="Z27" s="45"/>
    </row>
    <row r="28" spans="1:26" ht="12.75" customHeight="1" x14ac:dyDescent="0.2">
      <c r="A28" s="259" t="s">
        <v>18</v>
      </c>
      <c r="B28" s="259"/>
      <c r="C28" s="259"/>
      <c r="D28" s="259"/>
      <c r="E28" s="259"/>
      <c r="F28" s="259"/>
      <c r="G28" s="259"/>
      <c r="M28" s="112"/>
      <c r="N28" s="112"/>
      <c r="O28" s="112"/>
      <c r="P28" s="112"/>
      <c r="Q28" s="112"/>
      <c r="R28" s="112"/>
      <c r="S28" s="112"/>
      <c r="T28" s="112"/>
      <c r="U28" s="45"/>
      <c r="V28" s="45"/>
      <c r="W28" s="45"/>
      <c r="X28" s="45"/>
      <c r="Y28" s="45"/>
      <c r="Z28" s="45"/>
    </row>
    <row r="29" spans="1:26" ht="26.25" customHeight="1" x14ac:dyDescent="0.2">
      <c r="A29" s="2"/>
      <c r="B29" s="179" t="s">
        <v>3</v>
      </c>
      <c r="C29" s="181"/>
      <c r="D29" s="179" t="s">
        <v>4</v>
      </c>
      <c r="E29" s="180"/>
      <c r="F29" s="181"/>
      <c r="G29" s="154" t="s">
        <v>21</v>
      </c>
      <c r="H29" s="154" t="s">
        <v>11</v>
      </c>
      <c r="I29" s="179" t="s">
        <v>5</v>
      </c>
      <c r="J29" s="180"/>
      <c r="K29" s="181"/>
      <c r="M29" s="253" t="s">
        <v>217</v>
      </c>
      <c r="N29" s="253"/>
      <c r="O29" s="253"/>
      <c r="P29" s="253"/>
      <c r="Q29" s="253"/>
      <c r="R29" s="253"/>
      <c r="S29" s="253"/>
      <c r="T29" s="253"/>
    </row>
    <row r="30" spans="1:26" ht="14.25" customHeight="1" x14ac:dyDescent="0.2">
      <c r="A30" s="2"/>
      <c r="B30" s="34" t="s">
        <v>6</v>
      </c>
      <c r="C30" s="34" t="s">
        <v>7</v>
      </c>
      <c r="D30" s="34" t="s">
        <v>8</v>
      </c>
      <c r="E30" s="34" t="s">
        <v>9</v>
      </c>
      <c r="F30" s="34" t="s">
        <v>10</v>
      </c>
      <c r="G30" s="155"/>
      <c r="H30" s="155"/>
      <c r="I30" s="34" t="s">
        <v>12</v>
      </c>
      <c r="J30" s="34" t="s">
        <v>13</v>
      </c>
      <c r="K30" s="34" t="s">
        <v>14</v>
      </c>
      <c r="M30" s="253"/>
      <c r="N30" s="253"/>
      <c r="O30" s="253"/>
      <c r="P30" s="253"/>
      <c r="Q30" s="253"/>
      <c r="R30" s="253"/>
      <c r="S30" s="253"/>
      <c r="T30" s="253"/>
    </row>
    <row r="31" spans="1:26" ht="17.25" customHeight="1" x14ac:dyDescent="0.2">
      <c r="A31" s="36" t="s">
        <v>15</v>
      </c>
      <c r="B31" s="35">
        <v>14</v>
      </c>
      <c r="C31" s="35">
        <v>14</v>
      </c>
      <c r="D31" s="14">
        <v>3</v>
      </c>
      <c r="E31" s="14">
        <v>2</v>
      </c>
      <c r="F31" s="14">
        <v>3</v>
      </c>
      <c r="G31" s="14"/>
      <c r="H31" s="22"/>
      <c r="I31" s="14">
        <v>3</v>
      </c>
      <c r="J31" s="14">
        <v>1</v>
      </c>
      <c r="K31" s="14">
        <v>12</v>
      </c>
      <c r="L31" s="23"/>
      <c r="M31" s="253"/>
      <c r="N31" s="253"/>
      <c r="O31" s="253"/>
      <c r="P31" s="253"/>
      <c r="Q31" s="253"/>
      <c r="R31" s="253"/>
      <c r="S31" s="253"/>
      <c r="T31" s="253"/>
      <c r="U31" s="270" t="str">
        <f t="shared" ref="U31" si="0">IF(SUM(B31:K31)=52,"Corect","Suma trebuie să fie 52")</f>
        <v>Corect</v>
      </c>
      <c r="V31" s="270"/>
    </row>
    <row r="32" spans="1:26" ht="15" customHeight="1" x14ac:dyDescent="0.2">
      <c r="A32" s="36" t="s">
        <v>16</v>
      </c>
      <c r="B32" s="35">
        <v>14</v>
      </c>
      <c r="C32" s="35">
        <v>14</v>
      </c>
      <c r="D32" s="14">
        <v>3</v>
      </c>
      <c r="E32" s="14">
        <v>2</v>
      </c>
      <c r="F32" s="14">
        <v>3</v>
      </c>
      <c r="G32" s="14"/>
      <c r="H32" s="22"/>
      <c r="I32" s="14">
        <v>3</v>
      </c>
      <c r="J32" s="14">
        <v>1</v>
      </c>
      <c r="K32" s="14">
        <v>12</v>
      </c>
      <c r="M32" s="253"/>
      <c r="N32" s="253"/>
      <c r="O32" s="253"/>
      <c r="P32" s="253"/>
      <c r="Q32" s="253"/>
      <c r="R32" s="253"/>
      <c r="S32" s="253"/>
      <c r="T32" s="253"/>
      <c r="U32" s="270" t="str">
        <f t="shared" ref="U32:U33" si="1">IF(SUM(B32:K32)=52,"Corect","Suma trebuie să fie 52")</f>
        <v>Corect</v>
      </c>
      <c r="V32" s="270"/>
    </row>
    <row r="33" spans="1:24" ht="15.75" customHeight="1" x14ac:dyDescent="0.2">
      <c r="A33" s="37" t="s">
        <v>17</v>
      </c>
      <c r="B33" s="35">
        <v>14</v>
      </c>
      <c r="C33" s="35">
        <v>12</v>
      </c>
      <c r="D33" s="14">
        <v>3</v>
      </c>
      <c r="E33" s="14">
        <v>2</v>
      </c>
      <c r="F33" s="14">
        <v>3</v>
      </c>
      <c r="G33" s="14"/>
      <c r="H33" s="22"/>
      <c r="I33" s="14">
        <v>3</v>
      </c>
      <c r="J33" s="14">
        <v>1</v>
      </c>
      <c r="K33" s="14">
        <v>14</v>
      </c>
      <c r="M33" s="253"/>
      <c r="N33" s="253"/>
      <c r="O33" s="253"/>
      <c r="P33" s="253"/>
      <c r="Q33" s="253"/>
      <c r="R33" s="253"/>
      <c r="S33" s="253"/>
      <c r="T33" s="253"/>
      <c r="U33" s="270" t="str">
        <f t="shared" si="1"/>
        <v>Corect</v>
      </c>
      <c r="V33" s="270"/>
    </row>
    <row r="34" spans="1:24" x14ac:dyDescent="0.2">
      <c r="A34" s="4"/>
      <c r="B34" s="4"/>
      <c r="C34" s="4"/>
      <c r="D34" s="4"/>
      <c r="E34" s="4"/>
      <c r="F34" s="4"/>
      <c r="G34" s="4"/>
      <c r="M34" s="112"/>
      <c r="N34" s="112"/>
      <c r="O34" s="112"/>
      <c r="P34" s="112"/>
      <c r="Q34" s="112"/>
      <c r="R34" s="112"/>
      <c r="S34" s="112"/>
      <c r="T34" s="112"/>
    </row>
    <row r="35" spans="1:24" ht="17.25" customHeight="1" x14ac:dyDescent="0.2">
      <c r="A35" s="263" t="s">
        <v>24</v>
      </c>
      <c r="B35" s="139"/>
      <c r="C35" s="139"/>
      <c r="D35" s="139"/>
      <c r="E35" s="139"/>
      <c r="F35" s="139"/>
      <c r="G35" s="139"/>
      <c r="H35" s="139"/>
      <c r="I35" s="139"/>
      <c r="J35" s="139"/>
      <c r="K35" s="139"/>
      <c r="L35" s="139"/>
      <c r="M35" s="139"/>
      <c r="N35" s="139"/>
      <c r="O35" s="139"/>
      <c r="P35" s="139"/>
      <c r="Q35" s="139"/>
      <c r="R35" s="139"/>
      <c r="S35" s="139"/>
      <c r="T35" s="139"/>
    </row>
    <row r="36" spans="1:24" ht="5.25" hidden="1" customHeight="1" x14ac:dyDescent="0.2">
      <c r="N36" s="5"/>
      <c r="O36" s="6" t="s">
        <v>40</v>
      </c>
      <c r="P36" s="6" t="s">
        <v>42</v>
      </c>
      <c r="Q36" s="6" t="s">
        <v>41</v>
      </c>
      <c r="R36" s="6"/>
      <c r="S36" s="6"/>
      <c r="T36" s="6"/>
    </row>
    <row r="37" spans="1:24" ht="17.25" customHeight="1" x14ac:dyDescent="0.2">
      <c r="A37" s="167" t="s">
        <v>45</v>
      </c>
      <c r="B37" s="167"/>
      <c r="C37" s="167"/>
      <c r="D37" s="167"/>
      <c r="E37" s="167"/>
      <c r="F37" s="167"/>
      <c r="G37" s="167"/>
      <c r="H37" s="167"/>
      <c r="I37" s="167"/>
      <c r="J37" s="167"/>
      <c r="K37" s="167"/>
      <c r="L37" s="167"/>
      <c r="M37" s="167"/>
      <c r="N37" s="167"/>
      <c r="O37" s="167"/>
      <c r="P37" s="167"/>
      <c r="Q37" s="167"/>
      <c r="R37" s="167"/>
      <c r="S37" s="167"/>
      <c r="T37" s="167"/>
    </row>
    <row r="38" spans="1:24" ht="25.5" customHeight="1" x14ac:dyDescent="0.2">
      <c r="A38" s="172" t="s">
        <v>30</v>
      </c>
      <c r="B38" s="185" t="s">
        <v>29</v>
      </c>
      <c r="C38" s="186"/>
      <c r="D38" s="186"/>
      <c r="E38" s="186"/>
      <c r="F38" s="186"/>
      <c r="G38" s="186"/>
      <c r="H38" s="186"/>
      <c r="I38" s="187"/>
      <c r="J38" s="154" t="s">
        <v>43</v>
      </c>
      <c r="K38" s="156" t="s">
        <v>27</v>
      </c>
      <c r="L38" s="177"/>
      <c r="M38" s="178"/>
      <c r="N38" s="156" t="s">
        <v>44</v>
      </c>
      <c r="O38" s="157"/>
      <c r="P38" s="158"/>
      <c r="Q38" s="156" t="s">
        <v>26</v>
      </c>
      <c r="R38" s="177"/>
      <c r="S38" s="178"/>
      <c r="T38" s="191" t="s">
        <v>25</v>
      </c>
    </row>
    <row r="39" spans="1:24" ht="11.25" customHeight="1" x14ac:dyDescent="0.2">
      <c r="A39" s="173"/>
      <c r="B39" s="188"/>
      <c r="C39" s="189"/>
      <c r="D39" s="189"/>
      <c r="E39" s="189"/>
      <c r="F39" s="189"/>
      <c r="G39" s="189"/>
      <c r="H39" s="189"/>
      <c r="I39" s="190"/>
      <c r="J39" s="155"/>
      <c r="K39" s="3" t="s">
        <v>31</v>
      </c>
      <c r="L39" s="3" t="s">
        <v>32</v>
      </c>
      <c r="M39" s="3" t="s">
        <v>33</v>
      </c>
      <c r="N39" s="3" t="s">
        <v>37</v>
      </c>
      <c r="O39" s="3" t="s">
        <v>8</v>
      </c>
      <c r="P39" s="3" t="s">
        <v>34</v>
      </c>
      <c r="Q39" s="3" t="s">
        <v>35</v>
      </c>
      <c r="R39" s="3" t="s">
        <v>31</v>
      </c>
      <c r="S39" s="3" t="s">
        <v>36</v>
      </c>
      <c r="T39" s="155"/>
    </row>
    <row r="40" spans="1:24" s="86" customFormat="1" ht="13.5" customHeight="1" x14ac:dyDescent="0.2">
      <c r="A40" s="159" t="s">
        <v>111</v>
      </c>
      <c r="B40" s="160"/>
      <c r="C40" s="160"/>
      <c r="D40" s="160"/>
      <c r="E40" s="160"/>
      <c r="F40" s="160"/>
      <c r="G40" s="160"/>
      <c r="H40" s="160"/>
      <c r="I40" s="160"/>
      <c r="J40" s="160"/>
      <c r="K40" s="160"/>
      <c r="L40" s="160"/>
      <c r="M40" s="160"/>
      <c r="N40" s="160"/>
      <c r="O40" s="160"/>
      <c r="P40" s="160"/>
      <c r="Q40" s="160"/>
      <c r="R40" s="160"/>
      <c r="S40" s="160"/>
      <c r="T40" s="161"/>
      <c r="U40" s="107"/>
      <c r="V40" s="107"/>
      <c r="W40" s="107"/>
    </row>
    <row r="41" spans="1:24" ht="26.25" customHeight="1" x14ac:dyDescent="0.2">
      <c r="A41" s="31" t="s">
        <v>110</v>
      </c>
      <c r="B41" s="145" t="s">
        <v>225</v>
      </c>
      <c r="C41" s="146"/>
      <c r="D41" s="146"/>
      <c r="E41" s="146"/>
      <c r="F41" s="146"/>
      <c r="G41" s="146"/>
      <c r="H41" s="146"/>
      <c r="I41" s="147"/>
      <c r="J41" s="7">
        <v>6</v>
      </c>
      <c r="K41" s="7">
        <v>3</v>
      </c>
      <c r="L41" s="7">
        <v>1</v>
      </c>
      <c r="M41" s="7">
        <v>3</v>
      </c>
      <c r="N41" s="9">
        <f>K41+L41+M41</f>
        <v>7</v>
      </c>
      <c r="O41" s="10">
        <f>P41-N41</f>
        <v>4</v>
      </c>
      <c r="P41" s="10">
        <f>ROUND(PRODUCT(J41,25)/14,0)</f>
        <v>11</v>
      </c>
      <c r="Q41" s="13" t="s">
        <v>35</v>
      </c>
      <c r="R41" s="7"/>
      <c r="S41" s="14"/>
      <c r="T41" s="7" t="s">
        <v>41</v>
      </c>
      <c r="U41" s="107"/>
      <c r="V41" s="107"/>
      <c r="W41" s="107"/>
    </row>
    <row r="42" spans="1:24" ht="39" customHeight="1" x14ac:dyDescent="0.2">
      <c r="A42" s="19" t="s">
        <v>112</v>
      </c>
      <c r="B42" s="145" t="s">
        <v>221</v>
      </c>
      <c r="C42" s="146"/>
      <c r="D42" s="146"/>
      <c r="E42" s="146"/>
      <c r="F42" s="146"/>
      <c r="G42" s="146"/>
      <c r="H42" s="146"/>
      <c r="I42" s="147"/>
      <c r="J42" s="7">
        <v>6</v>
      </c>
      <c r="K42" s="7">
        <v>2</v>
      </c>
      <c r="L42" s="7">
        <v>1</v>
      </c>
      <c r="M42" s="7">
        <v>0</v>
      </c>
      <c r="N42" s="9">
        <f t="shared" ref="N42:N45" si="2">K42+L42+M42</f>
        <v>3</v>
      </c>
      <c r="O42" s="10">
        <f t="shared" ref="O42:O45" si="3">P42-N42</f>
        <v>8</v>
      </c>
      <c r="P42" s="10">
        <f t="shared" ref="P42:P46" si="4">ROUND(PRODUCT(J42,25)/14,0)</f>
        <v>11</v>
      </c>
      <c r="Q42" s="13" t="s">
        <v>35</v>
      </c>
      <c r="R42" s="7"/>
      <c r="S42" s="14"/>
      <c r="T42" s="7" t="s">
        <v>41</v>
      </c>
      <c r="U42" s="107"/>
      <c r="V42" s="107"/>
      <c r="W42" s="107"/>
    </row>
    <row r="43" spans="1:24" x14ac:dyDescent="0.2">
      <c r="A43" s="19" t="s">
        <v>113</v>
      </c>
      <c r="B43" s="208" t="s">
        <v>222</v>
      </c>
      <c r="C43" s="209"/>
      <c r="D43" s="209"/>
      <c r="E43" s="209"/>
      <c r="F43" s="209"/>
      <c r="G43" s="209"/>
      <c r="H43" s="209"/>
      <c r="I43" s="210"/>
      <c r="J43" s="7">
        <v>4</v>
      </c>
      <c r="K43" s="7">
        <v>2</v>
      </c>
      <c r="L43" s="7">
        <v>1</v>
      </c>
      <c r="M43" s="7">
        <v>0</v>
      </c>
      <c r="N43" s="9">
        <f t="shared" si="2"/>
        <v>3</v>
      </c>
      <c r="O43" s="10">
        <f t="shared" si="3"/>
        <v>4</v>
      </c>
      <c r="P43" s="10">
        <f t="shared" si="4"/>
        <v>7</v>
      </c>
      <c r="Q43" s="13" t="s">
        <v>35</v>
      </c>
      <c r="R43" s="7"/>
      <c r="S43" s="14"/>
      <c r="T43" s="7" t="s">
        <v>40</v>
      </c>
      <c r="U43" s="107"/>
      <c r="V43" s="107"/>
      <c r="W43" s="107"/>
    </row>
    <row r="44" spans="1:24" x14ac:dyDescent="0.2">
      <c r="A44" s="96" t="s">
        <v>207</v>
      </c>
      <c r="B44" s="208" t="s">
        <v>297</v>
      </c>
      <c r="C44" s="209"/>
      <c r="D44" s="209"/>
      <c r="E44" s="209"/>
      <c r="F44" s="209"/>
      <c r="G44" s="209"/>
      <c r="H44" s="209"/>
      <c r="I44" s="210"/>
      <c r="J44" s="7">
        <v>3</v>
      </c>
      <c r="K44" s="7">
        <v>0</v>
      </c>
      <c r="L44" s="7">
        <v>0</v>
      </c>
      <c r="M44" s="7">
        <v>2</v>
      </c>
      <c r="N44" s="9">
        <f t="shared" si="2"/>
        <v>2</v>
      </c>
      <c r="O44" s="10">
        <f t="shared" si="3"/>
        <v>3</v>
      </c>
      <c r="P44" s="10">
        <f t="shared" si="4"/>
        <v>5</v>
      </c>
      <c r="Q44" s="13" t="s">
        <v>35</v>
      </c>
      <c r="R44" s="7"/>
      <c r="S44" s="14"/>
      <c r="T44" s="7" t="s">
        <v>42</v>
      </c>
      <c r="U44" s="107"/>
      <c r="V44" s="107"/>
      <c r="W44" s="107"/>
      <c r="X44" s="1" t="s">
        <v>99</v>
      </c>
    </row>
    <row r="45" spans="1:24" x14ac:dyDescent="0.2">
      <c r="A45" s="31" t="s">
        <v>114</v>
      </c>
      <c r="B45" s="208" t="s">
        <v>223</v>
      </c>
      <c r="C45" s="209"/>
      <c r="D45" s="209"/>
      <c r="E45" s="209"/>
      <c r="F45" s="209"/>
      <c r="G45" s="209"/>
      <c r="H45" s="209"/>
      <c r="I45" s="210"/>
      <c r="J45" s="7">
        <v>3</v>
      </c>
      <c r="K45" s="7">
        <v>0</v>
      </c>
      <c r="L45" s="7">
        <v>0</v>
      </c>
      <c r="M45" s="7">
        <v>2</v>
      </c>
      <c r="N45" s="83">
        <f t="shared" si="2"/>
        <v>2</v>
      </c>
      <c r="O45" s="10">
        <f t="shared" si="3"/>
        <v>3</v>
      </c>
      <c r="P45" s="10">
        <f t="shared" si="4"/>
        <v>5</v>
      </c>
      <c r="Q45" s="13"/>
      <c r="R45" s="7"/>
      <c r="S45" s="14" t="s">
        <v>36</v>
      </c>
      <c r="T45" s="7" t="s">
        <v>42</v>
      </c>
      <c r="U45" s="107"/>
      <c r="V45" s="107"/>
      <c r="W45" s="107"/>
    </row>
    <row r="46" spans="1:24" s="86" customFormat="1" x14ac:dyDescent="0.2">
      <c r="A46" s="40" t="s">
        <v>89</v>
      </c>
      <c r="B46" s="211" t="s">
        <v>224</v>
      </c>
      <c r="C46" s="212"/>
      <c r="D46" s="212"/>
      <c r="E46" s="212"/>
      <c r="F46" s="212"/>
      <c r="G46" s="212"/>
      <c r="H46" s="212"/>
      <c r="I46" s="213"/>
      <c r="J46" s="40">
        <v>2</v>
      </c>
      <c r="K46" s="40">
        <v>0</v>
      </c>
      <c r="L46" s="40">
        <v>2</v>
      </c>
      <c r="M46" s="40">
        <v>0</v>
      </c>
      <c r="N46" s="40">
        <f t="shared" ref="N46" si="5">K46+L46+M46</f>
        <v>2</v>
      </c>
      <c r="O46" s="41">
        <f t="shared" ref="O46" si="6">P46-N46</f>
        <v>2</v>
      </c>
      <c r="P46" s="41">
        <f t="shared" si="4"/>
        <v>4</v>
      </c>
      <c r="Q46" s="42"/>
      <c r="R46" s="40"/>
      <c r="S46" s="43" t="s">
        <v>36</v>
      </c>
      <c r="T46" s="40" t="s">
        <v>42</v>
      </c>
      <c r="U46" s="107"/>
      <c r="V46" s="107"/>
      <c r="W46" s="107"/>
    </row>
    <row r="47" spans="1:24" x14ac:dyDescent="0.2">
      <c r="A47" s="214" t="s">
        <v>117</v>
      </c>
      <c r="B47" s="215"/>
      <c r="C47" s="215"/>
      <c r="D47" s="215"/>
      <c r="E47" s="215"/>
      <c r="F47" s="215"/>
      <c r="G47" s="215"/>
      <c r="H47" s="215"/>
      <c r="I47" s="215"/>
      <c r="J47" s="215"/>
      <c r="K47" s="215"/>
      <c r="L47" s="215"/>
      <c r="M47" s="215"/>
      <c r="N47" s="215"/>
      <c r="O47" s="215"/>
      <c r="P47" s="215"/>
      <c r="Q47" s="215"/>
      <c r="R47" s="215"/>
      <c r="S47" s="215"/>
      <c r="T47" s="216"/>
      <c r="U47" s="107"/>
      <c r="V47" s="107"/>
      <c r="W47" s="107"/>
    </row>
    <row r="48" spans="1:24" ht="27.75" customHeight="1" x14ac:dyDescent="0.2">
      <c r="A48" s="19" t="s">
        <v>115</v>
      </c>
      <c r="B48" s="145" t="s">
        <v>226</v>
      </c>
      <c r="C48" s="146"/>
      <c r="D48" s="146"/>
      <c r="E48" s="146"/>
      <c r="F48" s="146"/>
      <c r="G48" s="146"/>
      <c r="H48" s="146"/>
      <c r="I48" s="147"/>
      <c r="J48" s="7">
        <v>6</v>
      </c>
      <c r="K48" s="7">
        <v>2</v>
      </c>
      <c r="L48" s="7">
        <v>1</v>
      </c>
      <c r="M48" s="7">
        <v>2</v>
      </c>
      <c r="N48" s="9">
        <f>K48+L48+M48</f>
        <v>5</v>
      </c>
      <c r="O48" s="10">
        <f>P48-N48</f>
        <v>6</v>
      </c>
      <c r="P48" s="10">
        <f>ROUND(PRODUCT(J48,25)/14,0)</f>
        <v>11</v>
      </c>
      <c r="Q48" s="13" t="s">
        <v>35</v>
      </c>
      <c r="R48" s="7"/>
      <c r="S48" s="14"/>
      <c r="T48" s="7" t="s">
        <v>41</v>
      </c>
    </row>
    <row r="49" spans="1:23" ht="27.75" customHeight="1" x14ac:dyDescent="0.2">
      <c r="A49" s="31" t="s">
        <v>116</v>
      </c>
      <c r="B49" s="145" t="s">
        <v>227</v>
      </c>
      <c r="C49" s="146"/>
      <c r="D49" s="146"/>
      <c r="E49" s="146"/>
      <c r="F49" s="146"/>
      <c r="G49" s="146"/>
      <c r="H49" s="146"/>
      <c r="I49" s="147"/>
      <c r="J49" s="7">
        <v>5</v>
      </c>
      <c r="K49" s="7">
        <v>1</v>
      </c>
      <c r="L49" s="7">
        <v>1</v>
      </c>
      <c r="M49" s="7">
        <v>0</v>
      </c>
      <c r="N49" s="32">
        <f t="shared" ref="N49" si="7">K49+L49+M49</f>
        <v>2</v>
      </c>
      <c r="O49" s="10">
        <f t="shared" ref="O49" si="8">P49-N49</f>
        <v>7</v>
      </c>
      <c r="P49" s="10">
        <f t="shared" ref="P49" si="9">ROUND(PRODUCT(J49,25)/14,0)</f>
        <v>9</v>
      </c>
      <c r="Q49" s="13" t="s">
        <v>35</v>
      </c>
      <c r="R49" s="7"/>
      <c r="S49" s="14"/>
      <c r="T49" s="7" t="s">
        <v>41</v>
      </c>
    </row>
    <row r="50" spans="1:23" x14ac:dyDescent="0.2">
      <c r="A50" s="11" t="s">
        <v>28</v>
      </c>
      <c r="B50" s="162"/>
      <c r="C50" s="163"/>
      <c r="D50" s="163"/>
      <c r="E50" s="163"/>
      <c r="F50" s="163"/>
      <c r="G50" s="163"/>
      <c r="H50" s="163"/>
      <c r="I50" s="164"/>
      <c r="J50" s="11">
        <f t="shared" ref="J50:P50" si="10">SUM(J41:J49)</f>
        <v>35</v>
      </c>
      <c r="K50" s="11">
        <f t="shared" si="10"/>
        <v>10</v>
      </c>
      <c r="L50" s="11">
        <f t="shared" si="10"/>
        <v>7</v>
      </c>
      <c r="M50" s="11">
        <f t="shared" si="10"/>
        <v>9</v>
      </c>
      <c r="N50" s="11">
        <f t="shared" si="10"/>
        <v>26</v>
      </c>
      <c r="O50" s="11">
        <f t="shared" si="10"/>
        <v>37</v>
      </c>
      <c r="P50" s="11">
        <f t="shared" si="10"/>
        <v>63</v>
      </c>
      <c r="Q50" s="24">
        <f>COUNTIF(Q41:Q49,"E")</f>
        <v>6</v>
      </c>
      <c r="R50" s="66">
        <f>COUNTIF(R41:R49,"C")</f>
        <v>0</v>
      </c>
      <c r="S50" s="66">
        <f>COUNTIF(S41:S49,"VP")</f>
        <v>2</v>
      </c>
      <c r="T50" s="67">
        <f>COUNTA(T41:T49)</f>
        <v>8</v>
      </c>
      <c r="U50" s="219" t="str">
        <f>IF(Q50&gt;=SUM(R50:S50),"Corect","E trebuie să fie cel puțin egal cu C+VP")</f>
        <v>Corect</v>
      </c>
      <c r="V50" s="218"/>
      <c r="W50" s="218"/>
    </row>
    <row r="51" spans="1:23" s="94" customFormat="1" ht="65.25" customHeight="1" x14ac:dyDescent="0.2">
      <c r="A51" s="182" t="s">
        <v>298</v>
      </c>
      <c r="B51" s="182"/>
      <c r="C51" s="182"/>
      <c r="D51" s="182"/>
      <c r="E51" s="182"/>
      <c r="F51" s="182"/>
      <c r="G51" s="182"/>
      <c r="H51" s="182"/>
      <c r="I51" s="182"/>
      <c r="J51" s="182"/>
      <c r="K51" s="182"/>
      <c r="L51" s="182"/>
      <c r="M51" s="182"/>
      <c r="N51" s="182"/>
      <c r="O51" s="182"/>
      <c r="P51" s="182"/>
      <c r="Q51" s="182"/>
      <c r="R51" s="182"/>
      <c r="S51" s="182"/>
      <c r="T51" s="182"/>
      <c r="U51" s="95"/>
    </row>
    <row r="52" spans="1:23" s="46" customFormat="1" x14ac:dyDescent="0.2">
      <c r="A52" s="47"/>
      <c r="B52" s="47"/>
      <c r="C52" s="47"/>
      <c r="D52" s="47"/>
      <c r="E52" s="47"/>
      <c r="F52" s="47"/>
      <c r="G52" s="47"/>
      <c r="H52" s="47"/>
      <c r="I52" s="47"/>
      <c r="J52" s="47"/>
      <c r="K52" s="47"/>
      <c r="L52" s="47"/>
      <c r="M52" s="47"/>
      <c r="N52" s="47"/>
      <c r="O52" s="47"/>
      <c r="P52" s="47"/>
      <c r="Q52" s="47"/>
      <c r="R52" s="47"/>
      <c r="S52" s="47"/>
      <c r="T52" s="48"/>
      <c r="U52" s="44"/>
    </row>
    <row r="53" spans="1:23" ht="16.5" customHeight="1" x14ac:dyDescent="0.2">
      <c r="A53" s="167" t="s">
        <v>46</v>
      </c>
      <c r="B53" s="167"/>
      <c r="C53" s="167"/>
      <c r="D53" s="167"/>
      <c r="E53" s="167"/>
      <c r="F53" s="167"/>
      <c r="G53" s="167"/>
      <c r="H53" s="167"/>
      <c r="I53" s="167"/>
      <c r="J53" s="167"/>
      <c r="K53" s="167"/>
      <c r="L53" s="167"/>
      <c r="M53" s="167"/>
      <c r="N53" s="167"/>
      <c r="O53" s="167"/>
      <c r="P53" s="167"/>
      <c r="Q53" s="167"/>
      <c r="R53" s="167"/>
      <c r="S53" s="167"/>
      <c r="T53" s="167"/>
    </row>
    <row r="54" spans="1:23" ht="26.25" customHeight="1" x14ac:dyDescent="0.2">
      <c r="A54" s="172" t="s">
        <v>30</v>
      </c>
      <c r="B54" s="185" t="s">
        <v>29</v>
      </c>
      <c r="C54" s="186"/>
      <c r="D54" s="186"/>
      <c r="E54" s="186"/>
      <c r="F54" s="186"/>
      <c r="G54" s="186"/>
      <c r="H54" s="186"/>
      <c r="I54" s="187"/>
      <c r="J54" s="154" t="s">
        <v>43</v>
      </c>
      <c r="K54" s="156" t="s">
        <v>27</v>
      </c>
      <c r="L54" s="177"/>
      <c r="M54" s="178"/>
      <c r="N54" s="156" t="s">
        <v>44</v>
      </c>
      <c r="O54" s="157"/>
      <c r="P54" s="158"/>
      <c r="Q54" s="156" t="s">
        <v>26</v>
      </c>
      <c r="R54" s="177"/>
      <c r="S54" s="178"/>
      <c r="T54" s="191" t="s">
        <v>25</v>
      </c>
    </row>
    <row r="55" spans="1:23" x14ac:dyDescent="0.2">
      <c r="A55" s="173"/>
      <c r="B55" s="188"/>
      <c r="C55" s="189"/>
      <c r="D55" s="189"/>
      <c r="E55" s="189"/>
      <c r="F55" s="189"/>
      <c r="G55" s="189"/>
      <c r="H55" s="189"/>
      <c r="I55" s="190"/>
      <c r="J55" s="155"/>
      <c r="K55" s="3" t="s">
        <v>31</v>
      </c>
      <c r="L55" s="3" t="s">
        <v>32</v>
      </c>
      <c r="M55" s="3" t="s">
        <v>33</v>
      </c>
      <c r="N55" s="49" t="s">
        <v>37</v>
      </c>
      <c r="O55" s="49" t="s">
        <v>8</v>
      </c>
      <c r="P55" s="49" t="s">
        <v>34</v>
      </c>
      <c r="Q55" s="49" t="s">
        <v>35</v>
      </c>
      <c r="R55" s="49" t="s">
        <v>31</v>
      </c>
      <c r="S55" s="49" t="s">
        <v>36</v>
      </c>
      <c r="T55" s="155"/>
    </row>
    <row r="56" spans="1:23" s="86" customFormat="1" ht="12.75" customHeight="1" x14ac:dyDescent="0.2">
      <c r="A56" s="159" t="s">
        <v>111</v>
      </c>
      <c r="B56" s="160"/>
      <c r="C56" s="160"/>
      <c r="D56" s="160"/>
      <c r="E56" s="160"/>
      <c r="F56" s="160"/>
      <c r="G56" s="160"/>
      <c r="H56" s="160"/>
      <c r="I56" s="160"/>
      <c r="J56" s="160"/>
      <c r="K56" s="160"/>
      <c r="L56" s="160"/>
      <c r="M56" s="160"/>
      <c r="N56" s="160"/>
      <c r="O56" s="160"/>
      <c r="P56" s="160"/>
      <c r="Q56" s="160"/>
      <c r="R56" s="160"/>
      <c r="S56" s="160"/>
      <c r="T56" s="161"/>
    </row>
    <row r="57" spans="1:23" ht="32.25" customHeight="1" x14ac:dyDescent="0.2">
      <c r="A57" s="21" t="s">
        <v>118</v>
      </c>
      <c r="B57" s="145" t="s">
        <v>281</v>
      </c>
      <c r="C57" s="146"/>
      <c r="D57" s="146"/>
      <c r="E57" s="146"/>
      <c r="F57" s="146"/>
      <c r="G57" s="146"/>
      <c r="H57" s="146"/>
      <c r="I57" s="147"/>
      <c r="J57" s="7">
        <v>6</v>
      </c>
      <c r="K57" s="7">
        <v>3</v>
      </c>
      <c r="L57" s="7">
        <v>1</v>
      </c>
      <c r="M57" s="7">
        <v>3</v>
      </c>
      <c r="N57" s="9">
        <f>K57+L57+M57</f>
        <v>7</v>
      </c>
      <c r="O57" s="10">
        <f>P57-N57</f>
        <v>4</v>
      </c>
      <c r="P57" s="10">
        <f>ROUND(PRODUCT(J57,25)/14,0)</f>
        <v>11</v>
      </c>
      <c r="Q57" s="13" t="s">
        <v>35</v>
      </c>
      <c r="R57" s="7"/>
      <c r="S57" s="14"/>
      <c r="T57" s="7" t="s">
        <v>41</v>
      </c>
    </row>
    <row r="58" spans="1:23" s="86" customFormat="1" ht="23.25" customHeight="1" x14ac:dyDescent="0.2">
      <c r="A58" s="31" t="s">
        <v>119</v>
      </c>
      <c r="B58" s="145" t="s">
        <v>228</v>
      </c>
      <c r="C58" s="146"/>
      <c r="D58" s="146"/>
      <c r="E58" s="146"/>
      <c r="F58" s="146"/>
      <c r="G58" s="146"/>
      <c r="H58" s="146"/>
      <c r="I58" s="147"/>
      <c r="J58" s="7">
        <v>6</v>
      </c>
      <c r="K58" s="7">
        <v>2</v>
      </c>
      <c r="L58" s="7">
        <v>1</v>
      </c>
      <c r="M58" s="7">
        <v>0</v>
      </c>
      <c r="N58" s="83">
        <f t="shared" ref="N58" si="11">K58+L58+M58</f>
        <v>3</v>
      </c>
      <c r="O58" s="10">
        <f t="shared" ref="O58" si="12">P58-N58</f>
        <v>8</v>
      </c>
      <c r="P58" s="10">
        <f t="shared" ref="P58" si="13">ROUND(PRODUCT(J58,25)/14,0)</f>
        <v>11</v>
      </c>
      <c r="Q58" s="13" t="s">
        <v>35</v>
      </c>
      <c r="R58" s="7"/>
      <c r="S58" s="14"/>
      <c r="T58" s="7" t="s">
        <v>41</v>
      </c>
    </row>
    <row r="59" spans="1:23" x14ac:dyDescent="0.2">
      <c r="A59" s="19" t="s">
        <v>120</v>
      </c>
      <c r="B59" s="208" t="s">
        <v>229</v>
      </c>
      <c r="C59" s="209"/>
      <c r="D59" s="209"/>
      <c r="E59" s="209"/>
      <c r="F59" s="209"/>
      <c r="G59" s="209"/>
      <c r="H59" s="209"/>
      <c r="I59" s="210"/>
      <c r="J59" s="7">
        <v>4</v>
      </c>
      <c r="K59" s="7">
        <v>2</v>
      </c>
      <c r="L59" s="7">
        <v>1</v>
      </c>
      <c r="M59" s="7">
        <v>0</v>
      </c>
      <c r="N59" s="9">
        <f t="shared" ref="N59:N65" si="14">K59+L59+M59</f>
        <v>3</v>
      </c>
      <c r="O59" s="10">
        <f t="shared" ref="O59:O65" si="15">P59-N59</f>
        <v>4</v>
      </c>
      <c r="P59" s="10">
        <f t="shared" ref="P59:P65" si="16">ROUND(PRODUCT(J59,25)/14,0)</f>
        <v>7</v>
      </c>
      <c r="Q59" s="13" t="s">
        <v>35</v>
      </c>
      <c r="R59" s="7"/>
      <c r="S59" s="14"/>
      <c r="T59" s="7" t="s">
        <v>40</v>
      </c>
    </row>
    <row r="60" spans="1:23" ht="30.75" customHeight="1" x14ac:dyDescent="0.2">
      <c r="A60" s="19" t="s">
        <v>121</v>
      </c>
      <c r="B60" s="145" t="s">
        <v>230</v>
      </c>
      <c r="C60" s="146"/>
      <c r="D60" s="146"/>
      <c r="E60" s="146"/>
      <c r="F60" s="146"/>
      <c r="G60" s="146"/>
      <c r="H60" s="146"/>
      <c r="I60" s="147"/>
      <c r="J60" s="7">
        <v>3</v>
      </c>
      <c r="K60" s="7">
        <v>1</v>
      </c>
      <c r="L60" s="7">
        <v>0</v>
      </c>
      <c r="M60" s="7">
        <v>0</v>
      </c>
      <c r="N60" s="9">
        <f t="shared" si="14"/>
        <v>1</v>
      </c>
      <c r="O60" s="10">
        <f t="shared" si="15"/>
        <v>4</v>
      </c>
      <c r="P60" s="10">
        <f t="shared" si="16"/>
        <v>5</v>
      </c>
      <c r="Q60" s="13"/>
      <c r="R60" s="7" t="s">
        <v>31</v>
      </c>
      <c r="S60" s="14"/>
      <c r="T60" s="7" t="s">
        <v>42</v>
      </c>
    </row>
    <row r="61" spans="1:23" ht="15" customHeight="1" x14ac:dyDescent="0.2">
      <c r="A61" s="96" t="s">
        <v>208</v>
      </c>
      <c r="B61" s="208" t="s">
        <v>299</v>
      </c>
      <c r="C61" s="209"/>
      <c r="D61" s="209"/>
      <c r="E61" s="209"/>
      <c r="F61" s="209"/>
      <c r="G61" s="209"/>
      <c r="H61" s="209"/>
      <c r="I61" s="210"/>
      <c r="J61" s="7">
        <v>3</v>
      </c>
      <c r="K61" s="7">
        <v>0</v>
      </c>
      <c r="L61" s="7">
        <v>0</v>
      </c>
      <c r="M61" s="7">
        <v>2</v>
      </c>
      <c r="N61" s="9">
        <f>K61+L61+M61</f>
        <v>2</v>
      </c>
      <c r="O61" s="10">
        <f>P61-N61</f>
        <v>3</v>
      </c>
      <c r="P61" s="10">
        <f>ROUND(PRODUCT(J61,25)/14,0)</f>
        <v>5</v>
      </c>
      <c r="Q61" s="13" t="s">
        <v>35</v>
      </c>
      <c r="R61" s="7"/>
      <c r="S61" s="14"/>
      <c r="T61" s="7" t="s">
        <v>42</v>
      </c>
    </row>
    <row r="62" spans="1:23" ht="18.75" customHeight="1" x14ac:dyDescent="0.2">
      <c r="A62" s="40" t="s">
        <v>90</v>
      </c>
      <c r="B62" s="211" t="s">
        <v>231</v>
      </c>
      <c r="C62" s="212"/>
      <c r="D62" s="212"/>
      <c r="E62" s="212"/>
      <c r="F62" s="212"/>
      <c r="G62" s="212"/>
      <c r="H62" s="212"/>
      <c r="I62" s="213"/>
      <c r="J62" s="40">
        <v>2</v>
      </c>
      <c r="K62" s="40">
        <v>0</v>
      </c>
      <c r="L62" s="40">
        <v>2</v>
      </c>
      <c r="M62" s="40">
        <v>0</v>
      </c>
      <c r="N62" s="40">
        <f t="shared" ref="N62" si="17">K62+L62+M62</f>
        <v>2</v>
      </c>
      <c r="O62" s="41">
        <f t="shared" ref="O62" si="18">P62-N62</f>
        <v>2</v>
      </c>
      <c r="P62" s="41">
        <f t="shared" ref="P62" si="19">ROUND(PRODUCT(J62,25)/14,0)</f>
        <v>4</v>
      </c>
      <c r="Q62" s="42"/>
      <c r="R62" s="40"/>
      <c r="S62" s="43" t="s">
        <v>36</v>
      </c>
      <c r="T62" s="40" t="s">
        <v>42</v>
      </c>
    </row>
    <row r="63" spans="1:23" s="86" customFormat="1" x14ac:dyDescent="0.2">
      <c r="A63" s="214" t="s">
        <v>124</v>
      </c>
      <c r="B63" s="215"/>
      <c r="C63" s="215"/>
      <c r="D63" s="215"/>
      <c r="E63" s="215"/>
      <c r="F63" s="215"/>
      <c r="G63" s="215"/>
      <c r="H63" s="215"/>
      <c r="I63" s="215"/>
      <c r="J63" s="215"/>
      <c r="K63" s="215"/>
      <c r="L63" s="215"/>
      <c r="M63" s="215"/>
      <c r="N63" s="215"/>
      <c r="O63" s="215"/>
      <c r="P63" s="215"/>
      <c r="Q63" s="215"/>
      <c r="R63" s="215"/>
      <c r="S63" s="215"/>
      <c r="T63" s="216"/>
    </row>
    <row r="64" spans="1:23" ht="33" customHeight="1" x14ac:dyDescent="0.2">
      <c r="A64" s="19" t="s">
        <v>122</v>
      </c>
      <c r="B64" s="145" t="s">
        <v>232</v>
      </c>
      <c r="C64" s="146"/>
      <c r="D64" s="146"/>
      <c r="E64" s="146"/>
      <c r="F64" s="146"/>
      <c r="G64" s="146"/>
      <c r="H64" s="146"/>
      <c r="I64" s="147"/>
      <c r="J64" s="7">
        <v>5</v>
      </c>
      <c r="K64" s="7">
        <v>2</v>
      </c>
      <c r="L64" s="7">
        <v>1</v>
      </c>
      <c r="M64" s="7">
        <v>2</v>
      </c>
      <c r="N64" s="9">
        <f t="shared" si="14"/>
        <v>5</v>
      </c>
      <c r="O64" s="10">
        <f t="shared" si="15"/>
        <v>4</v>
      </c>
      <c r="P64" s="10">
        <f t="shared" si="16"/>
        <v>9</v>
      </c>
      <c r="Q64" s="13" t="s">
        <v>35</v>
      </c>
      <c r="R64" s="7"/>
      <c r="S64" s="14"/>
      <c r="T64" s="7" t="s">
        <v>41</v>
      </c>
    </row>
    <row r="65" spans="1:23" ht="33" customHeight="1" x14ac:dyDescent="0.2">
      <c r="A65" s="19" t="s">
        <v>123</v>
      </c>
      <c r="B65" s="145" t="s">
        <v>233</v>
      </c>
      <c r="C65" s="146"/>
      <c r="D65" s="146"/>
      <c r="E65" s="146"/>
      <c r="F65" s="146"/>
      <c r="G65" s="146"/>
      <c r="H65" s="146"/>
      <c r="I65" s="147"/>
      <c r="J65" s="7">
        <v>6</v>
      </c>
      <c r="K65" s="7">
        <v>2</v>
      </c>
      <c r="L65" s="7">
        <v>1</v>
      </c>
      <c r="M65" s="7">
        <v>0</v>
      </c>
      <c r="N65" s="9">
        <f t="shared" si="14"/>
        <v>3</v>
      </c>
      <c r="O65" s="10">
        <f t="shared" si="15"/>
        <v>8</v>
      </c>
      <c r="P65" s="10">
        <f t="shared" si="16"/>
        <v>11</v>
      </c>
      <c r="Q65" s="13" t="s">
        <v>35</v>
      </c>
      <c r="R65" s="7"/>
      <c r="S65" s="14"/>
      <c r="T65" s="7" t="s">
        <v>41</v>
      </c>
    </row>
    <row r="66" spans="1:23" x14ac:dyDescent="0.2">
      <c r="A66" s="11" t="s">
        <v>28</v>
      </c>
      <c r="B66" s="162"/>
      <c r="C66" s="163"/>
      <c r="D66" s="163"/>
      <c r="E66" s="163"/>
      <c r="F66" s="163"/>
      <c r="G66" s="163"/>
      <c r="H66" s="163"/>
      <c r="I66" s="164"/>
      <c r="J66" s="11">
        <f t="shared" ref="J66:P66" si="20">SUM(J57:J65)</f>
        <v>35</v>
      </c>
      <c r="K66" s="11">
        <f t="shared" si="20"/>
        <v>12</v>
      </c>
      <c r="L66" s="11">
        <f t="shared" si="20"/>
        <v>7</v>
      </c>
      <c r="M66" s="11">
        <f t="shared" si="20"/>
        <v>7</v>
      </c>
      <c r="N66" s="11">
        <f t="shared" si="20"/>
        <v>26</v>
      </c>
      <c r="O66" s="11">
        <f t="shared" si="20"/>
        <v>37</v>
      </c>
      <c r="P66" s="11">
        <f t="shared" si="20"/>
        <v>63</v>
      </c>
      <c r="Q66" s="24">
        <f>COUNTIF(Q57:Q65,"E")</f>
        <v>6</v>
      </c>
      <c r="R66" s="24">
        <f>COUNTIF(R57:R65,"C")</f>
        <v>1</v>
      </c>
      <c r="S66" s="24">
        <f>COUNTIF(S57:S65,"VP")</f>
        <v>1</v>
      </c>
      <c r="T66" s="32">
        <f>COUNTA(T57:T65)</f>
        <v>8</v>
      </c>
      <c r="U66" s="217" t="str">
        <f>IF(Q66&gt;=SUM(R66:S66),"Corect","E trebuie să fie cel puțin egal cu C+VP")</f>
        <v>Corect</v>
      </c>
      <c r="V66" s="218"/>
      <c r="W66" s="218"/>
    </row>
    <row r="67" spans="1:23" s="94" customFormat="1" ht="54.75" customHeight="1" x14ac:dyDescent="0.2">
      <c r="A67" s="182" t="s">
        <v>300</v>
      </c>
      <c r="B67" s="182"/>
      <c r="C67" s="182"/>
      <c r="D67" s="182"/>
      <c r="E67" s="182"/>
      <c r="F67" s="182"/>
      <c r="G67" s="182"/>
      <c r="H67" s="182"/>
      <c r="I67" s="182"/>
      <c r="J67" s="182"/>
      <c r="K67" s="182"/>
      <c r="L67" s="182"/>
      <c r="M67" s="182"/>
      <c r="N67" s="182"/>
      <c r="O67" s="182"/>
      <c r="P67" s="182"/>
      <c r="Q67" s="182"/>
      <c r="R67" s="182"/>
      <c r="S67" s="182"/>
      <c r="T67" s="182"/>
      <c r="U67" s="95"/>
    </row>
    <row r="68" spans="1:23" x14ac:dyDescent="0.2">
      <c r="A68" s="47"/>
    </row>
    <row r="69" spans="1:23" ht="18" customHeight="1" x14ac:dyDescent="0.2">
      <c r="A69" s="167" t="s">
        <v>47</v>
      </c>
      <c r="B69" s="167"/>
      <c r="C69" s="167"/>
      <c r="D69" s="167"/>
      <c r="E69" s="167"/>
      <c r="F69" s="167"/>
      <c r="G69" s="167"/>
      <c r="H69" s="167"/>
      <c r="I69" s="167"/>
      <c r="J69" s="167"/>
      <c r="K69" s="167"/>
      <c r="L69" s="167"/>
      <c r="M69" s="167"/>
      <c r="N69" s="167"/>
      <c r="O69" s="167"/>
      <c r="P69" s="167"/>
      <c r="Q69" s="167"/>
      <c r="R69" s="167"/>
      <c r="S69" s="167"/>
      <c r="T69" s="167"/>
    </row>
    <row r="70" spans="1:23" ht="25.5" customHeight="1" x14ac:dyDescent="0.2">
      <c r="A70" s="172" t="s">
        <v>30</v>
      </c>
      <c r="B70" s="185" t="s">
        <v>29</v>
      </c>
      <c r="C70" s="186"/>
      <c r="D70" s="186"/>
      <c r="E70" s="186"/>
      <c r="F70" s="186"/>
      <c r="G70" s="186"/>
      <c r="H70" s="186"/>
      <c r="I70" s="187"/>
      <c r="J70" s="154" t="s">
        <v>43</v>
      </c>
      <c r="K70" s="156" t="s">
        <v>27</v>
      </c>
      <c r="L70" s="177"/>
      <c r="M70" s="178"/>
      <c r="N70" s="156" t="s">
        <v>44</v>
      </c>
      <c r="O70" s="157"/>
      <c r="P70" s="158"/>
      <c r="Q70" s="156" t="s">
        <v>26</v>
      </c>
      <c r="R70" s="177"/>
      <c r="S70" s="178"/>
      <c r="T70" s="191" t="s">
        <v>25</v>
      </c>
    </row>
    <row r="71" spans="1:23" x14ac:dyDescent="0.2">
      <c r="A71" s="173"/>
      <c r="B71" s="188"/>
      <c r="C71" s="189"/>
      <c r="D71" s="189"/>
      <c r="E71" s="189"/>
      <c r="F71" s="189"/>
      <c r="G71" s="189"/>
      <c r="H71" s="189"/>
      <c r="I71" s="190"/>
      <c r="J71" s="155"/>
      <c r="K71" s="3" t="s">
        <v>31</v>
      </c>
      <c r="L71" s="3" t="s">
        <v>32</v>
      </c>
      <c r="M71" s="3" t="s">
        <v>33</v>
      </c>
      <c r="N71" s="49" t="s">
        <v>37</v>
      </c>
      <c r="O71" s="49" t="s">
        <v>8</v>
      </c>
      <c r="P71" s="49" t="s">
        <v>34</v>
      </c>
      <c r="Q71" s="49" t="s">
        <v>35</v>
      </c>
      <c r="R71" s="49" t="s">
        <v>31</v>
      </c>
      <c r="S71" s="49" t="s">
        <v>36</v>
      </c>
      <c r="T71" s="155"/>
    </row>
    <row r="72" spans="1:23" s="86" customFormat="1" x14ac:dyDescent="0.2">
      <c r="A72" s="159" t="s">
        <v>111</v>
      </c>
      <c r="B72" s="160"/>
      <c r="C72" s="160"/>
      <c r="D72" s="160"/>
      <c r="E72" s="160"/>
      <c r="F72" s="160"/>
      <c r="G72" s="160"/>
      <c r="H72" s="160"/>
      <c r="I72" s="160"/>
      <c r="J72" s="160"/>
      <c r="K72" s="160"/>
      <c r="L72" s="160"/>
      <c r="M72" s="160"/>
      <c r="N72" s="160"/>
      <c r="O72" s="160"/>
      <c r="P72" s="160"/>
      <c r="Q72" s="160"/>
      <c r="R72" s="160"/>
      <c r="S72" s="160"/>
      <c r="T72" s="161"/>
    </row>
    <row r="73" spans="1:23" ht="32.25" customHeight="1" x14ac:dyDescent="0.2">
      <c r="A73" s="21" t="s">
        <v>125</v>
      </c>
      <c r="B73" s="145" t="s">
        <v>282</v>
      </c>
      <c r="C73" s="146"/>
      <c r="D73" s="146"/>
      <c r="E73" s="146"/>
      <c r="F73" s="146"/>
      <c r="G73" s="146"/>
      <c r="H73" s="146"/>
      <c r="I73" s="147"/>
      <c r="J73" s="7">
        <v>8</v>
      </c>
      <c r="K73" s="7">
        <v>3</v>
      </c>
      <c r="L73" s="7">
        <v>1</v>
      </c>
      <c r="M73" s="7">
        <v>3</v>
      </c>
      <c r="N73" s="9">
        <f>K73+L73+M73</f>
        <v>7</v>
      </c>
      <c r="O73" s="10">
        <f>P73-N73</f>
        <v>7</v>
      </c>
      <c r="P73" s="10">
        <f>ROUND(PRODUCT(J73,25)/14,0)</f>
        <v>14</v>
      </c>
      <c r="Q73" s="13" t="s">
        <v>35</v>
      </c>
      <c r="R73" s="7"/>
      <c r="S73" s="14"/>
      <c r="T73" s="7" t="s">
        <v>41</v>
      </c>
    </row>
    <row r="74" spans="1:23" ht="27.75" customHeight="1" x14ac:dyDescent="0.2">
      <c r="A74" s="19" t="s">
        <v>126</v>
      </c>
      <c r="B74" s="145" t="s">
        <v>234</v>
      </c>
      <c r="C74" s="146"/>
      <c r="D74" s="146"/>
      <c r="E74" s="146"/>
      <c r="F74" s="146"/>
      <c r="G74" s="146"/>
      <c r="H74" s="146"/>
      <c r="I74" s="147"/>
      <c r="J74" s="7">
        <v>7</v>
      </c>
      <c r="K74" s="7">
        <v>2</v>
      </c>
      <c r="L74" s="7">
        <v>1</v>
      </c>
      <c r="M74" s="7">
        <v>0</v>
      </c>
      <c r="N74" s="9">
        <f t="shared" ref="N74:N80" si="21">K74+L74+M74</f>
        <v>3</v>
      </c>
      <c r="O74" s="10">
        <f t="shared" ref="O74:O80" si="22">P74-N74</f>
        <v>10</v>
      </c>
      <c r="P74" s="10">
        <f t="shared" ref="P74:P80" si="23">ROUND(PRODUCT(J74,25)/14,0)</f>
        <v>13</v>
      </c>
      <c r="Q74" s="13" t="s">
        <v>35</v>
      </c>
      <c r="R74" s="7"/>
      <c r="S74" s="14"/>
      <c r="T74" s="7" t="s">
        <v>41</v>
      </c>
    </row>
    <row r="75" spans="1:23" ht="20.25" customHeight="1" x14ac:dyDescent="0.2">
      <c r="A75" s="19" t="s">
        <v>127</v>
      </c>
      <c r="B75" s="145" t="s">
        <v>235</v>
      </c>
      <c r="C75" s="146"/>
      <c r="D75" s="146"/>
      <c r="E75" s="146"/>
      <c r="F75" s="146"/>
      <c r="G75" s="146"/>
      <c r="H75" s="146"/>
      <c r="I75" s="147"/>
      <c r="J75" s="7">
        <v>3</v>
      </c>
      <c r="K75" s="7">
        <v>0</v>
      </c>
      <c r="L75" s="7">
        <v>0</v>
      </c>
      <c r="M75" s="7">
        <v>2</v>
      </c>
      <c r="N75" s="9">
        <f t="shared" si="21"/>
        <v>2</v>
      </c>
      <c r="O75" s="10">
        <f t="shared" si="22"/>
        <v>3</v>
      </c>
      <c r="P75" s="10">
        <f t="shared" si="23"/>
        <v>5</v>
      </c>
      <c r="Q75" s="13"/>
      <c r="R75" s="7" t="s">
        <v>31</v>
      </c>
      <c r="S75" s="14"/>
      <c r="T75" s="7" t="s">
        <v>41</v>
      </c>
    </row>
    <row r="76" spans="1:23" s="86" customFormat="1" ht="20.25" customHeight="1" x14ac:dyDescent="0.2">
      <c r="A76" s="96" t="s">
        <v>209</v>
      </c>
      <c r="B76" s="145" t="s">
        <v>301</v>
      </c>
      <c r="C76" s="146"/>
      <c r="D76" s="146"/>
      <c r="E76" s="146"/>
      <c r="F76" s="146"/>
      <c r="G76" s="146"/>
      <c r="H76" s="146"/>
      <c r="I76" s="147"/>
      <c r="J76" s="7">
        <v>3</v>
      </c>
      <c r="K76" s="7">
        <v>0</v>
      </c>
      <c r="L76" s="7">
        <v>0</v>
      </c>
      <c r="M76" s="7">
        <v>2</v>
      </c>
      <c r="N76" s="83">
        <f t="shared" ref="N76" si="24">K76+L76+M76</f>
        <v>2</v>
      </c>
      <c r="O76" s="10">
        <f t="shared" ref="O76" si="25">P76-N76</f>
        <v>3</v>
      </c>
      <c r="P76" s="10">
        <f t="shared" ref="P76" si="26">ROUND(PRODUCT(J76,25)/14,0)</f>
        <v>5</v>
      </c>
      <c r="Q76" s="13" t="s">
        <v>35</v>
      </c>
      <c r="R76" s="7"/>
      <c r="S76" s="14"/>
      <c r="T76" s="7" t="s">
        <v>42</v>
      </c>
    </row>
    <row r="77" spans="1:23" ht="27.75" customHeight="1" x14ac:dyDescent="0.2">
      <c r="A77" s="31" t="s">
        <v>130</v>
      </c>
      <c r="B77" s="151" t="s">
        <v>236</v>
      </c>
      <c r="C77" s="152"/>
      <c r="D77" s="152"/>
      <c r="E77" s="152"/>
      <c r="F77" s="152"/>
      <c r="G77" s="152"/>
      <c r="H77" s="152"/>
      <c r="I77" s="153"/>
      <c r="J77" s="7">
        <v>4</v>
      </c>
      <c r="K77" s="7">
        <v>2</v>
      </c>
      <c r="L77" s="7">
        <v>2</v>
      </c>
      <c r="M77" s="7">
        <v>0</v>
      </c>
      <c r="N77" s="83">
        <f t="shared" si="21"/>
        <v>4</v>
      </c>
      <c r="O77" s="10">
        <f t="shared" si="22"/>
        <v>3</v>
      </c>
      <c r="P77" s="10">
        <f t="shared" si="23"/>
        <v>7</v>
      </c>
      <c r="Q77" s="13" t="s">
        <v>35</v>
      </c>
      <c r="R77" s="7"/>
      <c r="S77" s="14"/>
      <c r="T77" s="7" t="s">
        <v>40</v>
      </c>
    </row>
    <row r="78" spans="1:23" x14ac:dyDescent="0.2">
      <c r="A78" s="214" t="s">
        <v>117</v>
      </c>
      <c r="B78" s="215"/>
      <c r="C78" s="215"/>
      <c r="D78" s="215"/>
      <c r="E78" s="215"/>
      <c r="F78" s="215"/>
      <c r="G78" s="215"/>
      <c r="H78" s="215"/>
      <c r="I78" s="215"/>
      <c r="J78" s="215"/>
      <c r="K78" s="215"/>
      <c r="L78" s="215"/>
      <c r="M78" s="215"/>
      <c r="N78" s="215"/>
      <c r="O78" s="215"/>
      <c r="P78" s="215"/>
      <c r="Q78" s="215"/>
      <c r="R78" s="215"/>
      <c r="S78" s="215"/>
      <c r="T78" s="216"/>
    </row>
    <row r="79" spans="1:23" ht="31.5" customHeight="1" x14ac:dyDescent="0.2">
      <c r="A79" s="19" t="s">
        <v>128</v>
      </c>
      <c r="B79" s="145" t="s">
        <v>284</v>
      </c>
      <c r="C79" s="146"/>
      <c r="D79" s="146"/>
      <c r="E79" s="146"/>
      <c r="F79" s="146"/>
      <c r="G79" s="146"/>
      <c r="H79" s="146"/>
      <c r="I79" s="147"/>
      <c r="J79" s="7">
        <v>6</v>
      </c>
      <c r="K79" s="7">
        <v>2</v>
      </c>
      <c r="L79" s="7">
        <v>1</v>
      </c>
      <c r="M79" s="7">
        <v>3</v>
      </c>
      <c r="N79" s="9">
        <f t="shared" si="21"/>
        <v>6</v>
      </c>
      <c r="O79" s="10">
        <f t="shared" si="22"/>
        <v>5</v>
      </c>
      <c r="P79" s="10">
        <f t="shared" si="23"/>
        <v>11</v>
      </c>
      <c r="Q79" s="13" t="s">
        <v>35</v>
      </c>
      <c r="R79" s="7"/>
      <c r="S79" s="14"/>
      <c r="T79" s="7" t="s">
        <v>41</v>
      </c>
    </row>
    <row r="80" spans="1:23" ht="29.25" customHeight="1" x14ac:dyDescent="0.2">
      <c r="A80" s="19" t="s">
        <v>129</v>
      </c>
      <c r="B80" s="145" t="s">
        <v>238</v>
      </c>
      <c r="C80" s="146"/>
      <c r="D80" s="146"/>
      <c r="E80" s="146"/>
      <c r="F80" s="146"/>
      <c r="G80" s="146"/>
      <c r="H80" s="146"/>
      <c r="I80" s="147"/>
      <c r="J80" s="7">
        <v>5</v>
      </c>
      <c r="K80" s="7">
        <v>1</v>
      </c>
      <c r="L80" s="7">
        <v>1</v>
      </c>
      <c r="M80" s="7">
        <v>0</v>
      </c>
      <c r="N80" s="9">
        <f t="shared" si="21"/>
        <v>2</v>
      </c>
      <c r="O80" s="10">
        <f t="shared" si="22"/>
        <v>7</v>
      </c>
      <c r="P80" s="10">
        <f t="shared" si="23"/>
        <v>9</v>
      </c>
      <c r="Q80" s="13" t="s">
        <v>35</v>
      </c>
      <c r="R80" s="7"/>
      <c r="S80" s="14"/>
      <c r="T80" s="7" t="s">
        <v>41</v>
      </c>
    </row>
    <row r="81" spans="1:23" x14ac:dyDescent="0.2">
      <c r="A81" s="11" t="s">
        <v>28</v>
      </c>
      <c r="B81" s="162"/>
      <c r="C81" s="163"/>
      <c r="D81" s="163"/>
      <c r="E81" s="163"/>
      <c r="F81" s="163"/>
      <c r="G81" s="163"/>
      <c r="H81" s="163"/>
      <c r="I81" s="164"/>
      <c r="J81" s="11">
        <f t="shared" ref="J81:P81" si="27">SUM(J73:J80)</f>
        <v>36</v>
      </c>
      <c r="K81" s="11">
        <f t="shared" si="27"/>
        <v>10</v>
      </c>
      <c r="L81" s="11">
        <f t="shared" si="27"/>
        <v>6</v>
      </c>
      <c r="M81" s="11">
        <f t="shared" si="27"/>
        <v>10</v>
      </c>
      <c r="N81" s="11">
        <f t="shared" si="27"/>
        <v>26</v>
      </c>
      <c r="O81" s="11">
        <f t="shared" si="27"/>
        <v>38</v>
      </c>
      <c r="P81" s="11">
        <f t="shared" si="27"/>
        <v>64</v>
      </c>
      <c r="Q81" s="11">
        <f>COUNTIF(Q73:Q80,"E")</f>
        <v>6</v>
      </c>
      <c r="R81" s="11">
        <f>COUNTIF(R73:R80,"C")</f>
        <v>1</v>
      </c>
      <c r="S81" s="11">
        <f>COUNTIF(S73:S80,"VP")</f>
        <v>0</v>
      </c>
      <c r="T81" s="32">
        <f>COUNTA(T73:T80)</f>
        <v>7</v>
      </c>
      <c r="U81" s="217" t="str">
        <f>IF(Q81&gt;=SUM(R81:S81),"Corect","E trebuie să fie cel puțin egal cu C+VP")</f>
        <v>Corect</v>
      </c>
      <c r="V81" s="218"/>
      <c r="W81" s="218"/>
    </row>
    <row r="82" spans="1:23" s="94" customFormat="1" ht="60" customHeight="1" x14ac:dyDescent="0.2">
      <c r="A82" s="183" t="s">
        <v>302</v>
      </c>
      <c r="B82" s="183"/>
      <c r="C82" s="183"/>
      <c r="D82" s="183"/>
      <c r="E82" s="183"/>
      <c r="F82" s="183"/>
      <c r="G82" s="183"/>
      <c r="H82" s="183"/>
      <c r="I82" s="183"/>
      <c r="J82" s="183"/>
      <c r="K82" s="183"/>
      <c r="L82" s="183"/>
      <c r="M82" s="183"/>
      <c r="N82" s="183"/>
      <c r="O82" s="183"/>
      <c r="P82" s="183"/>
      <c r="Q82" s="183"/>
      <c r="R82" s="183"/>
      <c r="S82" s="183"/>
      <c r="T82" s="183"/>
      <c r="U82" s="97"/>
    </row>
    <row r="83" spans="1:23" s="94" customFormat="1" x14ac:dyDescent="0.2">
      <c r="A83" s="184"/>
      <c r="B83" s="184"/>
      <c r="C83" s="184"/>
      <c r="D83" s="184"/>
      <c r="E83" s="184"/>
      <c r="F83" s="184"/>
      <c r="G83" s="184"/>
      <c r="H83" s="184"/>
      <c r="I83" s="184"/>
      <c r="J83" s="184"/>
      <c r="K83" s="184"/>
      <c r="L83" s="184"/>
      <c r="M83" s="184"/>
      <c r="N83" s="184"/>
      <c r="O83" s="184"/>
      <c r="P83" s="184"/>
      <c r="Q83" s="184"/>
      <c r="R83" s="184"/>
      <c r="S83" s="184"/>
      <c r="T83" s="184"/>
      <c r="U83" s="98"/>
    </row>
    <row r="84" spans="1:23" s="114" customFormat="1" x14ac:dyDescent="0.2">
      <c r="A84" s="115"/>
      <c r="B84" s="115"/>
      <c r="C84" s="115"/>
      <c r="D84" s="115"/>
      <c r="E84" s="115"/>
      <c r="F84" s="115"/>
      <c r="G84" s="115"/>
      <c r="H84" s="115"/>
      <c r="I84" s="115"/>
      <c r="J84" s="115"/>
      <c r="K84" s="115"/>
      <c r="L84" s="115"/>
      <c r="M84" s="115"/>
      <c r="N84" s="115"/>
      <c r="O84" s="115"/>
      <c r="P84" s="115"/>
      <c r="Q84" s="115"/>
      <c r="R84" s="115"/>
      <c r="S84" s="115"/>
      <c r="T84" s="115"/>
      <c r="U84" s="98"/>
    </row>
    <row r="85" spans="1:23" ht="18.75" customHeight="1" x14ac:dyDescent="0.2">
      <c r="A85" s="167" t="s">
        <v>48</v>
      </c>
      <c r="B85" s="167"/>
      <c r="C85" s="167"/>
      <c r="D85" s="167"/>
      <c r="E85" s="167"/>
      <c r="F85" s="167"/>
      <c r="G85" s="167"/>
      <c r="H85" s="167"/>
      <c r="I85" s="167"/>
      <c r="J85" s="167"/>
      <c r="K85" s="167"/>
      <c r="L85" s="167"/>
      <c r="M85" s="167"/>
      <c r="N85" s="167"/>
      <c r="O85" s="167"/>
      <c r="P85" s="167"/>
      <c r="Q85" s="167"/>
      <c r="R85" s="167"/>
      <c r="S85" s="167"/>
      <c r="T85" s="167"/>
    </row>
    <row r="86" spans="1:23" ht="24.75" customHeight="1" x14ac:dyDescent="0.2">
      <c r="A86" s="172" t="s">
        <v>30</v>
      </c>
      <c r="B86" s="185" t="s">
        <v>29</v>
      </c>
      <c r="C86" s="186"/>
      <c r="D86" s="186"/>
      <c r="E86" s="186"/>
      <c r="F86" s="186"/>
      <c r="G86" s="186"/>
      <c r="H86" s="186"/>
      <c r="I86" s="187"/>
      <c r="J86" s="154" t="s">
        <v>43</v>
      </c>
      <c r="K86" s="156" t="s">
        <v>27</v>
      </c>
      <c r="L86" s="177"/>
      <c r="M86" s="178"/>
      <c r="N86" s="156" t="s">
        <v>44</v>
      </c>
      <c r="O86" s="157"/>
      <c r="P86" s="158"/>
      <c r="Q86" s="156" t="s">
        <v>26</v>
      </c>
      <c r="R86" s="177"/>
      <c r="S86" s="178"/>
      <c r="T86" s="191" t="s">
        <v>25</v>
      </c>
    </row>
    <row r="87" spans="1:23" x14ac:dyDescent="0.2">
      <c r="A87" s="173"/>
      <c r="B87" s="188"/>
      <c r="C87" s="189"/>
      <c r="D87" s="189"/>
      <c r="E87" s="189"/>
      <c r="F87" s="189"/>
      <c r="G87" s="189"/>
      <c r="H87" s="189"/>
      <c r="I87" s="190"/>
      <c r="J87" s="155"/>
      <c r="K87" s="3" t="s">
        <v>31</v>
      </c>
      <c r="L87" s="3" t="s">
        <v>32</v>
      </c>
      <c r="M87" s="3" t="s">
        <v>33</v>
      </c>
      <c r="N87" s="49" t="s">
        <v>37</v>
      </c>
      <c r="O87" s="49" t="s">
        <v>8</v>
      </c>
      <c r="P87" s="49" t="s">
        <v>34</v>
      </c>
      <c r="Q87" s="49" t="s">
        <v>35</v>
      </c>
      <c r="R87" s="49" t="s">
        <v>31</v>
      </c>
      <c r="S87" s="49" t="s">
        <v>36</v>
      </c>
      <c r="T87" s="155"/>
    </row>
    <row r="88" spans="1:23" s="86" customFormat="1" x14ac:dyDescent="0.2">
      <c r="A88" s="159" t="s">
        <v>111</v>
      </c>
      <c r="B88" s="160"/>
      <c r="C88" s="160"/>
      <c r="D88" s="160"/>
      <c r="E88" s="160"/>
      <c r="F88" s="160"/>
      <c r="G88" s="160"/>
      <c r="H88" s="160"/>
      <c r="I88" s="160"/>
      <c r="J88" s="160"/>
      <c r="K88" s="160"/>
      <c r="L88" s="160"/>
      <c r="M88" s="160"/>
      <c r="N88" s="160"/>
      <c r="O88" s="160"/>
      <c r="P88" s="160"/>
      <c r="Q88" s="160"/>
      <c r="R88" s="160"/>
      <c r="S88" s="160"/>
      <c r="T88" s="161"/>
    </row>
    <row r="89" spans="1:23" ht="33" customHeight="1" x14ac:dyDescent="0.2">
      <c r="A89" s="31" t="s">
        <v>131</v>
      </c>
      <c r="B89" s="208" t="s">
        <v>283</v>
      </c>
      <c r="C89" s="209"/>
      <c r="D89" s="209"/>
      <c r="E89" s="209"/>
      <c r="F89" s="209"/>
      <c r="G89" s="209"/>
      <c r="H89" s="209"/>
      <c r="I89" s="210"/>
      <c r="J89" s="7">
        <v>5</v>
      </c>
      <c r="K89" s="7">
        <v>2</v>
      </c>
      <c r="L89" s="7">
        <v>1</v>
      </c>
      <c r="M89" s="7">
        <v>2</v>
      </c>
      <c r="N89" s="9">
        <f>K89+L89+M89</f>
        <v>5</v>
      </c>
      <c r="O89" s="10">
        <f>P89-N89</f>
        <v>4</v>
      </c>
      <c r="P89" s="10">
        <f>ROUND(PRODUCT(J89,25)/14,0)</f>
        <v>9</v>
      </c>
      <c r="Q89" s="13" t="s">
        <v>35</v>
      </c>
      <c r="R89" s="7"/>
      <c r="S89" s="14"/>
      <c r="T89" s="7" t="s">
        <v>41</v>
      </c>
    </row>
    <row r="90" spans="1:23" ht="27" customHeight="1" x14ac:dyDescent="0.2">
      <c r="A90" s="19" t="s">
        <v>132</v>
      </c>
      <c r="B90" s="145" t="s">
        <v>240</v>
      </c>
      <c r="C90" s="146"/>
      <c r="D90" s="146"/>
      <c r="E90" s="146"/>
      <c r="F90" s="146"/>
      <c r="G90" s="146"/>
      <c r="H90" s="146"/>
      <c r="I90" s="147"/>
      <c r="J90" s="7">
        <v>6</v>
      </c>
      <c r="K90" s="7">
        <v>2</v>
      </c>
      <c r="L90" s="7">
        <v>1</v>
      </c>
      <c r="M90" s="7">
        <v>0</v>
      </c>
      <c r="N90" s="9">
        <f t="shared" ref="N90:N96" si="28">K90+L90+M90</f>
        <v>3</v>
      </c>
      <c r="O90" s="10">
        <f t="shared" ref="O90:O96" si="29">P90-N90</f>
        <v>8</v>
      </c>
      <c r="P90" s="10">
        <f t="shared" ref="P90:P96" si="30">ROUND(PRODUCT(J90,25)/14,0)</f>
        <v>11</v>
      </c>
      <c r="Q90" s="13" t="s">
        <v>35</v>
      </c>
      <c r="R90" s="7"/>
      <c r="S90" s="14"/>
      <c r="T90" s="7" t="s">
        <v>41</v>
      </c>
    </row>
    <row r="91" spans="1:23" ht="28.5" customHeight="1" x14ac:dyDescent="0.2">
      <c r="A91" s="19" t="s">
        <v>133</v>
      </c>
      <c r="B91" s="145" t="s">
        <v>305</v>
      </c>
      <c r="C91" s="146"/>
      <c r="D91" s="146"/>
      <c r="E91" s="146"/>
      <c r="F91" s="146"/>
      <c r="G91" s="146"/>
      <c r="H91" s="146"/>
      <c r="I91" s="147"/>
      <c r="J91" s="7">
        <v>4</v>
      </c>
      <c r="K91" s="7">
        <v>2</v>
      </c>
      <c r="L91" s="7">
        <v>0</v>
      </c>
      <c r="M91" s="7">
        <v>0</v>
      </c>
      <c r="N91" s="9">
        <f t="shared" si="28"/>
        <v>2</v>
      </c>
      <c r="O91" s="10">
        <f t="shared" si="29"/>
        <v>5</v>
      </c>
      <c r="P91" s="10">
        <f t="shared" si="30"/>
        <v>7</v>
      </c>
      <c r="Q91" s="13"/>
      <c r="R91" s="7" t="s">
        <v>31</v>
      </c>
      <c r="S91" s="14"/>
      <c r="T91" s="7" t="s">
        <v>41</v>
      </c>
    </row>
    <row r="92" spans="1:23" x14ac:dyDescent="0.2">
      <c r="A92" s="19" t="s">
        <v>134</v>
      </c>
      <c r="B92" s="208" t="s">
        <v>241</v>
      </c>
      <c r="C92" s="209"/>
      <c r="D92" s="209"/>
      <c r="E92" s="209"/>
      <c r="F92" s="209"/>
      <c r="G92" s="209"/>
      <c r="H92" s="209"/>
      <c r="I92" s="210"/>
      <c r="J92" s="7">
        <v>3</v>
      </c>
      <c r="K92" s="7">
        <v>0</v>
      </c>
      <c r="L92" s="7">
        <v>0</v>
      </c>
      <c r="M92" s="7">
        <v>2</v>
      </c>
      <c r="N92" s="9">
        <f t="shared" si="28"/>
        <v>2</v>
      </c>
      <c r="O92" s="10">
        <f t="shared" si="29"/>
        <v>3</v>
      </c>
      <c r="P92" s="10">
        <f t="shared" si="30"/>
        <v>5</v>
      </c>
      <c r="Q92" s="13"/>
      <c r="R92" s="7" t="s">
        <v>31</v>
      </c>
      <c r="S92" s="14"/>
      <c r="T92" s="7" t="s">
        <v>41</v>
      </c>
    </row>
    <row r="93" spans="1:23" ht="18.75" customHeight="1" x14ac:dyDescent="0.2">
      <c r="A93" s="96" t="s">
        <v>210</v>
      </c>
      <c r="B93" s="208" t="s">
        <v>303</v>
      </c>
      <c r="C93" s="209"/>
      <c r="D93" s="209"/>
      <c r="E93" s="209"/>
      <c r="F93" s="209"/>
      <c r="G93" s="209"/>
      <c r="H93" s="209"/>
      <c r="I93" s="210"/>
      <c r="J93" s="7">
        <v>3</v>
      </c>
      <c r="K93" s="7">
        <v>0</v>
      </c>
      <c r="L93" s="7">
        <v>0</v>
      </c>
      <c r="M93" s="7">
        <v>2</v>
      </c>
      <c r="N93" s="9">
        <f t="shared" si="28"/>
        <v>2</v>
      </c>
      <c r="O93" s="10">
        <f t="shared" si="29"/>
        <v>3</v>
      </c>
      <c r="P93" s="10">
        <f t="shared" si="30"/>
        <v>5</v>
      </c>
      <c r="Q93" s="13" t="s">
        <v>35</v>
      </c>
      <c r="R93" s="7"/>
      <c r="S93" s="14"/>
      <c r="T93" s="7" t="s">
        <v>42</v>
      </c>
    </row>
    <row r="94" spans="1:23" ht="29.25" customHeight="1" x14ac:dyDescent="0.2">
      <c r="A94" s="31" t="s">
        <v>135</v>
      </c>
      <c r="B94" s="151" t="s">
        <v>242</v>
      </c>
      <c r="C94" s="152"/>
      <c r="D94" s="152"/>
      <c r="E94" s="152"/>
      <c r="F94" s="152"/>
      <c r="G94" s="152"/>
      <c r="H94" s="152"/>
      <c r="I94" s="153"/>
      <c r="J94" s="7">
        <v>4</v>
      </c>
      <c r="K94" s="7">
        <v>2</v>
      </c>
      <c r="L94" s="7">
        <v>2</v>
      </c>
      <c r="M94" s="7">
        <v>0</v>
      </c>
      <c r="N94" s="83">
        <f t="shared" si="28"/>
        <v>4</v>
      </c>
      <c r="O94" s="10">
        <f t="shared" si="29"/>
        <v>3</v>
      </c>
      <c r="P94" s="10">
        <f t="shared" si="30"/>
        <v>7</v>
      </c>
      <c r="Q94" s="13" t="s">
        <v>35</v>
      </c>
      <c r="R94" s="7"/>
      <c r="S94" s="14"/>
      <c r="T94" s="7" t="s">
        <v>40</v>
      </c>
    </row>
    <row r="95" spans="1:23" x14ac:dyDescent="0.2">
      <c r="A95" s="214" t="s">
        <v>117</v>
      </c>
      <c r="B95" s="215"/>
      <c r="C95" s="215"/>
      <c r="D95" s="215"/>
      <c r="E95" s="215"/>
      <c r="F95" s="215"/>
      <c r="G95" s="215"/>
      <c r="H95" s="215"/>
      <c r="I95" s="215"/>
      <c r="J95" s="215"/>
      <c r="K95" s="215"/>
      <c r="L95" s="215"/>
      <c r="M95" s="215"/>
      <c r="N95" s="215"/>
      <c r="O95" s="215"/>
      <c r="P95" s="215"/>
      <c r="Q95" s="215"/>
      <c r="R95" s="215"/>
      <c r="S95" s="215"/>
      <c r="T95" s="216"/>
    </row>
    <row r="96" spans="1:23" ht="27" customHeight="1" x14ac:dyDescent="0.2">
      <c r="A96" s="19" t="s">
        <v>136</v>
      </c>
      <c r="B96" s="145" t="s">
        <v>237</v>
      </c>
      <c r="C96" s="146"/>
      <c r="D96" s="146"/>
      <c r="E96" s="146"/>
      <c r="F96" s="146"/>
      <c r="G96" s="146"/>
      <c r="H96" s="146"/>
      <c r="I96" s="147"/>
      <c r="J96" s="7">
        <v>6</v>
      </c>
      <c r="K96" s="7">
        <v>2</v>
      </c>
      <c r="L96" s="7">
        <v>1</v>
      </c>
      <c r="M96" s="7">
        <v>2</v>
      </c>
      <c r="N96" s="9">
        <f t="shared" si="28"/>
        <v>5</v>
      </c>
      <c r="O96" s="10">
        <f t="shared" si="29"/>
        <v>6</v>
      </c>
      <c r="P96" s="10">
        <f t="shared" si="30"/>
        <v>11</v>
      </c>
      <c r="Q96" s="13" t="s">
        <v>35</v>
      </c>
      <c r="R96" s="7"/>
      <c r="S96" s="14"/>
      <c r="T96" s="7" t="s">
        <v>41</v>
      </c>
    </row>
    <row r="97" spans="1:23" ht="27" customHeight="1" x14ac:dyDescent="0.2">
      <c r="A97" s="19" t="s">
        <v>137</v>
      </c>
      <c r="B97" s="145" t="s">
        <v>239</v>
      </c>
      <c r="C97" s="146"/>
      <c r="D97" s="146"/>
      <c r="E97" s="146"/>
      <c r="F97" s="146"/>
      <c r="G97" s="146"/>
      <c r="H97" s="146"/>
      <c r="I97" s="147"/>
      <c r="J97" s="7">
        <v>5</v>
      </c>
      <c r="K97" s="7">
        <v>2</v>
      </c>
      <c r="L97" s="7">
        <v>1</v>
      </c>
      <c r="M97" s="7">
        <v>0</v>
      </c>
      <c r="N97" s="9">
        <f>K97+L97+M97</f>
        <v>3</v>
      </c>
      <c r="O97" s="10">
        <f>P97-N97</f>
        <v>6</v>
      </c>
      <c r="P97" s="10">
        <f>ROUND(PRODUCT(J97,25)/14,0)</f>
        <v>9</v>
      </c>
      <c r="Q97" s="13" t="s">
        <v>35</v>
      </c>
      <c r="R97" s="7"/>
      <c r="S97" s="14"/>
      <c r="T97" s="7" t="s">
        <v>41</v>
      </c>
    </row>
    <row r="98" spans="1:23" x14ac:dyDescent="0.2">
      <c r="A98" s="11" t="s">
        <v>28</v>
      </c>
      <c r="B98" s="162"/>
      <c r="C98" s="163"/>
      <c r="D98" s="163"/>
      <c r="E98" s="163"/>
      <c r="F98" s="163"/>
      <c r="G98" s="163"/>
      <c r="H98" s="163"/>
      <c r="I98" s="164"/>
      <c r="J98" s="11">
        <f t="shared" ref="J98:P98" si="31">SUM(J89:J97)</f>
        <v>36</v>
      </c>
      <c r="K98" s="11">
        <f t="shared" si="31"/>
        <v>12</v>
      </c>
      <c r="L98" s="11">
        <f t="shared" si="31"/>
        <v>6</v>
      </c>
      <c r="M98" s="11">
        <f t="shared" si="31"/>
        <v>8</v>
      </c>
      <c r="N98" s="11">
        <f t="shared" si="31"/>
        <v>26</v>
      </c>
      <c r="O98" s="11">
        <f t="shared" si="31"/>
        <v>38</v>
      </c>
      <c r="P98" s="11">
        <f t="shared" si="31"/>
        <v>64</v>
      </c>
      <c r="Q98" s="11">
        <f>COUNTIF(Q89:Q97,"E")</f>
        <v>6</v>
      </c>
      <c r="R98" s="11">
        <f>COUNTIF(R89:R97,"C")</f>
        <v>2</v>
      </c>
      <c r="S98" s="11">
        <f>COUNTIF(S89:S97,"VP")</f>
        <v>0</v>
      </c>
      <c r="T98" s="32">
        <f>COUNTA(T89:T97)</f>
        <v>8</v>
      </c>
      <c r="U98" s="217" t="str">
        <f>IF(Q98&gt;=SUM(R98:S98),"Corect","E trebuie să fie cel puțin egal cu C+VP")</f>
        <v>Corect</v>
      </c>
      <c r="V98" s="218"/>
      <c r="W98" s="218"/>
    </row>
    <row r="99" spans="1:23" ht="48.75" customHeight="1" x14ac:dyDescent="0.2">
      <c r="A99" s="183" t="s">
        <v>304</v>
      </c>
      <c r="B99" s="183"/>
      <c r="C99" s="183"/>
      <c r="D99" s="183"/>
      <c r="E99" s="183"/>
      <c r="F99" s="183"/>
      <c r="G99" s="183"/>
      <c r="H99" s="183"/>
      <c r="I99" s="183"/>
      <c r="J99" s="183"/>
      <c r="K99" s="183"/>
      <c r="L99" s="183"/>
      <c r="M99" s="183"/>
      <c r="N99" s="183"/>
      <c r="O99" s="183"/>
      <c r="P99" s="183"/>
      <c r="Q99" s="183"/>
      <c r="R99" s="183"/>
      <c r="S99" s="183"/>
      <c r="T99" s="183"/>
      <c r="U99" s="97"/>
    </row>
    <row r="100" spans="1:23" ht="23.1" customHeight="1" x14ac:dyDescent="0.2">
      <c r="A100" s="184"/>
      <c r="B100" s="184"/>
      <c r="C100" s="184"/>
      <c r="D100" s="184"/>
      <c r="E100" s="184"/>
      <c r="F100" s="184"/>
      <c r="G100" s="184"/>
      <c r="H100" s="184"/>
      <c r="I100" s="184"/>
      <c r="J100" s="184"/>
      <c r="K100" s="184"/>
      <c r="L100" s="184"/>
      <c r="M100" s="184"/>
      <c r="N100" s="184"/>
      <c r="O100" s="184"/>
      <c r="P100" s="184"/>
      <c r="Q100" s="184"/>
      <c r="R100" s="184"/>
      <c r="S100" s="184"/>
      <c r="T100" s="184"/>
      <c r="U100" s="98"/>
    </row>
    <row r="101" spans="1:23" s="120" customFormat="1" x14ac:dyDescent="0.2">
      <c r="A101" s="121"/>
      <c r="B101" s="121"/>
      <c r="C101" s="121"/>
      <c r="D101" s="121"/>
      <c r="E101" s="121"/>
      <c r="F101" s="121"/>
      <c r="G101" s="121"/>
      <c r="H101" s="121"/>
      <c r="I101" s="121"/>
      <c r="J101" s="121"/>
      <c r="K101" s="121"/>
      <c r="L101" s="121"/>
      <c r="M101" s="121"/>
      <c r="N101" s="121"/>
      <c r="O101" s="121"/>
      <c r="P101" s="121"/>
      <c r="Q101" s="121"/>
      <c r="R101" s="121"/>
      <c r="S101" s="121"/>
      <c r="T101" s="121"/>
      <c r="U101" s="98"/>
    </row>
    <row r="102" spans="1:23" s="120" customFormat="1" x14ac:dyDescent="0.2">
      <c r="A102" s="121"/>
      <c r="B102" s="121"/>
      <c r="C102" s="121"/>
      <c r="D102" s="121"/>
      <c r="E102" s="121"/>
      <c r="F102" s="121"/>
      <c r="G102" s="121"/>
      <c r="H102" s="121"/>
      <c r="I102" s="121"/>
      <c r="J102" s="121"/>
      <c r="K102" s="121"/>
      <c r="L102" s="121"/>
      <c r="M102" s="121"/>
      <c r="N102" s="121"/>
      <c r="O102" s="121"/>
      <c r="P102" s="121"/>
      <c r="Q102" s="121"/>
      <c r="R102" s="121"/>
      <c r="S102" s="121"/>
      <c r="T102" s="121"/>
      <c r="U102" s="98"/>
    </row>
    <row r="103" spans="1:23" ht="18" customHeight="1" x14ac:dyDescent="0.2">
      <c r="A103" s="159" t="s">
        <v>49</v>
      </c>
      <c r="B103" s="160"/>
      <c r="C103" s="160"/>
      <c r="D103" s="160"/>
      <c r="E103" s="160"/>
      <c r="F103" s="160"/>
      <c r="G103" s="160"/>
      <c r="H103" s="160"/>
      <c r="I103" s="160"/>
      <c r="J103" s="160"/>
      <c r="K103" s="160"/>
      <c r="L103" s="160"/>
      <c r="M103" s="160"/>
      <c r="N103" s="160"/>
      <c r="O103" s="160"/>
      <c r="P103" s="160"/>
      <c r="Q103" s="160"/>
      <c r="R103" s="160"/>
      <c r="S103" s="160"/>
      <c r="T103" s="161"/>
    </row>
    <row r="104" spans="1:23" ht="25.5" customHeight="1" x14ac:dyDescent="0.2">
      <c r="A104" s="172" t="s">
        <v>30</v>
      </c>
      <c r="B104" s="185" t="s">
        <v>29</v>
      </c>
      <c r="C104" s="186"/>
      <c r="D104" s="186"/>
      <c r="E104" s="186"/>
      <c r="F104" s="186"/>
      <c r="G104" s="186"/>
      <c r="H104" s="186"/>
      <c r="I104" s="187"/>
      <c r="J104" s="154" t="s">
        <v>43</v>
      </c>
      <c r="K104" s="179" t="s">
        <v>27</v>
      </c>
      <c r="L104" s="180"/>
      <c r="M104" s="181"/>
      <c r="N104" s="156" t="s">
        <v>44</v>
      </c>
      <c r="O104" s="157"/>
      <c r="P104" s="158"/>
      <c r="Q104" s="156" t="s">
        <v>26</v>
      </c>
      <c r="R104" s="177"/>
      <c r="S104" s="178"/>
      <c r="T104" s="191" t="s">
        <v>25</v>
      </c>
    </row>
    <row r="105" spans="1:23" x14ac:dyDescent="0.2">
      <c r="A105" s="173"/>
      <c r="B105" s="188"/>
      <c r="C105" s="189"/>
      <c r="D105" s="189"/>
      <c r="E105" s="189"/>
      <c r="F105" s="189"/>
      <c r="G105" s="189"/>
      <c r="H105" s="189"/>
      <c r="I105" s="190"/>
      <c r="J105" s="155"/>
      <c r="K105" s="3" t="s">
        <v>31</v>
      </c>
      <c r="L105" s="3" t="s">
        <v>32</v>
      </c>
      <c r="M105" s="3" t="s">
        <v>33</v>
      </c>
      <c r="N105" s="49" t="s">
        <v>37</v>
      </c>
      <c r="O105" s="49" t="s">
        <v>8</v>
      </c>
      <c r="P105" s="49" t="s">
        <v>34</v>
      </c>
      <c r="Q105" s="49" t="s">
        <v>35</v>
      </c>
      <c r="R105" s="49" t="s">
        <v>31</v>
      </c>
      <c r="S105" s="49" t="s">
        <v>36</v>
      </c>
      <c r="T105" s="155"/>
    </row>
    <row r="106" spans="1:23" s="86" customFormat="1" x14ac:dyDescent="0.2">
      <c r="A106" s="159" t="s">
        <v>111</v>
      </c>
      <c r="B106" s="160"/>
      <c r="C106" s="160"/>
      <c r="D106" s="160"/>
      <c r="E106" s="160"/>
      <c r="F106" s="160"/>
      <c r="G106" s="160"/>
      <c r="H106" s="160"/>
      <c r="I106" s="160"/>
      <c r="J106" s="160"/>
      <c r="K106" s="160"/>
      <c r="L106" s="160"/>
      <c r="M106" s="160"/>
      <c r="N106" s="160"/>
      <c r="O106" s="160"/>
      <c r="P106" s="160"/>
      <c r="Q106" s="160"/>
      <c r="R106" s="160"/>
      <c r="S106" s="160"/>
      <c r="T106" s="161"/>
    </row>
    <row r="107" spans="1:23" ht="25.5" customHeight="1" x14ac:dyDescent="0.2">
      <c r="A107" s="31" t="s">
        <v>138</v>
      </c>
      <c r="B107" s="145" t="s">
        <v>243</v>
      </c>
      <c r="C107" s="146"/>
      <c r="D107" s="146"/>
      <c r="E107" s="146"/>
      <c r="F107" s="146"/>
      <c r="G107" s="146"/>
      <c r="H107" s="146"/>
      <c r="I107" s="147"/>
      <c r="J107" s="7">
        <v>4</v>
      </c>
      <c r="K107" s="7">
        <v>2</v>
      </c>
      <c r="L107" s="7">
        <v>1</v>
      </c>
      <c r="M107" s="7">
        <v>0</v>
      </c>
      <c r="N107" s="9">
        <f>K107+L107+M107</f>
        <v>3</v>
      </c>
      <c r="O107" s="10">
        <f>P107-N107</f>
        <v>4</v>
      </c>
      <c r="P107" s="10">
        <f>ROUND(PRODUCT(J107,25)/14,0)</f>
        <v>7</v>
      </c>
      <c r="Q107" s="13" t="s">
        <v>35</v>
      </c>
      <c r="R107" s="7"/>
      <c r="S107" s="14"/>
      <c r="T107" s="7" t="s">
        <v>41</v>
      </c>
    </row>
    <row r="108" spans="1:23" ht="26.25" customHeight="1" x14ac:dyDescent="0.2">
      <c r="A108" s="19" t="s">
        <v>139</v>
      </c>
      <c r="B108" s="145" t="s">
        <v>244</v>
      </c>
      <c r="C108" s="146"/>
      <c r="D108" s="146"/>
      <c r="E108" s="146"/>
      <c r="F108" s="146"/>
      <c r="G108" s="146"/>
      <c r="H108" s="146"/>
      <c r="I108" s="147"/>
      <c r="J108" s="7">
        <v>5</v>
      </c>
      <c r="K108" s="7">
        <v>1</v>
      </c>
      <c r="L108" s="7">
        <v>1</v>
      </c>
      <c r="M108" s="7">
        <v>0</v>
      </c>
      <c r="N108" s="9">
        <f t="shared" ref="N108:N113" si="32">K108+L108+M108</f>
        <v>2</v>
      </c>
      <c r="O108" s="10">
        <f t="shared" ref="O108:O113" si="33">P108-N108</f>
        <v>7</v>
      </c>
      <c r="P108" s="10">
        <f t="shared" ref="P108:P113" si="34">ROUND(PRODUCT(J108,25)/14,0)</f>
        <v>9</v>
      </c>
      <c r="Q108" s="13" t="s">
        <v>35</v>
      </c>
      <c r="R108" s="7"/>
      <c r="S108" s="14"/>
      <c r="T108" s="7" t="s">
        <v>41</v>
      </c>
    </row>
    <row r="109" spans="1:23" ht="27" customHeight="1" x14ac:dyDescent="0.2">
      <c r="A109" s="19" t="s">
        <v>140</v>
      </c>
      <c r="B109" s="145" t="s">
        <v>306</v>
      </c>
      <c r="C109" s="146"/>
      <c r="D109" s="146"/>
      <c r="E109" s="146"/>
      <c r="F109" s="146"/>
      <c r="G109" s="146"/>
      <c r="H109" s="146"/>
      <c r="I109" s="147"/>
      <c r="J109" s="7">
        <v>6</v>
      </c>
      <c r="K109" s="7">
        <v>2</v>
      </c>
      <c r="L109" s="7">
        <v>2</v>
      </c>
      <c r="M109" s="7">
        <v>1</v>
      </c>
      <c r="N109" s="9">
        <f t="shared" si="32"/>
        <v>5</v>
      </c>
      <c r="O109" s="10">
        <f t="shared" si="33"/>
        <v>6</v>
      </c>
      <c r="P109" s="10">
        <f t="shared" si="34"/>
        <v>11</v>
      </c>
      <c r="Q109" s="13"/>
      <c r="R109" s="7" t="s">
        <v>31</v>
      </c>
      <c r="S109" s="14"/>
      <c r="T109" s="7" t="s">
        <v>41</v>
      </c>
    </row>
    <row r="110" spans="1:23" ht="27" customHeight="1" x14ac:dyDescent="0.2">
      <c r="A110" s="19" t="s">
        <v>141</v>
      </c>
      <c r="B110" s="148" t="s">
        <v>245</v>
      </c>
      <c r="C110" s="149"/>
      <c r="D110" s="149"/>
      <c r="E110" s="149"/>
      <c r="F110" s="149"/>
      <c r="G110" s="149"/>
      <c r="H110" s="149"/>
      <c r="I110" s="150"/>
      <c r="J110" s="7">
        <v>3</v>
      </c>
      <c r="K110" s="7">
        <v>0</v>
      </c>
      <c r="L110" s="7">
        <v>0</v>
      </c>
      <c r="M110" s="7">
        <v>2</v>
      </c>
      <c r="N110" s="9">
        <f t="shared" si="32"/>
        <v>2</v>
      </c>
      <c r="O110" s="10">
        <f t="shared" si="33"/>
        <v>3</v>
      </c>
      <c r="P110" s="10">
        <f t="shared" si="34"/>
        <v>5</v>
      </c>
      <c r="Q110" s="13"/>
      <c r="R110" s="7" t="s">
        <v>31</v>
      </c>
      <c r="S110" s="14"/>
      <c r="T110" s="7" t="s">
        <v>40</v>
      </c>
    </row>
    <row r="111" spans="1:23" x14ac:dyDescent="0.2">
      <c r="A111" s="31" t="s">
        <v>142</v>
      </c>
      <c r="B111" s="174" t="s">
        <v>246</v>
      </c>
      <c r="C111" s="175"/>
      <c r="D111" s="175"/>
      <c r="E111" s="175"/>
      <c r="F111" s="175"/>
      <c r="G111" s="175"/>
      <c r="H111" s="175"/>
      <c r="I111" s="176"/>
      <c r="J111" s="7">
        <v>4</v>
      </c>
      <c r="K111" s="7">
        <v>2</v>
      </c>
      <c r="L111" s="7">
        <v>1</v>
      </c>
      <c r="M111" s="7">
        <v>1</v>
      </c>
      <c r="N111" s="83">
        <f t="shared" ref="N111" si="35">K111+L111+M111</f>
        <v>4</v>
      </c>
      <c r="O111" s="10">
        <f t="shared" ref="O111" si="36">P111-N111</f>
        <v>3</v>
      </c>
      <c r="P111" s="10">
        <f t="shared" ref="P111" si="37">ROUND(PRODUCT(J111,25)/14,0)</f>
        <v>7</v>
      </c>
      <c r="Q111" s="13" t="s">
        <v>35</v>
      </c>
      <c r="R111" s="7"/>
      <c r="S111" s="14"/>
      <c r="T111" s="7" t="s">
        <v>40</v>
      </c>
    </row>
    <row r="112" spans="1:23" x14ac:dyDescent="0.2">
      <c r="A112" s="214" t="s">
        <v>117</v>
      </c>
      <c r="B112" s="215"/>
      <c r="C112" s="215"/>
      <c r="D112" s="215"/>
      <c r="E112" s="215"/>
      <c r="F112" s="215"/>
      <c r="G112" s="215"/>
      <c r="H112" s="215"/>
      <c r="I112" s="215"/>
      <c r="J112" s="215"/>
      <c r="K112" s="215"/>
      <c r="L112" s="215"/>
      <c r="M112" s="215"/>
      <c r="N112" s="215"/>
      <c r="O112" s="215"/>
      <c r="P112" s="215"/>
      <c r="Q112" s="215"/>
      <c r="R112" s="215"/>
      <c r="S112" s="215"/>
      <c r="T112" s="216"/>
    </row>
    <row r="113" spans="1:23" ht="28.5" customHeight="1" x14ac:dyDescent="0.2">
      <c r="A113" s="19" t="s">
        <v>143</v>
      </c>
      <c r="B113" s="145" t="s">
        <v>247</v>
      </c>
      <c r="C113" s="146"/>
      <c r="D113" s="146"/>
      <c r="E113" s="146"/>
      <c r="F113" s="146"/>
      <c r="G113" s="146"/>
      <c r="H113" s="146"/>
      <c r="I113" s="147"/>
      <c r="J113" s="7">
        <v>4</v>
      </c>
      <c r="K113" s="7">
        <v>2</v>
      </c>
      <c r="L113" s="7">
        <v>1</v>
      </c>
      <c r="M113" s="7">
        <v>0</v>
      </c>
      <c r="N113" s="9">
        <f t="shared" si="32"/>
        <v>3</v>
      </c>
      <c r="O113" s="10">
        <f t="shared" si="33"/>
        <v>4</v>
      </c>
      <c r="P113" s="10">
        <f t="shared" si="34"/>
        <v>7</v>
      </c>
      <c r="Q113" s="13" t="s">
        <v>35</v>
      </c>
      <c r="R113" s="7"/>
      <c r="S113" s="14"/>
      <c r="T113" s="7" t="s">
        <v>41</v>
      </c>
    </row>
    <row r="114" spans="1:23" ht="28.5" customHeight="1" x14ac:dyDescent="0.2">
      <c r="A114" s="19" t="s">
        <v>144</v>
      </c>
      <c r="B114" s="145" t="s">
        <v>248</v>
      </c>
      <c r="C114" s="146"/>
      <c r="D114" s="146"/>
      <c r="E114" s="146"/>
      <c r="F114" s="146"/>
      <c r="G114" s="146"/>
      <c r="H114" s="146"/>
      <c r="I114" s="147"/>
      <c r="J114" s="7">
        <v>4</v>
      </c>
      <c r="K114" s="7">
        <v>1</v>
      </c>
      <c r="L114" s="7">
        <v>1</v>
      </c>
      <c r="M114" s="7">
        <v>0</v>
      </c>
      <c r="N114" s="9">
        <f>K114+L114+M114</f>
        <v>2</v>
      </c>
      <c r="O114" s="10">
        <f>P114-N114</f>
        <v>5</v>
      </c>
      <c r="P114" s="10">
        <f>ROUND(PRODUCT(J114,25)/14,0)</f>
        <v>7</v>
      </c>
      <c r="Q114" s="13" t="s">
        <v>35</v>
      </c>
      <c r="R114" s="7"/>
      <c r="S114" s="14"/>
      <c r="T114" s="7" t="s">
        <v>41</v>
      </c>
    </row>
    <row r="115" spans="1:23" ht="31.5" customHeight="1" x14ac:dyDescent="0.2">
      <c r="A115" s="19" t="s">
        <v>145</v>
      </c>
      <c r="B115" s="145" t="s">
        <v>307</v>
      </c>
      <c r="C115" s="146"/>
      <c r="D115" s="146"/>
      <c r="E115" s="146"/>
      <c r="F115" s="146"/>
      <c r="G115" s="146"/>
      <c r="H115" s="146"/>
      <c r="I115" s="147"/>
      <c r="J115" s="7">
        <v>3</v>
      </c>
      <c r="K115" s="7">
        <v>2</v>
      </c>
      <c r="L115" s="7">
        <v>0</v>
      </c>
      <c r="M115" s="7">
        <v>1</v>
      </c>
      <c r="N115" s="9">
        <f>K115+L115+M115</f>
        <v>3</v>
      </c>
      <c r="O115" s="10">
        <f>P115-N115</f>
        <v>2</v>
      </c>
      <c r="P115" s="10">
        <f>ROUND(PRODUCT(J115,25)/14,0)</f>
        <v>5</v>
      </c>
      <c r="Q115" s="13"/>
      <c r="R115" s="7" t="s">
        <v>31</v>
      </c>
      <c r="S115" s="14"/>
      <c r="T115" s="7" t="s">
        <v>41</v>
      </c>
    </row>
    <row r="116" spans="1:23" x14ac:dyDescent="0.2">
      <c r="A116" s="11" t="s">
        <v>28</v>
      </c>
      <c r="B116" s="162"/>
      <c r="C116" s="163"/>
      <c r="D116" s="163"/>
      <c r="E116" s="163"/>
      <c r="F116" s="163"/>
      <c r="G116" s="163"/>
      <c r="H116" s="163"/>
      <c r="I116" s="164"/>
      <c r="J116" s="11">
        <f t="shared" ref="J116:P116" si="38">SUM(J107:J115)</f>
        <v>33</v>
      </c>
      <c r="K116" s="11">
        <f t="shared" si="38"/>
        <v>12</v>
      </c>
      <c r="L116" s="11">
        <f t="shared" si="38"/>
        <v>7</v>
      </c>
      <c r="M116" s="11">
        <f t="shared" si="38"/>
        <v>5</v>
      </c>
      <c r="N116" s="11">
        <f t="shared" si="38"/>
        <v>24</v>
      </c>
      <c r="O116" s="11">
        <f t="shared" si="38"/>
        <v>34</v>
      </c>
      <c r="P116" s="11">
        <f t="shared" si="38"/>
        <v>58</v>
      </c>
      <c r="Q116" s="11">
        <f>COUNTIF(Q107:Q115,"E")</f>
        <v>5</v>
      </c>
      <c r="R116" s="11">
        <f>COUNTIF(R107:R115,"C")</f>
        <v>3</v>
      </c>
      <c r="S116" s="11">
        <f>COUNTIF(S107:S115,"VP")</f>
        <v>0</v>
      </c>
      <c r="T116" s="32">
        <f>COUNTA(T107:T115)</f>
        <v>8</v>
      </c>
      <c r="U116" s="217" t="str">
        <f>IF(Q116&gt;=SUM(R116:S116),"Corect","E trebuie să fie cel puțin egal cu C+VP")</f>
        <v>Corect</v>
      </c>
      <c r="V116" s="218"/>
      <c r="W116" s="218"/>
    </row>
    <row r="117" spans="1:23" s="94" customFormat="1" x14ac:dyDescent="0.2">
      <c r="A117" s="47"/>
      <c r="B117" s="47"/>
      <c r="C117" s="47"/>
      <c r="D117" s="47"/>
      <c r="E117" s="47"/>
      <c r="F117" s="47"/>
      <c r="G117" s="47"/>
      <c r="H117" s="47"/>
      <c r="I117" s="47"/>
      <c r="J117" s="47"/>
      <c r="K117" s="47"/>
      <c r="L117" s="47"/>
      <c r="M117" s="47"/>
      <c r="N117" s="47"/>
      <c r="O117" s="47"/>
      <c r="P117" s="47"/>
      <c r="Q117" s="47"/>
      <c r="R117" s="47"/>
      <c r="S117" s="47"/>
      <c r="T117" s="48"/>
      <c r="U117" s="95"/>
    </row>
    <row r="118" spans="1:23" ht="19.5" customHeight="1" x14ac:dyDescent="0.2">
      <c r="A118" s="159" t="s">
        <v>50</v>
      </c>
      <c r="B118" s="160"/>
      <c r="C118" s="160"/>
      <c r="D118" s="160"/>
      <c r="E118" s="160"/>
      <c r="F118" s="160"/>
      <c r="G118" s="160"/>
      <c r="H118" s="160"/>
      <c r="I118" s="160"/>
      <c r="J118" s="160"/>
      <c r="K118" s="160"/>
      <c r="L118" s="160"/>
      <c r="M118" s="160"/>
      <c r="N118" s="160"/>
      <c r="O118" s="160"/>
      <c r="P118" s="160"/>
      <c r="Q118" s="160"/>
      <c r="R118" s="160"/>
      <c r="S118" s="160"/>
      <c r="T118" s="161"/>
    </row>
    <row r="119" spans="1:23" ht="25.5" customHeight="1" x14ac:dyDescent="0.2">
      <c r="A119" s="172" t="s">
        <v>30</v>
      </c>
      <c r="B119" s="185" t="s">
        <v>29</v>
      </c>
      <c r="C119" s="186"/>
      <c r="D119" s="186"/>
      <c r="E119" s="186"/>
      <c r="F119" s="186"/>
      <c r="G119" s="186"/>
      <c r="H119" s="186"/>
      <c r="I119" s="187"/>
      <c r="J119" s="154" t="s">
        <v>43</v>
      </c>
      <c r="K119" s="179" t="s">
        <v>27</v>
      </c>
      <c r="L119" s="180"/>
      <c r="M119" s="181"/>
      <c r="N119" s="156" t="s">
        <v>44</v>
      </c>
      <c r="O119" s="157"/>
      <c r="P119" s="158"/>
      <c r="Q119" s="156" t="s">
        <v>26</v>
      </c>
      <c r="R119" s="177"/>
      <c r="S119" s="178"/>
      <c r="T119" s="191" t="s">
        <v>25</v>
      </c>
    </row>
    <row r="120" spans="1:23" x14ac:dyDescent="0.2">
      <c r="A120" s="173"/>
      <c r="B120" s="188"/>
      <c r="C120" s="189"/>
      <c r="D120" s="189"/>
      <c r="E120" s="189"/>
      <c r="F120" s="189"/>
      <c r="G120" s="189"/>
      <c r="H120" s="189"/>
      <c r="I120" s="190"/>
      <c r="J120" s="155"/>
      <c r="K120" s="3" t="s">
        <v>31</v>
      </c>
      <c r="L120" s="3" t="s">
        <v>32</v>
      </c>
      <c r="M120" s="3" t="s">
        <v>33</v>
      </c>
      <c r="N120" s="49" t="s">
        <v>37</v>
      </c>
      <c r="O120" s="49" t="s">
        <v>8</v>
      </c>
      <c r="P120" s="49" t="s">
        <v>34</v>
      </c>
      <c r="Q120" s="49" t="s">
        <v>35</v>
      </c>
      <c r="R120" s="49" t="s">
        <v>31</v>
      </c>
      <c r="S120" s="49" t="s">
        <v>36</v>
      </c>
      <c r="T120" s="155"/>
    </row>
    <row r="121" spans="1:23" s="86" customFormat="1" x14ac:dyDescent="0.2">
      <c r="A121" s="159" t="s">
        <v>111</v>
      </c>
      <c r="B121" s="160"/>
      <c r="C121" s="160"/>
      <c r="D121" s="160"/>
      <c r="E121" s="160"/>
      <c r="F121" s="160"/>
      <c r="G121" s="160"/>
      <c r="H121" s="160"/>
      <c r="I121" s="160"/>
      <c r="J121" s="160"/>
      <c r="K121" s="160"/>
      <c r="L121" s="160"/>
      <c r="M121" s="160"/>
      <c r="N121" s="160"/>
      <c r="O121" s="160"/>
      <c r="P121" s="160"/>
      <c r="Q121" s="160"/>
      <c r="R121" s="160"/>
      <c r="S121" s="160"/>
      <c r="T121" s="161"/>
    </row>
    <row r="122" spans="1:23" ht="26.25" customHeight="1" x14ac:dyDescent="0.2">
      <c r="A122" s="31" t="s">
        <v>146</v>
      </c>
      <c r="B122" s="145" t="s">
        <v>249</v>
      </c>
      <c r="C122" s="146"/>
      <c r="D122" s="146"/>
      <c r="E122" s="146"/>
      <c r="F122" s="146"/>
      <c r="G122" s="146"/>
      <c r="H122" s="146"/>
      <c r="I122" s="147"/>
      <c r="J122" s="7">
        <v>5</v>
      </c>
      <c r="K122" s="7">
        <v>2</v>
      </c>
      <c r="L122" s="7">
        <v>1</v>
      </c>
      <c r="M122" s="7">
        <v>0</v>
      </c>
      <c r="N122" s="9">
        <f>K122+L122+M122</f>
        <v>3</v>
      </c>
      <c r="O122" s="10">
        <f>P122-N122</f>
        <v>7</v>
      </c>
      <c r="P122" s="10">
        <f>ROUND(PRODUCT(J122,25)/12,0)</f>
        <v>10</v>
      </c>
      <c r="Q122" s="13" t="s">
        <v>35</v>
      </c>
      <c r="R122" s="7"/>
      <c r="S122" s="14"/>
      <c r="T122" s="7" t="s">
        <v>41</v>
      </c>
    </row>
    <row r="123" spans="1:23" ht="26.25" customHeight="1" x14ac:dyDescent="0.2">
      <c r="A123" s="19" t="s">
        <v>147</v>
      </c>
      <c r="B123" s="145" t="s">
        <v>250</v>
      </c>
      <c r="C123" s="146"/>
      <c r="D123" s="146"/>
      <c r="E123" s="146"/>
      <c r="F123" s="146"/>
      <c r="G123" s="146"/>
      <c r="H123" s="146"/>
      <c r="I123" s="147"/>
      <c r="J123" s="7">
        <v>4</v>
      </c>
      <c r="K123" s="7">
        <v>1</v>
      </c>
      <c r="L123" s="7">
        <v>1</v>
      </c>
      <c r="M123" s="7">
        <v>0</v>
      </c>
      <c r="N123" s="9">
        <f t="shared" ref="N123:N128" si="39">K123+L123+M123</f>
        <v>2</v>
      </c>
      <c r="O123" s="10">
        <f t="shared" ref="O123:O128" si="40">P123-N123</f>
        <v>6</v>
      </c>
      <c r="P123" s="10">
        <f t="shared" ref="P123:P130" si="41">ROUND(PRODUCT(J123,25)/12,0)</f>
        <v>8</v>
      </c>
      <c r="Q123" s="13" t="s">
        <v>35</v>
      </c>
      <c r="R123" s="7"/>
      <c r="S123" s="14"/>
      <c r="T123" s="7" t="s">
        <v>41</v>
      </c>
    </row>
    <row r="124" spans="1:23" ht="26.25" customHeight="1" x14ac:dyDescent="0.2">
      <c r="A124" s="19" t="s">
        <v>149</v>
      </c>
      <c r="B124" s="145" t="s">
        <v>251</v>
      </c>
      <c r="C124" s="146"/>
      <c r="D124" s="146"/>
      <c r="E124" s="146"/>
      <c r="F124" s="146"/>
      <c r="G124" s="146"/>
      <c r="H124" s="146"/>
      <c r="I124" s="147"/>
      <c r="J124" s="7">
        <v>3</v>
      </c>
      <c r="K124" s="7">
        <v>0</v>
      </c>
      <c r="L124" s="7">
        <v>0</v>
      </c>
      <c r="M124" s="7">
        <v>2</v>
      </c>
      <c r="N124" s="9">
        <f t="shared" si="39"/>
        <v>2</v>
      </c>
      <c r="O124" s="10">
        <f t="shared" si="40"/>
        <v>4</v>
      </c>
      <c r="P124" s="10">
        <f t="shared" si="41"/>
        <v>6</v>
      </c>
      <c r="Q124" s="13"/>
      <c r="R124" s="7" t="s">
        <v>31</v>
      </c>
      <c r="S124" s="14"/>
      <c r="T124" s="7" t="s">
        <v>40</v>
      </c>
    </row>
    <row r="125" spans="1:23" ht="15" customHeight="1" x14ac:dyDescent="0.2">
      <c r="A125" s="19" t="s">
        <v>150</v>
      </c>
      <c r="B125" s="145" t="s">
        <v>252</v>
      </c>
      <c r="C125" s="146"/>
      <c r="D125" s="146"/>
      <c r="E125" s="146"/>
      <c r="F125" s="146"/>
      <c r="G125" s="146"/>
      <c r="H125" s="146"/>
      <c r="I125" s="147"/>
      <c r="J125" s="7">
        <v>4</v>
      </c>
      <c r="K125" s="7">
        <v>2</v>
      </c>
      <c r="L125" s="7">
        <v>2</v>
      </c>
      <c r="M125" s="7">
        <v>0</v>
      </c>
      <c r="N125" s="9">
        <f t="shared" si="39"/>
        <v>4</v>
      </c>
      <c r="O125" s="10">
        <f t="shared" si="40"/>
        <v>4</v>
      </c>
      <c r="P125" s="10">
        <f t="shared" si="41"/>
        <v>8</v>
      </c>
      <c r="Q125" s="13" t="s">
        <v>35</v>
      </c>
      <c r="R125" s="7"/>
      <c r="S125" s="14"/>
      <c r="T125" s="7" t="s">
        <v>40</v>
      </c>
    </row>
    <row r="126" spans="1:23" ht="26.25" customHeight="1" x14ac:dyDescent="0.2">
      <c r="A126" s="31" t="s">
        <v>148</v>
      </c>
      <c r="B126" s="151" t="s">
        <v>309</v>
      </c>
      <c r="C126" s="152"/>
      <c r="D126" s="152"/>
      <c r="E126" s="152"/>
      <c r="F126" s="152"/>
      <c r="G126" s="152"/>
      <c r="H126" s="152"/>
      <c r="I126" s="153"/>
      <c r="J126" s="7">
        <v>6</v>
      </c>
      <c r="K126" s="7">
        <v>2</v>
      </c>
      <c r="L126" s="7">
        <v>2</v>
      </c>
      <c r="M126" s="7">
        <v>1</v>
      </c>
      <c r="N126" s="83">
        <f t="shared" si="39"/>
        <v>5</v>
      </c>
      <c r="O126" s="10">
        <f t="shared" si="40"/>
        <v>8</v>
      </c>
      <c r="P126" s="10">
        <f t="shared" ref="P126" si="42">ROUND(PRODUCT(J126,25)/12,0)</f>
        <v>13</v>
      </c>
      <c r="Q126" s="13"/>
      <c r="R126" s="7" t="s">
        <v>31</v>
      </c>
      <c r="S126" s="14"/>
      <c r="T126" s="7" t="s">
        <v>41</v>
      </c>
    </row>
    <row r="127" spans="1:23" x14ac:dyDescent="0.2">
      <c r="A127" s="214" t="s">
        <v>117</v>
      </c>
      <c r="B127" s="215"/>
      <c r="C127" s="215"/>
      <c r="D127" s="215"/>
      <c r="E127" s="215"/>
      <c r="F127" s="215"/>
      <c r="G127" s="215"/>
      <c r="H127" s="215"/>
      <c r="I127" s="215"/>
      <c r="J127" s="215"/>
      <c r="K127" s="215"/>
      <c r="L127" s="215"/>
      <c r="M127" s="215"/>
      <c r="N127" s="215"/>
      <c r="O127" s="215"/>
      <c r="P127" s="215"/>
      <c r="Q127" s="215"/>
      <c r="R127" s="215"/>
      <c r="S127" s="215"/>
      <c r="T127" s="216"/>
    </row>
    <row r="128" spans="1:23" ht="26.25" customHeight="1" x14ac:dyDescent="0.2">
      <c r="A128" s="19" t="s">
        <v>151</v>
      </c>
      <c r="B128" s="145" t="s">
        <v>285</v>
      </c>
      <c r="C128" s="146"/>
      <c r="D128" s="146"/>
      <c r="E128" s="146"/>
      <c r="F128" s="146"/>
      <c r="G128" s="146"/>
      <c r="H128" s="146"/>
      <c r="I128" s="147"/>
      <c r="J128" s="7">
        <v>4</v>
      </c>
      <c r="K128" s="7">
        <v>2</v>
      </c>
      <c r="L128" s="7">
        <v>1</v>
      </c>
      <c r="M128" s="7">
        <v>0</v>
      </c>
      <c r="N128" s="9">
        <f t="shared" si="39"/>
        <v>3</v>
      </c>
      <c r="O128" s="10">
        <f t="shared" si="40"/>
        <v>5</v>
      </c>
      <c r="P128" s="10">
        <f t="shared" si="41"/>
        <v>8</v>
      </c>
      <c r="Q128" s="13" t="s">
        <v>35</v>
      </c>
      <c r="R128" s="7"/>
      <c r="S128" s="14"/>
      <c r="T128" s="7" t="s">
        <v>41</v>
      </c>
    </row>
    <row r="129" spans="1:26" ht="27.75" customHeight="1" x14ac:dyDescent="0.2">
      <c r="A129" s="19" t="s">
        <v>152</v>
      </c>
      <c r="B129" s="145" t="s">
        <v>253</v>
      </c>
      <c r="C129" s="146"/>
      <c r="D129" s="146"/>
      <c r="E129" s="146"/>
      <c r="F129" s="146"/>
      <c r="G129" s="146"/>
      <c r="H129" s="146"/>
      <c r="I129" s="147"/>
      <c r="J129" s="7">
        <v>4</v>
      </c>
      <c r="K129" s="7">
        <v>1</v>
      </c>
      <c r="L129" s="7">
        <v>1</v>
      </c>
      <c r="M129" s="7">
        <v>0</v>
      </c>
      <c r="N129" s="9">
        <f>K129+L129+M129</f>
        <v>2</v>
      </c>
      <c r="O129" s="10">
        <f>P129-N129</f>
        <v>6</v>
      </c>
      <c r="P129" s="10">
        <f t="shared" si="41"/>
        <v>8</v>
      </c>
      <c r="Q129" s="13" t="s">
        <v>35</v>
      </c>
      <c r="R129" s="7"/>
      <c r="S129" s="14"/>
      <c r="T129" s="7" t="s">
        <v>41</v>
      </c>
    </row>
    <row r="130" spans="1:26" ht="27.75" customHeight="1" x14ac:dyDescent="0.2">
      <c r="A130" s="19" t="s">
        <v>153</v>
      </c>
      <c r="B130" s="145" t="s">
        <v>308</v>
      </c>
      <c r="C130" s="146"/>
      <c r="D130" s="146"/>
      <c r="E130" s="146"/>
      <c r="F130" s="146"/>
      <c r="G130" s="146"/>
      <c r="H130" s="146"/>
      <c r="I130" s="147"/>
      <c r="J130" s="7">
        <v>3</v>
      </c>
      <c r="K130" s="7">
        <v>1</v>
      </c>
      <c r="L130" s="7">
        <v>1</v>
      </c>
      <c r="M130" s="7">
        <v>1</v>
      </c>
      <c r="N130" s="9">
        <f>K130+L130+M130</f>
        <v>3</v>
      </c>
      <c r="O130" s="10">
        <f>P130-N130</f>
        <v>3</v>
      </c>
      <c r="P130" s="10">
        <f t="shared" si="41"/>
        <v>6</v>
      </c>
      <c r="Q130" s="13"/>
      <c r="R130" s="7" t="s">
        <v>31</v>
      </c>
      <c r="S130" s="14"/>
      <c r="T130" s="7" t="s">
        <v>41</v>
      </c>
    </row>
    <row r="131" spans="1:26" x14ac:dyDescent="0.2">
      <c r="A131" s="11" t="s">
        <v>28</v>
      </c>
      <c r="B131" s="162"/>
      <c r="C131" s="163"/>
      <c r="D131" s="163"/>
      <c r="E131" s="163"/>
      <c r="F131" s="163"/>
      <c r="G131" s="163"/>
      <c r="H131" s="163"/>
      <c r="I131" s="164"/>
      <c r="J131" s="11">
        <f t="shared" ref="J131:P131" si="43">SUM(J122:J130)</f>
        <v>33</v>
      </c>
      <c r="K131" s="11">
        <f t="shared" si="43"/>
        <v>11</v>
      </c>
      <c r="L131" s="11">
        <f t="shared" si="43"/>
        <v>9</v>
      </c>
      <c r="M131" s="11">
        <f t="shared" si="43"/>
        <v>4</v>
      </c>
      <c r="N131" s="11">
        <f t="shared" si="43"/>
        <v>24</v>
      </c>
      <c r="O131" s="11">
        <f t="shared" si="43"/>
        <v>43</v>
      </c>
      <c r="P131" s="11">
        <f t="shared" si="43"/>
        <v>67</v>
      </c>
      <c r="Q131" s="11">
        <f>COUNTIF(Q122:Q130,"E")</f>
        <v>5</v>
      </c>
      <c r="R131" s="11">
        <f>COUNTIF(R122:R130,"C")</f>
        <v>3</v>
      </c>
      <c r="S131" s="11">
        <f>COUNTIF(S122:S130,"VP")</f>
        <v>0</v>
      </c>
      <c r="T131" s="32">
        <f>COUNTA(T122:T130)</f>
        <v>8</v>
      </c>
      <c r="U131" s="217" t="str">
        <f>IF(Q131&gt;=SUM(R131:S131),"Corect","E trebuie să fie cel puțin egal cu C+VP")</f>
        <v>Corect</v>
      </c>
      <c r="V131" s="218"/>
      <c r="W131" s="218"/>
    </row>
    <row r="132" spans="1:26" s="114" customFormat="1" x14ac:dyDescent="0.2">
      <c r="A132" s="47"/>
      <c r="B132" s="47"/>
      <c r="C132" s="47"/>
      <c r="D132" s="47"/>
      <c r="E132" s="47"/>
      <c r="F132" s="47"/>
      <c r="G132" s="47"/>
      <c r="H132" s="47"/>
      <c r="I132" s="47"/>
      <c r="J132" s="47"/>
      <c r="K132" s="47"/>
      <c r="L132" s="47"/>
      <c r="M132" s="47"/>
      <c r="N132" s="47"/>
      <c r="O132" s="47"/>
      <c r="P132" s="47"/>
      <c r="Q132" s="47"/>
      <c r="R132" s="47"/>
      <c r="S132" s="47"/>
      <c r="T132" s="48"/>
      <c r="U132" s="113"/>
    </row>
    <row r="133" spans="1:26" ht="19.5" customHeight="1" x14ac:dyDescent="0.2">
      <c r="A133" s="167" t="s">
        <v>51</v>
      </c>
      <c r="B133" s="167"/>
      <c r="C133" s="167"/>
      <c r="D133" s="167"/>
      <c r="E133" s="167"/>
      <c r="F133" s="167"/>
      <c r="G133" s="167"/>
      <c r="H133" s="167"/>
      <c r="I133" s="167"/>
      <c r="J133" s="167"/>
      <c r="K133" s="167"/>
      <c r="L133" s="167"/>
      <c r="M133" s="167"/>
      <c r="N133" s="167"/>
      <c r="O133" s="167"/>
      <c r="P133" s="167"/>
      <c r="Q133" s="167"/>
      <c r="R133" s="167"/>
      <c r="S133" s="167"/>
      <c r="T133" s="167"/>
      <c r="U133" s="71"/>
      <c r="V133" s="50"/>
      <c r="W133" s="50"/>
      <c r="X133" s="50"/>
      <c r="Y133" s="50"/>
    </row>
    <row r="134" spans="1:26" ht="27.75" customHeight="1" x14ac:dyDescent="0.2">
      <c r="A134" s="167" t="s">
        <v>30</v>
      </c>
      <c r="B134" s="167" t="s">
        <v>29</v>
      </c>
      <c r="C134" s="167"/>
      <c r="D134" s="167"/>
      <c r="E134" s="167"/>
      <c r="F134" s="167"/>
      <c r="G134" s="167"/>
      <c r="H134" s="167"/>
      <c r="I134" s="167"/>
      <c r="J134" s="165" t="s">
        <v>43</v>
      </c>
      <c r="K134" s="165" t="s">
        <v>27</v>
      </c>
      <c r="L134" s="165"/>
      <c r="M134" s="165"/>
      <c r="N134" s="165" t="s">
        <v>44</v>
      </c>
      <c r="O134" s="166"/>
      <c r="P134" s="166"/>
      <c r="Q134" s="165" t="s">
        <v>26</v>
      </c>
      <c r="R134" s="165"/>
      <c r="S134" s="165"/>
      <c r="T134" s="165" t="s">
        <v>25</v>
      </c>
      <c r="U134" s="71"/>
      <c r="V134" s="50"/>
      <c r="W134" s="50"/>
      <c r="X134" s="50"/>
      <c r="Y134" s="50"/>
    </row>
    <row r="135" spans="1:26" ht="12.75" customHeight="1" x14ac:dyDescent="0.2">
      <c r="A135" s="167"/>
      <c r="B135" s="167"/>
      <c r="C135" s="167"/>
      <c r="D135" s="167"/>
      <c r="E135" s="167"/>
      <c r="F135" s="167"/>
      <c r="G135" s="167"/>
      <c r="H135" s="167"/>
      <c r="I135" s="167"/>
      <c r="J135" s="165"/>
      <c r="K135" s="69" t="s">
        <v>31</v>
      </c>
      <c r="L135" s="69" t="s">
        <v>32</v>
      </c>
      <c r="M135" s="69" t="s">
        <v>33</v>
      </c>
      <c r="N135" s="69" t="s">
        <v>37</v>
      </c>
      <c r="O135" s="69" t="s">
        <v>8</v>
      </c>
      <c r="P135" s="69" t="s">
        <v>34</v>
      </c>
      <c r="Q135" s="69" t="s">
        <v>35</v>
      </c>
      <c r="R135" s="69" t="s">
        <v>31</v>
      </c>
      <c r="S135" s="69" t="s">
        <v>36</v>
      </c>
      <c r="T135" s="165"/>
      <c r="U135" s="71"/>
      <c r="V135" s="50"/>
      <c r="W135" s="50"/>
      <c r="X135" s="50"/>
      <c r="Y135" s="50"/>
    </row>
    <row r="136" spans="1:26" ht="12.75" customHeight="1" x14ac:dyDescent="0.2">
      <c r="A136" s="109" t="s">
        <v>114</v>
      </c>
      <c r="B136" s="128" t="s">
        <v>91</v>
      </c>
      <c r="C136" s="128"/>
      <c r="D136" s="128"/>
      <c r="E136" s="128"/>
      <c r="F136" s="128"/>
      <c r="G136" s="128"/>
      <c r="H136" s="128"/>
      <c r="I136" s="128"/>
      <c r="J136" s="128"/>
      <c r="K136" s="128"/>
      <c r="L136" s="128"/>
      <c r="M136" s="128"/>
      <c r="N136" s="128"/>
      <c r="O136" s="128"/>
      <c r="P136" s="128"/>
      <c r="Q136" s="128"/>
      <c r="R136" s="128"/>
      <c r="S136" s="128"/>
      <c r="T136" s="128"/>
      <c r="U136" s="108"/>
      <c r="V136" s="108"/>
      <c r="W136" s="108"/>
      <c r="X136" s="50"/>
      <c r="Y136" s="50"/>
    </row>
    <row r="137" spans="1:26" ht="13.5" customHeight="1" x14ac:dyDescent="0.2">
      <c r="A137" s="70" t="s">
        <v>154</v>
      </c>
      <c r="B137" s="137" t="s">
        <v>254</v>
      </c>
      <c r="C137" s="137"/>
      <c r="D137" s="137"/>
      <c r="E137" s="137"/>
      <c r="F137" s="137"/>
      <c r="G137" s="137"/>
      <c r="H137" s="137"/>
      <c r="I137" s="137"/>
      <c r="J137" s="15">
        <v>3</v>
      </c>
      <c r="K137" s="15">
        <v>0</v>
      </c>
      <c r="L137" s="15">
        <v>0</v>
      </c>
      <c r="M137" s="15">
        <v>2</v>
      </c>
      <c r="N137" s="10">
        <f>K137+L137+M137</f>
        <v>2</v>
      </c>
      <c r="O137" s="10">
        <f>P137-N137</f>
        <v>3</v>
      </c>
      <c r="P137" s="10">
        <f>ROUND(PRODUCT(J137,25)/14,0)</f>
        <v>5</v>
      </c>
      <c r="Q137" s="15"/>
      <c r="R137" s="15"/>
      <c r="S137" s="16" t="s">
        <v>36</v>
      </c>
      <c r="T137" s="7" t="s">
        <v>42</v>
      </c>
      <c r="U137" s="108"/>
      <c r="V137" s="108"/>
      <c r="W137" s="108"/>
      <c r="X137" s="50"/>
      <c r="Y137" s="50"/>
    </row>
    <row r="138" spans="1:26" ht="11.25" customHeight="1" x14ac:dyDescent="0.2">
      <c r="A138" s="70" t="s">
        <v>155</v>
      </c>
      <c r="B138" s="137" t="s">
        <v>255</v>
      </c>
      <c r="C138" s="137"/>
      <c r="D138" s="137"/>
      <c r="E138" s="137"/>
      <c r="F138" s="137"/>
      <c r="G138" s="137"/>
      <c r="H138" s="137"/>
      <c r="I138" s="137"/>
      <c r="J138" s="15">
        <v>3</v>
      </c>
      <c r="K138" s="15">
        <v>0</v>
      </c>
      <c r="L138" s="15">
        <v>0</v>
      </c>
      <c r="M138" s="15">
        <v>2</v>
      </c>
      <c r="N138" s="10">
        <f t="shared" ref="N138:N146" si="44">K138+L138+M138</f>
        <v>2</v>
      </c>
      <c r="O138" s="10">
        <f t="shared" ref="O138:O146" si="45">P138-N138</f>
        <v>3</v>
      </c>
      <c r="P138" s="10">
        <f t="shared" ref="P138:P146" si="46">ROUND(PRODUCT(J138,25)/14,0)</f>
        <v>5</v>
      </c>
      <c r="Q138" s="15"/>
      <c r="R138" s="15"/>
      <c r="S138" s="16" t="s">
        <v>36</v>
      </c>
      <c r="T138" s="7" t="s">
        <v>42</v>
      </c>
      <c r="U138" s="108"/>
      <c r="V138" s="108"/>
      <c r="W138" s="108"/>
      <c r="X138" s="54"/>
      <c r="Y138" s="58"/>
      <c r="Z138" s="44"/>
    </row>
    <row r="139" spans="1:26" x14ac:dyDescent="0.2">
      <c r="A139" s="77" t="s">
        <v>130</v>
      </c>
      <c r="B139" s="129" t="s">
        <v>156</v>
      </c>
      <c r="C139" s="129"/>
      <c r="D139" s="129"/>
      <c r="E139" s="129"/>
      <c r="F139" s="129"/>
      <c r="G139" s="129"/>
      <c r="H139" s="129"/>
      <c r="I139" s="129"/>
      <c r="J139" s="129"/>
      <c r="K139" s="129"/>
      <c r="L139" s="129"/>
      <c r="M139" s="129"/>
      <c r="N139" s="129"/>
      <c r="O139" s="129"/>
      <c r="P139" s="129"/>
      <c r="Q139" s="129"/>
      <c r="R139" s="129"/>
      <c r="S139" s="129"/>
      <c r="T139" s="129"/>
      <c r="U139" s="108"/>
      <c r="V139" s="108"/>
      <c r="W139" s="108"/>
      <c r="X139" s="55"/>
      <c r="Y139" s="55"/>
      <c r="Z139" s="44"/>
    </row>
    <row r="140" spans="1:26" ht="26.25" customHeight="1" x14ac:dyDescent="0.2">
      <c r="A140" s="90" t="s">
        <v>157</v>
      </c>
      <c r="B140" s="133" t="s">
        <v>258</v>
      </c>
      <c r="C140" s="134"/>
      <c r="D140" s="134"/>
      <c r="E140" s="134"/>
      <c r="F140" s="134"/>
      <c r="G140" s="134"/>
      <c r="H140" s="134"/>
      <c r="I140" s="135"/>
      <c r="J140" s="15">
        <v>4</v>
      </c>
      <c r="K140" s="15">
        <v>2</v>
      </c>
      <c r="L140" s="15">
        <v>2</v>
      </c>
      <c r="M140" s="15">
        <v>0</v>
      </c>
      <c r="N140" s="10">
        <f t="shared" si="44"/>
        <v>4</v>
      </c>
      <c r="O140" s="10">
        <f t="shared" si="45"/>
        <v>3</v>
      </c>
      <c r="P140" s="10">
        <f t="shared" si="46"/>
        <v>7</v>
      </c>
      <c r="Q140" s="15" t="s">
        <v>35</v>
      </c>
      <c r="R140" s="15"/>
      <c r="S140" s="16"/>
      <c r="T140" s="7" t="s">
        <v>40</v>
      </c>
      <c r="U140" s="55"/>
      <c r="V140" s="55"/>
      <c r="W140" s="55"/>
      <c r="X140" s="55"/>
      <c r="Y140" s="55"/>
      <c r="Z140" s="91"/>
    </row>
    <row r="141" spans="1:26" ht="18" customHeight="1" x14ac:dyDescent="0.2">
      <c r="A141" s="90" t="s">
        <v>158</v>
      </c>
      <c r="B141" s="142" t="s">
        <v>310</v>
      </c>
      <c r="C141" s="143"/>
      <c r="D141" s="143"/>
      <c r="E141" s="143"/>
      <c r="F141" s="143"/>
      <c r="G141" s="143"/>
      <c r="H141" s="143"/>
      <c r="I141" s="144"/>
      <c r="J141" s="15">
        <v>4</v>
      </c>
      <c r="K141" s="15">
        <v>2</v>
      </c>
      <c r="L141" s="15">
        <v>2</v>
      </c>
      <c r="M141" s="15">
        <v>0</v>
      </c>
      <c r="N141" s="10">
        <f t="shared" ref="N141" si="47">K141+L141+M141</f>
        <v>4</v>
      </c>
      <c r="O141" s="10">
        <f t="shared" ref="O141" si="48">P141-N141</f>
        <v>3</v>
      </c>
      <c r="P141" s="10">
        <f t="shared" ref="P141" si="49">ROUND(PRODUCT(J141,25)/14,0)</f>
        <v>7</v>
      </c>
      <c r="Q141" s="15" t="s">
        <v>35</v>
      </c>
      <c r="R141" s="15"/>
      <c r="S141" s="16"/>
      <c r="T141" s="7" t="s">
        <v>40</v>
      </c>
      <c r="U141" s="55"/>
      <c r="V141" s="55"/>
      <c r="W141" s="55"/>
      <c r="X141" s="55"/>
      <c r="Y141" s="55"/>
      <c r="Z141" s="44"/>
    </row>
    <row r="142" spans="1:26" ht="18" customHeight="1" x14ac:dyDescent="0.2">
      <c r="A142" s="90" t="s">
        <v>159</v>
      </c>
      <c r="B142" s="133" t="s">
        <v>311</v>
      </c>
      <c r="C142" s="134"/>
      <c r="D142" s="134"/>
      <c r="E142" s="134"/>
      <c r="F142" s="134"/>
      <c r="G142" s="134"/>
      <c r="H142" s="134"/>
      <c r="I142" s="135"/>
      <c r="J142" s="15">
        <v>4</v>
      </c>
      <c r="K142" s="15">
        <v>2</v>
      </c>
      <c r="L142" s="15">
        <v>2</v>
      </c>
      <c r="M142" s="15">
        <v>0</v>
      </c>
      <c r="N142" s="10">
        <f>K142+L142+M142</f>
        <v>4</v>
      </c>
      <c r="O142" s="10">
        <f>P142-N142</f>
        <v>3</v>
      </c>
      <c r="P142" s="10">
        <f>ROUND(PRODUCT(J142,25)/14,0)</f>
        <v>7</v>
      </c>
      <c r="Q142" s="15" t="s">
        <v>35</v>
      </c>
      <c r="R142" s="15"/>
      <c r="S142" s="16"/>
      <c r="T142" s="7" t="s">
        <v>40</v>
      </c>
      <c r="U142" s="55"/>
      <c r="V142" s="55"/>
      <c r="W142" s="55"/>
      <c r="X142" s="55"/>
      <c r="Y142" s="55"/>
      <c r="Z142" s="44"/>
    </row>
    <row r="143" spans="1:26" ht="18" customHeight="1" x14ac:dyDescent="0.2">
      <c r="A143" s="90" t="s">
        <v>160</v>
      </c>
      <c r="B143" s="142" t="s">
        <v>256</v>
      </c>
      <c r="C143" s="143"/>
      <c r="D143" s="143"/>
      <c r="E143" s="143"/>
      <c r="F143" s="143"/>
      <c r="G143" s="143"/>
      <c r="H143" s="143"/>
      <c r="I143" s="144"/>
      <c r="J143" s="15">
        <v>4</v>
      </c>
      <c r="K143" s="15">
        <v>2</v>
      </c>
      <c r="L143" s="15">
        <v>2</v>
      </c>
      <c r="M143" s="15">
        <v>0</v>
      </c>
      <c r="N143" s="10">
        <f t="shared" si="44"/>
        <v>4</v>
      </c>
      <c r="O143" s="10">
        <f t="shared" si="45"/>
        <v>3</v>
      </c>
      <c r="P143" s="10">
        <f t="shared" si="46"/>
        <v>7</v>
      </c>
      <c r="Q143" s="15" t="s">
        <v>35</v>
      </c>
      <c r="R143" s="15"/>
      <c r="S143" s="16"/>
      <c r="T143" s="7" t="s">
        <v>40</v>
      </c>
      <c r="U143" s="55"/>
      <c r="V143" s="55"/>
      <c r="W143" s="55"/>
      <c r="X143" s="55"/>
      <c r="Y143" s="55"/>
      <c r="Z143" s="44"/>
    </row>
    <row r="144" spans="1:26" x14ac:dyDescent="0.2">
      <c r="A144" s="77" t="s">
        <v>133</v>
      </c>
      <c r="B144" s="130" t="s">
        <v>167</v>
      </c>
      <c r="C144" s="131"/>
      <c r="D144" s="131"/>
      <c r="E144" s="131"/>
      <c r="F144" s="131"/>
      <c r="G144" s="131"/>
      <c r="H144" s="131"/>
      <c r="I144" s="131"/>
      <c r="J144" s="131"/>
      <c r="K144" s="131"/>
      <c r="L144" s="131"/>
      <c r="M144" s="131"/>
      <c r="N144" s="131"/>
      <c r="O144" s="131"/>
      <c r="P144" s="131"/>
      <c r="Q144" s="131"/>
      <c r="R144" s="131"/>
      <c r="S144" s="131"/>
      <c r="T144" s="132"/>
      <c r="U144" s="55"/>
      <c r="V144" s="55"/>
      <c r="W144" s="55"/>
      <c r="X144" s="55"/>
      <c r="Y144" s="55"/>
      <c r="Z144" s="44"/>
    </row>
    <row r="145" spans="1:26" ht="30" customHeight="1" x14ac:dyDescent="0.2">
      <c r="A145" s="70" t="s">
        <v>161</v>
      </c>
      <c r="B145" s="136" t="s">
        <v>312</v>
      </c>
      <c r="C145" s="136"/>
      <c r="D145" s="136"/>
      <c r="E145" s="136"/>
      <c r="F145" s="136"/>
      <c r="G145" s="136"/>
      <c r="H145" s="136"/>
      <c r="I145" s="136"/>
      <c r="J145" s="15">
        <v>4</v>
      </c>
      <c r="K145" s="15">
        <v>2</v>
      </c>
      <c r="L145" s="15">
        <v>0</v>
      </c>
      <c r="M145" s="15">
        <v>0</v>
      </c>
      <c r="N145" s="10">
        <f t="shared" si="44"/>
        <v>2</v>
      </c>
      <c r="O145" s="10">
        <f t="shared" si="45"/>
        <v>5</v>
      </c>
      <c r="P145" s="10">
        <f t="shared" si="46"/>
        <v>7</v>
      </c>
      <c r="Q145" s="15"/>
      <c r="R145" s="15" t="s">
        <v>31</v>
      </c>
      <c r="S145" s="16"/>
      <c r="T145" s="7" t="s">
        <v>41</v>
      </c>
      <c r="U145" s="55"/>
      <c r="V145" s="55"/>
      <c r="W145" s="55"/>
      <c r="X145" s="55"/>
      <c r="Y145" s="55"/>
      <c r="Z145" s="44"/>
    </row>
    <row r="146" spans="1:26" ht="27" customHeight="1" x14ac:dyDescent="0.2">
      <c r="A146" s="70" t="s">
        <v>162</v>
      </c>
      <c r="B146" s="136" t="s">
        <v>313</v>
      </c>
      <c r="C146" s="136"/>
      <c r="D146" s="136"/>
      <c r="E146" s="136"/>
      <c r="F146" s="136"/>
      <c r="G146" s="136"/>
      <c r="H146" s="136"/>
      <c r="I146" s="136"/>
      <c r="J146" s="15">
        <v>4</v>
      </c>
      <c r="K146" s="15">
        <v>2</v>
      </c>
      <c r="L146" s="15">
        <v>0</v>
      </c>
      <c r="M146" s="15">
        <v>0</v>
      </c>
      <c r="N146" s="10">
        <f t="shared" si="44"/>
        <v>2</v>
      </c>
      <c r="O146" s="10">
        <f t="shared" si="45"/>
        <v>5</v>
      </c>
      <c r="P146" s="10">
        <f t="shared" si="46"/>
        <v>7</v>
      </c>
      <c r="Q146" s="15"/>
      <c r="R146" s="15" t="s">
        <v>31</v>
      </c>
      <c r="S146" s="16"/>
      <c r="T146" s="7" t="s">
        <v>41</v>
      </c>
      <c r="U146" s="58"/>
      <c r="V146" s="54"/>
      <c r="W146" s="54"/>
      <c r="X146" s="54"/>
      <c r="Y146" s="58"/>
      <c r="Z146" s="44"/>
    </row>
    <row r="147" spans="1:26" x14ac:dyDescent="0.2">
      <c r="A147" s="77" t="s">
        <v>135</v>
      </c>
      <c r="B147" s="129" t="s">
        <v>92</v>
      </c>
      <c r="C147" s="129"/>
      <c r="D147" s="129"/>
      <c r="E147" s="129"/>
      <c r="F147" s="129"/>
      <c r="G147" s="129"/>
      <c r="H147" s="129"/>
      <c r="I147" s="129"/>
      <c r="J147" s="129"/>
      <c r="K147" s="129"/>
      <c r="L147" s="129"/>
      <c r="M147" s="129"/>
      <c r="N147" s="129"/>
      <c r="O147" s="129"/>
      <c r="P147" s="129"/>
      <c r="Q147" s="129"/>
      <c r="R147" s="129"/>
      <c r="S147" s="129"/>
      <c r="T147" s="129"/>
      <c r="U147" s="59"/>
      <c r="V147" s="56"/>
      <c r="W147" s="56"/>
      <c r="X147" s="56"/>
      <c r="Y147" s="59"/>
      <c r="Z147" s="44"/>
    </row>
    <row r="148" spans="1:26" ht="37.5" customHeight="1" x14ac:dyDescent="0.2">
      <c r="A148" s="70" t="s">
        <v>163</v>
      </c>
      <c r="B148" s="136" t="s">
        <v>257</v>
      </c>
      <c r="C148" s="136"/>
      <c r="D148" s="136"/>
      <c r="E148" s="136"/>
      <c r="F148" s="136"/>
      <c r="G148" s="136"/>
      <c r="H148" s="136"/>
      <c r="I148" s="136"/>
      <c r="J148" s="15">
        <v>4</v>
      </c>
      <c r="K148" s="15">
        <v>2</v>
      </c>
      <c r="L148" s="15">
        <v>2</v>
      </c>
      <c r="M148" s="15">
        <v>0</v>
      </c>
      <c r="N148" s="10">
        <f>K148+L148+M148</f>
        <v>4</v>
      </c>
      <c r="O148" s="10">
        <f>P148-N148</f>
        <v>3</v>
      </c>
      <c r="P148" s="10">
        <f>ROUND(PRODUCT(J148,25)/14,0)</f>
        <v>7</v>
      </c>
      <c r="Q148" s="15" t="s">
        <v>35</v>
      </c>
      <c r="R148" s="15"/>
      <c r="S148" s="16"/>
      <c r="T148" s="7" t="s">
        <v>41</v>
      </c>
      <c r="U148" s="59"/>
      <c r="V148" s="56"/>
      <c r="W148" s="56"/>
      <c r="X148" s="56"/>
      <c r="Y148" s="59"/>
      <c r="Z148" s="44"/>
    </row>
    <row r="149" spans="1:26" ht="18" customHeight="1" x14ac:dyDescent="0.2">
      <c r="A149" s="70" t="s">
        <v>164</v>
      </c>
      <c r="B149" s="137" t="s">
        <v>260</v>
      </c>
      <c r="C149" s="137"/>
      <c r="D149" s="137"/>
      <c r="E149" s="137"/>
      <c r="F149" s="137"/>
      <c r="G149" s="137"/>
      <c r="H149" s="137"/>
      <c r="I149" s="137"/>
      <c r="J149" s="15">
        <v>4</v>
      </c>
      <c r="K149" s="15">
        <v>2</v>
      </c>
      <c r="L149" s="15">
        <v>2</v>
      </c>
      <c r="M149" s="15">
        <v>0</v>
      </c>
      <c r="N149" s="10">
        <f>K149+L149+M149</f>
        <v>4</v>
      </c>
      <c r="O149" s="10">
        <f t="shared" ref="O149:O162" si="50">P149-N149</f>
        <v>3</v>
      </c>
      <c r="P149" s="10">
        <f t="shared" ref="P149:P154" si="51">ROUND(PRODUCT(J149,25)/14,0)</f>
        <v>7</v>
      </c>
      <c r="Q149" s="15" t="s">
        <v>35</v>
      </c>
      <c r="R149" s="15"/>
      <c r="S149" s="16"/>
      <c r="T149" s="7" t="s">
        <v>41</v>
      </c>
      <c r="U149" s="58"/>
      <c r="V149" s="54"/>
      <c r="W149" s="54"/>
      <c r="X149" s="54"/>
      <c r="Y149" s="58"/>
      <c r="Z149" s="44"/>
    </row>
    <row r="150" spans="1:26" ht="31.5" customHeight="1" x14ac:dyDescent="0.2">
      <c r="A150" s="70" t="s">
        <v>165</v>
      </c>
      <c r="B150" s="136" t="s">
        <v>259</v>
      </c>
      <c r="C150" s="136"/>
      <c r="D150" s="136"/>
      <c r="E150" s="136"/>
      <c r="F150" s="136"/>
      <c r="G150" s="136"/>
      <c r="H150" s="136"/>
      <c r="I150" s="136"/>
      <c r="J150" s="15">
        <v>4</v>
      </c>
      <c r="K150" s="15">
        <v>2</v>
      </c>
      <c r="L150" s="15">
        <v>2</v>
      </c>
      <c r="M150" s="15">
        <v>0</v>
      </c>
      <c r="N150" s="10">
        <f>K150+L150+M150</f>
        <v>4</v>
      </c>
      <c r="O150" s="10">
        <f t="shared" si="50"/>
        <v>3</v>
      </c>
      <c r="P150" s="10">
        <f t="shared" si="51"/>
        <v>7</v>
      </c>
      <c r="Q150" s="15" t="s">
        <v>35</v>
      </c>
      <c r="R150" s="15"/>
      <c r="S150" s="16"/>
      <c r="T150" s="7" t="s">
        <v>41</v>
      </c>
      <c r="U150" s="57"/>
      <c r="V150" s="57"/>
      <c r="W150" s="57"/>
      <c r="X150" s="57"/>
      <c r="Y150" s="57"/>
      <c r="Z150" s="44"/>
    </row>
    <row r="151" spans="1:26" ht="19.5" customHeight="1" x14ac:dyDescent="0.2">
      <c r="A151" s="70" t="s">
        <v>166</v>
      </c>
      <c r="B151" s="137" t="s">
        <v>314</v>
      </c>
      <c r="C151" s="137"/>
      <c r="D151" s="137"/>
      <c r="E151" s="137"/>
      <c r="F151" s="137"/>
      <c r="G151" s="137"/>
      <c r="H151" s="137"/>
      <c r="I151" s="137"/>
      <c r="J151" s="15">
        <v>4</v>
      </c>
      <c r="K151" s="15">
        <v>2</v>
      </c>
      <c r="L151" s="15">
        <v>2</v>
      </c>
      <c r="M151" s="15">
        <v>0</v>
      </c>
      <c r="N151" s="10">
        <f>K151+L151+M151</f>
        <v>4</v>
      </c>
      <c r="O151" s="10">
        <f t="shared" si="50"/>
        <v>3</v>
      </c>
      <c r="P151" s="10">
        <f t="shared" si="51"/>
        <v>7</v>
      </c>
      <c r="Q151" s="15" t="s">
        <v>35</v>
      </c>
      <c r="R151" s="15"/>
      <c r="S151" s="16"/>
      <c r="T151" s="7" t="s">
        <v>41</v>
      </c>
      <c r="U151" s="57"/>
      <c r="V151" s="57"/>
      <c r="W151" s="57"/>
      <c r="X151" s="57"/>
      <c r="Y151" s="57"/>
      <c r="Z151" s="44"/>
    </row>
    <row r="152" spans="1:26" x14ac:dyDescent="0.2">
      <c r="A152" s="77" t="s">
        <v>140</v>
      </c>
      <c r="B152" s="129" t="s">
        <v>168</v>
      </c>
      <c r="C152" s="129"/>
      <c r="D152" s="129"/>
      <c r="E152" s="129"/>
      <c r="F152" s="129"/>
      <c r="G152" s="129"/>
      <c r="H152" s="129"/>
      <c r="I152" s="129"/>
      <c r="J152" s="129"/>
      <c r="K152" s="129"/>
      <c r="L152" s="129"/>
      <c r="M152" s="129"/>
      <c r="N152" s="129"/>
      <c r="O152" s="129"/>
      <c r="P152" s="129"/>
      <c r="Q152" s="129"/>
      <c r="R152" s="129"/>
      <c r="S152" s="129"/>
      <c r="T152" s="129"/>
      <c r="U152" s="57"/>
      <c r="V152" s="57"/>
      <c r="W152" s="57"/>
      <c r="X152" s="57"/>
      <c r="Y152" s="57"/>
      <c r="Z152" s="44"/>
    </row>
    <row r="153" spans="1:26" ht="39.75" customHeight="1" x14ac:dyDescent="0.2">
      <c r="A153" s="70" t="s">
        <v>169</v>
      </c>
      <c r="B153" s="136" t="s">
        <v>317</v>
      </c>
      <c r="C153" s="136"/>
      <c r="D153" s="136"/>
      <c r="E153" s="136"/>
      <c r="F153" s="136"/>
      <c r="G153" s="136"/>
      <c r="H153" s="136"/>
      <c r="I153" s="136"/>
      <c r="J153" s="15">
        <v>6</v>
      </c>
      <c r="K153" s="15">
        <v>2</v>
      </c>
      <c r="L153" s="15">
        <v>2</v>
      </c>
      <c r="M153" s="15">
        <v>1</v>
      </c>
      <c r="N153" s="10">
        <f>K153+L153+M153</f>
        <v>5</v>
      </c>
      <c r="O153" s="10">
        <f>P153-N153</f>
        <v>6</v>
      </c>
      <c r="P153" s="10">
        <f>ROUND(PRODUCT(J153,25)/14,0)</f>
        <v>11</v>
      </c>
      <c r="Q153" s="15"/>
      <c r="R153" s="15" t="s">
        <v>31</v>
      </c>
      <c r="S153" s="16"/>
      <c r="T153" s="7" t="s">
        <v>41</v>
      </c>
      <c r="U153" s="57"/>
      <c r="V153" s="57"/>
      <c r="W153" s="57"/>
      <c r="X153" s="57"/>
      <c r="Y153" s="57"/>
      <c r="Z153" s="44"/>
    </row>
    <row r="154" spans="1:26" ht="27" customHeight="1" x14ac:dyDescent="0.2">
      <c r="A154" s="70" t="s">
        <v>170</v>
      </c>
      <c r="B154" s="136" t="s">
        <v>318</v>
      </c>
      <c r="C154" s="136"/>
      <c r="D154" s="136"/>
      <c r="E154" s="136"/>
      <c r="F154" s="136"/>
      <c r="G154" s="136"/>
      <c r="H154" s="136"/>
      <c r="I154" s="136"/>
      <c r="J154" s="15">
        <v>6</v>
      </c>
      <c r="K154" s="15">
        <v>2</v>
      </c>
      <c r="L154" s="15">
        <v>2</v>
      </c>
      <c r="M154" s="15">
        <v>1</v>
      </c>
      <c r="N154" s="10">
        <f>K154+L154+M154</f>
        <v>5</v>
      </c>
      <c r="O154" s="10">
        <f t="shared" si="50"/>
        <v>6</v>
      </c>
      <c r="P154" s="10">
        <f t="shared" si="51"/>
        <v>11</v>
      </c>
      <c r="Q154" s="15"/>
      <c r="R154" s="15" t="s">
        <v>31</v>
      </c>
      <c r="S154" s="16"/>
      <c r="T154" s="7" t="s">
        <v>41</v>
      </c>
      <c r="U154" s="57"/>
      <c r="V154" s="57"/>
      <c r="W154" s="57"/>
      <c r="X154" s="57"/>
      <c r="Y154" s="57"/>
      <c r="Z154" s="44"/>
    </row>
    <row r="155" spans="1:26" x14ac:dyDescent="0.2">
      <c r="A155" s="77" t="s">
        <v>142</v>
      </c>
      <c r="B155" s="129" t="s">
        <v>171</v>
      </c>
      <c r="C155" s="129"/>
      <c r="D155" s="129"/>
      <c r="E155" s="129"/>
      <c r="F155" s="129"/>
      <c r="G155" s="129"/>
      <c r="H155" s="129"/>
      <c r="I155" s="129"/>
      <c r="J155" s="129"/>
      <c r="K155" s="129"/>
      <c r="L155" s="129"/>
      <c r="M155" s="129"/>
      <c r="N155" s="129"/>
      <c r="O155" s="129"/>
      <c r="P155" s="129"/>
      <c r="Q155" s="129"/>
      <c r="R155" s="129"/>
      <c r="S155" s="129"/>
      <c r="T155" s="129"/>
      <c r="U155" s="57"/>
      <c r="V155" s="57"/>
      <c r="W155" s="57"/>
      <c r="X155" s="57"/>
      <c r="Y155" s="57"/>
      <c r="Z155" s="44"/>
    </row>
    <row r="156" spans="1:26" ht="18.75" customHeight="1" x14ac:dyDescent="0.2">
      <c r="A156" s="90" t="s">
        <v>175</v>
      </c>
      <c r="B156" s="137" t="s">
        <v>261</v>
      </c>
      <c r="C156" s="137"/>
      <c r="D156" s="137"/>
      <c r="E156" s="137"/>
      <c r="F156" s="137"/>
      <c r="G156" s="137"/>
      <c r="H156" s="137"/>
      <c r="I156" s="137"/>
      <c r="J156" s="15">
        <v>4</v>
      </c>
      <c r="K156" s="15">
        <v>2</v>
      </c>
      <c r="L156" s="15">
        <v>1</v>
      </c>
      <c r="M156" s="15">
        <v>1</v>
      </c>
      <c r="N156" s="10">
        <f>K156+L156+M156</f>
        <v>4</v>
      </c>
      <c r="O156" s="10">
        <f>P156-N156</f>
        <v>3</v>
      </c>
      <c r="P156" s="10">
        <f>ROUND(PRODUCT(J156,25)/14,0)</f>
        <v>7</v>
      </c>
      <c r="Q156" s="15" t="s">
        <v>35</v>
      </c>
      <c r="R156" s="15"/>
      <c r="S156" s="16"/>
      <c r="T156" s="7" t="s">
        <v>40</v>
      </c>
      <c r="U156" s="57"/>
      <c r="V156" s="57"/>
      <c r="W156" s="57"/>
      <c r="X156" s="57"/>
      <c r="Y156" s="57"/>
      <c r="Z156" s="44"/>
    </row>
    <row r="157" spans="1:26" ht="18.75" customHeight="1" x14ac:dyDescent="0.2">
      <c r="A157" s="90" t="s">
        <v>176</v>
      </c>
      <c r="B157" s="137" t="s">
        <v>262</v>
      </c>
      <c r="C157" s="137"/>
      <c r="D157" s="137"/>
      <c r="E157" s="137"/>
      <c r="F157" s="137"/>
      <c r="G157" s="137"/>
      <c r="H157" s="137"/>
      <c r="I157" s="137"/>
      <c r="J157" s="15">
        <v>4</v>
      </c>
      <c r="K157" s="15">
        <v>2</v>
      </c>
      <c r="L157" s="15">
        <v>1</v>
      </c>
      <c r="M157" s="15">
        <v>1</v>
      </c>
      <c r="N157" s="10">
        <f>K157+L157+M157</f>
        <v>4</v>
      </c>
      <c r="O157" s="10">
        <f>P157-N157</f>
        <v>3</v>
      </c>
      <c r="P157" s="10">
        <f>ROUND(PRODUCT(J157,25)/14,0)</f>
        <v>7</v>
      </c>
      <c r="Q157" s="15" t="s">
        <v>35</v>
      </c>
      <c r="R157" s="15"/>
      <c r="S157" s="16"/>
      <c r="T157" s="7" t="s">
        <v>40</v>
      </c>
      <c r="U157" s="57"/>
      <c r="V157" s="57"/>
      <c r="W157" s="57"/>
      <c r="X157" s="57"/>
      <c r="Y157" s="57"/>
      <c r="Z157" s="44"/>
    </row>
    <row r="158" spans="1:26" x14ac:dyDescent="0.2">
      <c r="A158" s="77" t="s">
        <v>145</v>
      </c>
      <c r="B158" s="129" t="s">
        <v>172</v>
      </c>
      <c r="C158" s="129"/>
      <c r="D158" s="129"/>
      <c r="E158" s="129"/>
      <c r="F158" s="129"/>
      <c r="G158" s="129"/>
      <c r="H158" s="129"/>
      <c r="I158" s="129"/>
      <c r="J158" s="129"/>
      <c r="K158" s="129"/>
      <c r="L158" s="129"/>
      <c r="M158" s="129"/>
      <c r="N158" s="129"/>
      <c r="O158" s="129"/>
      <c r="P158" s="129"/>
      <c r="Q158" s="129"/>
      <c r="R158" s="129"/>
      <c r="S158" s="129"/>
      <c r="T158" s="129"/>
      <c r="U158" s="57"/>
      <c r="V158" s="57"/>
      <c r="W158" s="57"/>
      <c r="X158" s="57"/>
      <c r="Y158" s="57"/>
      <c r="Z158" s="44"/>
    </row>
    <row r="159" spans="1:26" ht="18.75" customHeight="1" x14ac:dyDescent="0.2">
      <c r="A159" s="70" t="s">
        <v>177</v>
      </c>
      <c r="B159" s="137" t="s">
        <v>264</v>
      </c>
      <c r="C159" s="137"/>
      <c r="D159" s="137"/>
      <c r="E159" s="137"/>
      <c r="F159" s="137"/>
      <c r="G159" s="137"/>
      <c r="H159" s="137"/>
      <c r="I159" s="137"/>
      <c r="J159" s="15">
        <v>3</v>
      </c>
      <c r="K159" s="15">
        <v>2</v>
      </c>
      <c r="L159" s="15">
        <v>0</v>
      </c>
      <c r="M159" s="15">
        <v>1</v>
      </c>
      <c r="N159" s="10">
        <f>K159+L159+M159</f>
        <v>3</v>
      </c>
      <c r="O159" s="10">
        <f>P159-N159</f>
        <v>2</v>
      </c>
      <c r="P159" s="10">
        <f>ROUND(PRODUCT(J159,25)/14,0)</f>
        <v>5</v>
      </c>
      <c r="Q159" s="15"/>
      <c r="R159" s="15" t="s">
        <v>31</v>
      </c>
      <c r="S159" s="16"/>
      <c r="T159" s="7" t="s">
        <v>41</v>
      </c>
      <c r="U159" s="57"/>
      <c r="V159" s="57"/>
      <c r="W159" s="57"/>
      <c r="X159" s="57"/>
      <c r="Y159" s="57"/>
      <c r="Z159" s="44"/>
    </row>
    <row r="160" spans="1:26" ht="18.75" customHeight="1" x14ac:dyDescent="0.2">
      <c r="A160" s="70" t="s">
        <v>178</v>
      </c>
      <c r="B160" s="137" t="s">
        <v>265</v>
      </c>
      <c r="C160" s="137"/>
      <c r="D160" s="137"/>
      <c r="E160" s="137"/>
      <c r="F160" s="137"/>
      <c r="G160" s="137"/>
      <c r="H160" s="137"/>
      <c r="I160" s="137"/>
      <c r="J160" s="15">
        <v>3</v>
      </c>
      <c r="K160" s="15">
        <v>2</v>
      </c>
      <c r="L160" s="15">
        <v>0</v>
      </c>
      <c r="M160" s="15">
        <v>1</v>
      </c>
      <c r="N160" s="10">
        <f>K160+L160+M160</f>
        <v>3</v>
      </c>
      <c r="O160" s="10">
        <f>P160-N160</f>
        <v>2</v>
      </c>
      <c r="P160" s="10">
        <f>ROUND(PRODUCT(J160,25)/14,0)</f>
        <v>5</v>
      </c>
      <c r="Q160" s="15"/>
      <c r="R160" s="15" t="s">
        <v>31</v>
      </c>
      <c r="S160" s="16"/>
      <c r="T160" s="7" t="s">
        <v>41</v>
      </c>
      <c r="U160" s="57"/>
      <c r="V160" s="57"/>
      <c r="W160" s="57"/>
      <c r="X160" s="57"/>
      <c r="Y160" s="57"/>
      <c r="Z160" s="44"/>
    </row>
    <row r="161" spans="1:26" x14ac:dyDescent="0.2">
      <c r="A161" s="77" t="s">
        <v>148</v>
      </c>
      <c r="B161" s="129" t="s">
        <v>173</v>
      </c>
      <c r="C161" s="129"/>
      <c r="D161" s="129"/>
      <c r="E161" s="129"/>
      <c r="F161" s="129"/>
      <c r="G161" s="129"/>
      <c r="H161" s="129"/>
      <c r="I161" s="129"/>
      <c r="J161" s="129"/>
      <c r="K161" s="129"/>
      <c r="L161" s="129"/>
      <c r="M161" s="129"/>
      <c r="N161" s="129"/>
      <c r="O161" s="129"/>
      <c r="P161" s="129"/>
      <c r="Q161" s="129"/>
      <c r="R161" s="129"/>
      <c r="S161" s="129"/>
      <c r="T161" s="129"/>
      <c r="Y161" s="44"/>
      <c r="Z161" s="44"/>
    </row>
    <row r="162" spans="1:26" ht="27" customHeight="1" x14ac:dyDescent="0.2">
      <c r="A162" s="70" t="s">
        <v>179</v>
      </c>
      <c r="B162" s="136" t="s">
        <v>315</v>
      </c>
      <c r="C162" s="136"/>
      <c r="D162" s="136"/>
      <c r="E162" s="136"/>
      <c r="F162" s="136"/>
      <c r="G162" s="136"/>
      <c r="H162" s="136"/>
      <c r="I162" s="136"/>
      <c r="J162" s="15">
        <v>6</v>
      </c>
      <c r="K162" s="15">
        <v>2</v>
      </c>
      <c r="L162" s="15">
        <v>2</v>
      </c>
      <c r="M162" s="15">
        <v>1</v>
      </c>
      <c r="N162" s="10">
        <f>K162+L162+M162</f>
        <v>5</v>
      </c>
      <c r="O162" s="10">
        <f t="shared" si="50"/>
        <v>8</v>
      </c>
      <c r="P162" s="10">
        <f>ROUND(PRODUCT(J162,25)/12,0)</f>
        <v>13</v>
      </c>
      <c r="Q162" s="15"/>
      <c r="R162" s="15" t="s">
        <v>31</v>
      </c>
      <c r="S162" s="16"/>
      <c r="T162" s="7" t="s">
        <v>41</v>
      </c>
    </row>
    <row r="163" spans="1:26" ht="27" customHeight="1" x14ac:dyDescent="0.2">
      <c r="A163" s="70" t="s">
        <v>180</v>
      </c>
      <c r="B163" s="136" t="s">
        <v>316</v>
      </c>
      <c r="C163" s="136"/>
      <c r="D163" s="136"/>
      <c r="E163" s="136"/>
      <c r="F163" s="136"/>
      <c r="G163" s="136"/>
      <c r="H163" s="136"/>
      <c r="I163" s="136"/>
      <c r="J163" s="15">
        <v>6</v>
      </c>
      <c r="K163" s="15">
        <v>2</v>
      </c>
      <c r="L163" s="15">
        <v>2</v>
      </c>
      <c r="M163" s="15">
        <v>1</v>
      </c>
      <c r="N163" s="10">
        <f>K163+L163+M163</f>
        <v>5</v>
      </c>
      <c r="O163" s="10">
        <f>P163-N163</f>
        <v>8</v>
      </c>
      <c r="P163" s="10">
        <f>ROUND(PRODUCT(J163,25)/12,0)</f>
        <v>13</v>
      </c>
      <c r="Q163" s="15"/>
      <c r="R163" s="15" t="s">
        <v>31</v>
      </c>
      <c r="S163" s="16"/>
      <c r="T163" s="7" t="s">
        <v>41</v>
      </c>
    </row>
    <row r="164" spans="1:26" x14ac:dyDescent="0.2">
      <c r="A164" s="77" t="s">
        <v>153</v>
      </c>
      <c r="B164" s="129" t="s">
        <v>174</v>
      </c>
      <c r="C164" s="129"/>
      <c r="D164" s="129"/>
      <c r="E164" s="129"/>
      <c r="F164" s="129"/>
      <c r="G164" s="129"/>
      <c r="H164" s="129"/>
      <c r="I164" s="129"/>
      <c r="J164" s="129"/>
      <c r="K164" s="129"/>
      <c r="L164" s="129"/>
      <c r="M164" s="129"/>
      <c r="N164" s="129"/>
      <c r="O164" s="129"/>
      <c r="P164" s="129"/>
      <c r="Q164" s="129"/>
      <c r="R164" s="129"/>
      <c r="S164" s="129"/>
      <c r="T164" s="129"/>
    </row>
    <row r="165" spans="1:26" ht="15.75" customHeight="1" x14ac:dyDescent="0.2">
      <c r="A165" s="70" t="s">
        <v>181</v>
      </c>
      <c r="B165" s="137" t="s">
        <v>263</v>
      </c>
      <c r="C165" s="137"/>
      <c r="D165" s="137"/>
      <c r="E165" s="137"/>
      <c r="F165" s="137"/>
      <c r="G165" s="137"/>
      <c r="H165" s="137"/>
      <c r="I165" s="137"/>
      <c r="J165" s="15">
        <v>3</v>
      </c>
      <c r="K165" s="15">
        <v>1</v>
      </c>
      <c r="L165" s="15">
        <v>1</v>
      </c>
      <c r="M165" s="15">
        <v>1</v>
      </c>
      <c r="N165" s="10">
        <f>K165+L165+M165</f>
        <v>3</v>
      </c>
      <c r="O165" s="10">
        <f>P165-N165</f>
        <v>3</v>
      </c>
      <c r="P165" s="10">
        <f>ROUND(PRODUCT(J165,25)/12,0)</f>
        <v>6</v>
      </c>
      <c r="Q165" s="15"/>
      <c r="R165" s="15" t="s">
        <v>31</v>
      </c>
      <c r="S165" s="16"/>
      <c r="T165" s="7" t="s">
        <v>41</v>
      </c>
    </row>
    <row r="166" spans="1:26" ht="15.75" customHeight="1" x14ac:dyDescent="0.2">
      <c r="A166" s="70" t="s">
        <v>182</v>
      </c>
      <c r="B166" s="266" t="s">
        <v>266</v>
      </c>
      <c r="C166" s="266"/>
      <c r="D166" s="266"/>
      <c r="E166" s="266"/>
      <c r="F166" s="266"/>
      <c r="G166" s="266"/>
      <c r="H166" s="266"/>
      <c r="I166" s="266"/>
      <c r="J166" s="15">
        <v>3</v>
      </c>
      <c r="K166" s="15">
        <v>1</v>
      </c>
      <c r="L166" s="15">
        <v>1</v>
      </c>
      <c r="M166" s="15">
        <v>1</v>
      </c>
      <c r="N166" s="10">
        <f>K166+L166+M166</f>
        <v>3</v>
      </c>
      <c r="O166" s="10">
        <f>P166-N166</f>
        <v>3</v>
      </c>
      <c r="P166" s="10">
        <f>ROUND(PRODUCT(J166,25)/12,0)</f>
        <v>6</v>
      </c>
      <c r="Q166" s="15"/>
      <c r="R166" s="15" t="s">
        <v>31</v>
      </c>
      <c r="S166" s="16"/>
      <c r="T166" s="7" t="s">
        <v>41</v>
      </c>
    </row>
    <row r="167" spans="1:26" ht="30.75" customHeight="1" x14ac:dyDescent="0.2">
      <c r="A167" s="195" t="s">
        <v>96</v>
      </c>
      <c r="B167" s="195"/>
      <c r="C167" s="195"/>
      <c r="D167" s="195"/>
      <c r="E167" s="195"/>
      <c r="F167" s="195"/>
      <c r="G167" s="195"/>
      <c r="H167" s="195"/>
      <c r="I167" s="195"/>
      <c r="J167" s="93">
        <f>SUM(J137,J140,J145,J148,J153,J156,J159,J162,J165)</f>
        <v>37</v>
      </c>
      <c r="K167" s="93">
        <f t="shared" ref="K167:P167" si="52">SUM(K137,K140,K145,K148,K153,K156,K159,K162,K165)</f>
        <v>15</v>
      </c>
      <c r="L167" s="93">
        <f t="shared" si="52"/>
        <v>10</v>
      </c>
      <c r="M167" s="93">
        <f t="shared" si="52"/>
        <v>7</v>
      </c>
      <c r="N167" s="93">
        <f t="shared" si="52"/>
        <v>32</v>
      </c>
      <c r="O167" s="93">
        <f t="shared" si="52"/>
        <v>36</v>
      </c>
      <c r="P167" s="93">
        <f t="shared" si="52"/>
        <v>68</v>
      </c>
      <c r="Q167" s="93">
        <f>COUNTIF(Q137,"E")+COUNTIF(Q140,"E")+COUNTIF(Q145,"E")+COUNTIF(Q148,"E")+COUNTIF(Q153,"E")+COUNTIF(Q156,"E")+COUNTIF(Q159,"E")+COUNTIF(Q162,"E")+COUNTIF(Q165,"E")</f>
        <v>3</v>
      </c>
      <c r="R167" s="93">
        <f>COUNTIF(R137,"C")+COUNTIF(R140,"C")+COUNTIF(R145,"C")+COUNTIF(R148,"C")+COUNTIF(R153,"C")+COUNTIF(R156,"C")+COUNTIF(R159,"C")+COUNTIF(R162,"C")+COUNTIF(R165,"C")</f>
        <v>5</v>
      </c>
      <c r="S167" s="93">
        <f>COUNTIF(S137,"VP")+COUNTIF(S140,"VP")+COUNTIF(S145,"VP")+COUNTIF(S148,"VP")+COUNTIF(S153,"VP")+COUNTIF(S156,"VP")+COUNTIF(S159,"VP")+COUNTIF(S162,"VP")+COUNTIF(S165,"VP")</f>
        <v>1</v>
      </c>
      <c r="T167" s="73">
        <f>COUNTA(T137,T140,T145,T148,T153,T156,T159,T162,T165)</f>
        <v>9</v>
      </c>
    </row>
    <row r="168" spans="1:26" ht="16.5" customHeight="1" x14ac:dyDescent="0.2">
      <c r="A168" s="195" t="s">
        <v>53</v>
      </c>
      <c r="B168" s="195"/>
      <c r="C168" s="195"/>
      <c r="D168" s="195"/>
      <c r="E168" s="195"/>
      <c r="F168" s="195"/>
      <c r="G168" s="195"/>
      <c r="H168" s="195"/>
      <c r="I168" s="195"/>
      <c r="J168" s="195"/>
      <c r="K168" s="93">
        <f>SUM(K137,K140,K145,K148,K153,K156,K159)*14+(K162+K165)*12</f>
        <v>204</v>
      </c>
      <c r="L168" s="93">
        <f t="shared" ref="L168:P168" si="53">SUM(L137,L140,L145,L148,L153,L156,L159)*14+(L162+L165)*12</f>
        <v>134</v>
      </c>
      <c r="M168" s="93">
        <f t="shared" si="53"/>
        <v>94</v>
      </c>
      <c r="N168" s="93">
        <f t="shared" si="53"/>
        <v>432</v>
      </c>
      <c r="O168" s="93">
        <f t="shared" si="53"/>
        <v>482</v>
      </c>
      <c r="P168" s="93">
        <f t="shared" si="53"/>
        <v>914</v>
      </c>
      <c r="Q168" s="272"/>
      <c r="R168" s="272"/>
      <c r="S168" s="272"/>
      <c r="T168" s="272"/>
    </row>
    <row r="169" spans="1:26" x14ac:dyDescent="0.2">
      <c r="A169" s="195"/>
      <c r="B169" s="195"/>
      <c r="C169" s="195"/>
      <c r="D169" s="195"/>
      <c r="E169" s="195"/>
      <c r="F169" s="195"/>
      <c r="G169" s="195"/>
      <c r="H169" s="195"/>
      <c r="I169" s="195"/>
      <c r="J169" s="195"/>
      <c r="K169" s="194">
        <f>SUM(K168:M168)</f>
        <v>432</v>
      </c>
      <c r="L169" s="194"/>
      <c r="M169" s="194"/>
      <c r="N169" s="194">
        <f>SUM(N168:O168)</f>
        <v>914</v>
      </c>
      <c r="O169" s="194"/>
      <c r="P169" s="194"/>
      <c r="Q169" s="272"/>
      <c r="R169" s="272"/>
      <c r="S169" s="272"/>
      <c r="T169" s="272"/>
      <c r="U169" s="44"/>
    </row>
    <row r="170" spans="1:26" ht="17.25" customHeight="1" x14ac:dyDescent="0.2">
      <c r="A170" s="267" t="s">
        <v>95</v>
      </c>
      <c r="B170" s="267"/>
      <c r="C170" s="267"/>
      <c r="D170" s="267"/>
      <c r="E170" s="267"/>
      <c r="F170" s="267"/>
      <c r="G170" s="267"/>
      <c r="H170" s="267"/>
      <c r="I170" s="267"/>
      <c r="J170" s="267"/>
      <c r="K170" s="192">
        <f>T167/SUM(T50,T66,T81,T98,T116,T131)</f>
        <v>0.19148936170212766</v>
      </c>
      <c r="L170" s="192"/>
      <c r="M170" s="192"/>
      <c r="N170" s="192"/>
      <c r="O170" s="192"/>
      <c r="P170" s="192"/>
      <c r="Q170" s="192"/>
      <c r="R170" s="192"/>
      <c r="S170" s="192"/>
      <c r="T170" s="192"/>
      <c r="U170" s="44"/>
    </row>
    <row r="171" spans="1:26" ht="17.25" customHeight="1" x14ac:dyDescent="0.2">
      <c r="A171" s="271" t="s">
        <v>98</v>
      </c>
      <c r="B171" s="271"/>
      <c r="C171" s="271"/>
      <c r="D171" s="271"/>
      <c r="E171" s="271"/>
      <c r="F171" s="271"/>
      <c r="G171" s="271"/>
      <c r="H171" s="271"/>
      <c r="I171" s="271"/>
      <c r="J171" s="271"/>
      <c r="K171" s="192">
        <f>K169/(SUM(N50,N66,N81,N98,N116)*14+N131*12)</f>
        <v>0.2076923076923077</v>
      </c>
      <c r="L171" s="192"/>
      <c r="M171" s="192"/>
      <c r="N171" s="192"/>
      <c r="O171" s="192"/>
      <c r="P171" s="192"/>
      <c r="Q171" s="192"/>
      <c r="R171" s="192"/>
      <c r="S171" s="192"/>
      <c r="T171" s="192"/>
      <c r="U171" s="44"/>
    </row>
    <row r="172" spans="1:26" s="120" customFormat="1" x14ac:dyDescent="0.2">
      <c r="A172" s="117"/>
      <c r="B172" s="117"/>
      <c r="C172" s="117"/>
      <c r="D172" s="117"/>
      <c r="E172" s="117"/>
      <c r="F172" s="117"/>
      <c r="G172" s="117"/>
      <c r="H172" s="117"/>
      <c r="I172" s="117"/>
      <c r="J172" s="117"/>
      <c r="K172" s="118"/>
      <c r="L172" s="118"/>
      <c r="M172" s="118"/>
      <c r="N172" s="118"/>
      <c r="O172" s="118"/>
      <c r="P172" s="118"/>
      <c r="Q172" s="118"/>
      <c r="R172" s="118"/>
      <c r="S172" s="118"/>
      <c r="T172" s="118"/>
      <c r="U172" s="119"/>
    </row>
    <row r="173" spans="1:26" s="120" customFormat="1" x14ac:dyDescent="0.2">
      <c r="A173" s="117"/>
      <c r="B173" s="117"/>
      <c r="C173" s="117"/>
      <c r="D173" s="117"/>
      <c r="E173" s="117"/>
      <c r="F173" s="117"/>
      <c r="G173" s="117"/>
      <c r="H173" s="117"/>
      <c r="I173" s="117"/>
      <c r="J173" s="117"/>
      <c r="K173" s="118"/>
      <c r="L173" s="118"/>
      <c r="M173" s="118"/>
      <c r="N173" s="118"/>
      <c r="O173" s="118"/>
      <c r="P173" s="118"/>
      <c r="Q173" s="118"/>
      <c r="R173" s="118"/>
      <c r="S173" s="118"/>
      <c r="T173" s="118"/>
      <c r="U173" s="119"/>
    </row>
    <row r="174" spans="1:26" s="120" customFormat="1" x14ac:dyDescent="0.2">
      <c r="A174" s="117"/>
      <c r="B174" s="117"/>
      <c r="C174" s="117"/>
      <c r="D174" s="117"/>
      <c r="E174" s="117"/>
      <c r="F174" s="117"/>
      <c r="G174" s="117"/>
      <c r="H174" s="117"/>
      <c r="I174" s="117"/>
      <c r="J174" s="117"/>
      <c r="K174" s="118"/>
      <c r="L174" s="118"/>
      <c r="M174" s="118"/>
      <c r="N174" s="118"/>
      <c r="O174" s="118"/>
      <c r="P174" s="118"/>
      <c r="Q174" s="118"/>
      <c r="R174" s="118"/>
      <c r="S174" s="118"/>
      <c r="T174" s="118"/>
      <c r="U174" s="119"/>
    </row>
    <row r="175" spans="1:26" s="120" customFormat="1" x14ac:dyDescent="0.2">
      <c r="A175" s="117"/>
      <c r="B175" s="117"/>
      <c r="C175" s="117"/>
      <c r="D175" s="117"/>
      <c r="E175" s="117"/>
      <c r="F175" s="117"/>
      <c r="G175" s="117"/>
      <c r="H175" s="117"/>
      <c r="I175" s="117"/>
      <c r="J175" s="117"/>
      <c r="K175" s="118"/>
      <c r="L175" s="118"/>
      <c r="M175" s="118"/>
      <c r="N175" s="118"/>
      <c r="O175" s="118"/>
      <c r="P175" s="118"/>
      <c r="Q175" s="118"/>
      <c r="R175" s="118"/>
      <c r="S175" s="118"/>
      <c r="T175" s="118"/>
      <c r="U175" s="119"/>
    </row>
    <row r="176" spans="1:26" s="120" customFormat="1" x14ac:dyDescent="0.2">
      <c r="A176" s="117"/>
      <c r="B176" s="117"/>
      <c r="C176" s="117"/>
      <c r="D176" s="117"/>
      <c r="E176" s="117"/>
      <c r="F176" s="117"/>
      <c r="G176" s="117"/>
      <c r="H176" s="117"/>
      <c r="I176" s="117"/>
      <c r="J176" s="117"/>
      <c r="K176" s="118"/>
      <c r="L176" s="118"/>
      <c r="M176" s="118"/>
      <c r="N176" s="118"/>
      <c r="O176" s="118"/>
      <c r="P176" s="118"/>
      <c r="Q176" s="118"/>
      <c r="R176" s="118"/>
      <c r="S176" s="118"/>
      <c r="T176" s="118"/>
      <c r="U176" s="119"/>
    </row>
    <row r="177" spans="1:28" s="120" customFormat="1" x14ac:dyDescent="0.2">
      <c r="A177" s="117"/>
      <c r="B177" s="117"/>
      <c r="C177" s="117"/>
      <c r="D177" s="117"/>
      <c r="E177" s="117"/>
      <c r="F177" s="117"/>
      <c r="G177" s="117"/>
      <c r="H177" s="117"/>
      <c r="I177" s="117"/>
      <c r="J177" s="117"/>
      <c r="K177" s="118"/>
      <c r="L177" s="118"/>
      <c r="M177" s="118"/>
      <c r="N177" s="118"/>
      <c r="O177" s="118"/>
      <c r="P177" s="118"/>
      <c r="Q177" s="118"/>
      <c r="R177" s="118"/>
      <c r="S177" s="118"/>
      <c r="T177" s="118"/>
      <c r="U177" s="119"/>
    </row>
    <row r="178" spans="1:28" s="120" customFormat="1" x14ac:dyDescent="0.2">
      <c r="A178" s="117"/>
      <c r="B178" s="117"/>
      <c r="C178" s="117"/>
      <c r="D178" s="117"/>
      <c r="E178" s="117"/>
      <c r="F178" s="117"/>
      <c r="G178" s="117"/>
      <c r="H178" s="117"/>
      <c r="I178" s="117"/>
      <c r="J178" s="117"/>
      <c r="K178" s="118"/>
      <c r="L178" s="118"/>
      <c r="M178" s="118"/>
      <c r="N178" s="118"/>
      <c r="O178" s="118"/>
      <c r="P178" s="118"/>
      <c r="Q178" s="118"/>
      <c r="R178" s="118"/>
      <c r="S178" s="118"/>
      <c r="T178" s="118"/>
      <c r="U178" s="119"/>
    </row>
    <row r="179" spans="1:28" s="120" customFormat="1" x14ac:dyDescent="0.2">
      <c r="A179" s="117"/>
      <c r="B179" s="117"/>
      <c r="C179" s="117"/>
      <c r="D179" s="117"/>
      <c r="E179" s="117"/>
      <c r="F179" s="117"/>
      <c r="G179" s="117"/>
      <c r="H179" s="117"/>
      <c r="I179" s="117"/>
      <c r="J179" s="117"/>
      <c r="K179" s="118"/>
      <c r="L179" s="118"/>
      <c r="M179" s="118"/>
      <c r="N179" s="118"/>
      <c r="O179" s="118"/>
      <c r="P179" s="118"/>
      <c r="Q179" s="118"/>
      <c r="R179" s="118"/>
      <c r="S179" s="118"/>
      <c r="T179" s="118"/>
      <c r="U179" s="119"/>
    </row>
    <row r="180" spans="1:28" s="120" customFormat="1" x14ac:dyDescent="0.2">
      <c r="A180" s="117"/>
      <c r="B180" s="117"/>
      <c r="C180" s="117"/>
      <c r="D180" s="117"/>
      <c r="E180" s="117"/>
      <c r="F180" s="117"/>
      <c r="G180" s="117"/>
      <c r="H180" s="117"/>
      <c r="I180" s="117"/>
      <c r="J180" s="117"/>
      <c r="K180" s="118"/>
      <c r="L180" s="118"/>
      <c r="M180" s="118"/>
      <c r="N180" s="118"/>
      <c r="O180" s="118"/>
      <c r="P180" s="118"/>
      <c r="Q180" s="118"/>
      <c r="R180" s="118"/>
      <c r="S180" s="118"/>
      <c r="T180" s="118"/>
      <c r="U180" s="119"/>
    </row>
    <row r="181" spans="1:28" ht="18.75" customHeight="1" x14ac:dyDescent="0.2">
      <c r="A181" s="167" t="s">
        <v>54</v>
      </c>
      <c r="B181" s="167"/>
      <c r="C181" s="167"/>
      <c r="D181" s="167"/>
      <c r="E181" s="167"/>
      <c r="F181" s="167"/>
      <c r="G181" s="167"/>
      <c r="H181" s="167"/>
      <c r="I181" s="167"/>
      <c r="J181" s="167"/>
      <c r="K181" s="167"/>
      <c r="L181" s="167"/>
      <c r="M181" s="167"/>
      <c r="N181" s="167"/>
      <c r="O181" s="167"/>
      <c r="P181" s="167"/>
      <c r="Q181" s="167"/>
      <c r="R181" s="167"/>
      <c r="S181" s="167"/>
      <c r="T181" s="167"/>
      <c r="U181" s="55"/>
      <c r="V181" s="60"/>
      <c r="W181" s="60"/>
      <c r="X181" s="60"/>
      <c r="Y181" s="60"/>
      <c r="Z181" s="60"/>
    </row>
    <row r="182" spans="1:28" ht="28.5" customHeight="1" x14ac:dyDescent="0.2">
      <c r="A182" s="167" t="s">
        <v>30</v>
      </c>
      <c r="B182" s="167" t="s">
        <v>29</v>
      </c>
      <c r="C182" s="167"/>
      <c r="D182" s="167"/>
      <c r="E182" s="167"/>
      <c r="F182" s="167"/>
      <c r="G182" s="167"/>
      <c r="H182" s="167"/>
      <c r="I182" s="167"/>
      <c r="J182" s="165" t="s">
        <v>43</v>
      </c>
      <c r="K182" s="165" t="s">
        <v>27</v>
      </c>
      <c r="L182" s="165"/>
      <c r="M182" s="165"/>
      <c r="N182" s="165" t="s">
        <v>44</v>
      </c>
      <c r="O182" s="166"/>
      <c r="P182" s="166"/>
      <c r="Q182" s="165" t="s">
        <v>26</v>
      </c>
      <c r="R182" s="165"/>
      <c r="S182" s="165"/>
      <c r="T182" s="165" t="s">
        <v>25</v>
      </c>
      <c r="U182" s="55"/>
      <c r="V182" s="60"/>
      <c r="W182" s="60"/>
      <c r="X182" s="60"/>
      <c r="Y182" s="60"/>
      <c r="Z182" s="60"/>
    </row>
    <row r="183" spans="1:28" ht="12.75" customHeight="1" x14ac:dyDescent="0.2">
      <c r="A183" s="167"/>
      <c r="B183" s="167"/>
      <c r="C183" s="167"/>
      <c r="D183" s="167"/>
      <c r="E183" s="167"/>
      <c r="F183" s="167"/>
      <c r="G183" s="167"/>
      <c r="H183" s="167"/>
      <c r="I183" s="167"/>
      <c r="J183" s="165"/>
      <c r="K183" s="69" t="s">
        <v>31</v>
      </c>
      <c r="L183" s="69" t="s">
        <v>32</v>
      </c>
      <c r="M183" s="69" t="s">
        <v>33</v>
      </c>
      <c r="N183" s="69" t="s">
        <v>37</v>
      </c>
      <c r="O183" s="69" t="s">
        <v>8</v>
      </c>
      <c r="P183" s="69" t="s">
        <v>34</v>
      </c>
      <c r="Q183" s="69" t="s">
        <v>35</v>
      </c>
      <c r="R183" s="69" t="s">
        <v>31</v>
      </c>
      <c r="S183" s="69" t="s">
        <v>36</v>
      </c>
      <c r="T183" s="165"/>
      <c r="U183" s="55"/>
      <c r="V183" s="60"/>
      <c r="W183" s="60"/>
      <c r="X183" s="60"/>
      <c r="Y183" s="60"/>
      <c r="Z183" s="60"/>
    </row>
    <row r="184" spans="1:28" ht="12.75" customHeight="1" x14ac:dyDescent="0.2">
      <c r="A184" s="128" t="s">
        <v>55</v>
      </c>
      <c r="B184" s="128"/>
      <c r="C184" s="128"/>
      <c r="D184" s="128"/>
      <c r="E184" s="128"/>
      <c r="F184" s="128"/>
      <c r="G184" s="128"/>
      <c r="H184" s="128"/>
      <c r="I184" s="128"/>
      <c r="J184" s="128"/>
      <c r="K184" s="128"/>
      <c r="L184" s="128"/>
      <c r="M184" s="128"/>
      <c r="N184" s="128"/>
      <c r="O184" s="128"/>
      <c r="P184" s="128"/>
      <c r="Q184" s="128"/>
      <c r="R184" s="128"/>
      <c r="S184" s="128"/>
      <c r="T184" s="128"/>
      <c r="U184" s="55"/>
      <c r="V184" s="60"/>
      <c r="W184" s="60"/>
      <c r="X184" s="60"/>
      <c r="Y184" s="60"/>
      <c r="Z184" s="60"/>
    </row>
    <row r="185" spans="1:28" x14ac:dyDescent="0.2">
      <c r="A185" s="70" t="s">
        <v>183</v>
      </c>
      <c r="B185" s="137" t="s">
        <v>270</v>
      </c>
      <c r="C185" s="137"/>
      <c r="D185" s="137"/>
      <c r="E185" s="137"/>
      <c r="F185" s="137"/>
      <c r="G185" s="137"/>
      <c r="H185" s="137"/>
      <c r="I185" s="137"/>
      <c r="J185" s="15">
        <v>3</v>
      </c>
      <c r="K185" s="15">
        <v>0</v>
      </c>
      <c r="L185" s="15">
        <v>0</v>
      </c>
      <c r="M185" s="15">
        <v>2</v>
      </c>
      <c r="N185" s="10">
        <f>K185+L185+M185</f>
        <v>2</v>
      </c>
      <c r="O185" s="10">
        <f>P185-N185</f>
        <v>3</v>
      </c>
      <c r="P185" s="10">
        <f>ROUND(PRODUCT(J185,25)/14,0)</f>
        <v>5</v>
      </c>
      <c r="Q185" s="15"/>
      <c r="R185" s="15"/>
      <c r="S185" s="16" t="s">
        <v>36</v>
      </c>
      <c r="T185" s="7" t="s">
        <v>42</v>
      </c>
      <c r="U185" s="55"/>
      <c r="V185" s="60"/>
      <c r="W185" s="60"/>
      <c r="X185" s="60"/>
      <c r="Y185" s="60"/>
      <c r="Z185" s="60"/>
    </row>
    <row r="186" spans="1:28" ht="12.75" customHeight="1" x14ac:dyDescent="0.2">
      <c r="A186" s="92" t="s">
        <v>184</v>
      </c>
      <c r="B186" s="137" t="s">
        <v>267</v>
      </c>
      <c r="C186" s="137"/>
      <c r="D186" s="137"/>
      <c r="E186" s="137"/>
      <c r="F186" s="137"/>
      <c r="G186" s="137"/>
      <c r="H186" s="137"/>
      <c r="I186" s="137"/>
      <c r="J186" s="15">
        <v>3</v>
      </c>
      <c r="K186" s="15">
        <v>0</v>
      </c>
      <c r="L186" s="15">
        <v>0</v>
      </c>
      <c r="M186" s="15">
        <v>2</v>
      </c>
      <c r="N186" s="10">
        <f>K186+L186+M186</f>
        <v>2</v>
      </c>
      <c r="O186" s="10">
        <f>P186-N186</f>
        <v>3</v>
      </c>
      <c r="P186" s="10">
        <f>ROUND(PRODUCT(J186,25)/14,0)</f>
        <v>5</v>
      </c>
      <c r="Q186" s="15"/>
      <c r="R186" s="15"/>
      <c r="S186" s="16" t="s">
        <v>36</v>
      </c>
      <c r="T186" s="7" t="s">
        <v>42</v>
      </c>
      <c r="U186" s="55"/>
      <c r="V186" s="60"/>
      <c r="W186" s="60"/>
      <c r="X186" s="60"/>
      <c r="Y186" s="60"/>
      <c r="Z186" s="60"/>
    </row>
    <row r="187" spans="1:28" ht="30.75" customHeight="1" x14ac:dyDescent="0.2">
      <c r="A187" s="92" t="s">
        <v>185</v>
      </c>
      <c r="B187" s="133" t="s">
        <v>268</v>
      </c>
      <c r="C187" s="134"/>
      <c r="D187" s="134"/>
      <c r="E187" s="134"/>
      <c r="F187" s="134"/>
      <c r="G187" s="134"/>
      <c r="H187" s="134"/>
      <c r="I187" s="135"/>
      <c r="J187" s="15">
        <v>3</v>
      </c>
      <c r="K187" s="15">
        <v>0</v>
      </c>
      <c r="L187" s="15">
        <v>0</v>
      </c>
      <c r="M187" s="15">
        <v>2</v>
      </c>
      <c r="N187" s="10">
        <f t="shared" ref="N187" si="54">K187+L187+M187</f>
        <v>2</v>
      </c>
      <c r="O187" s="10">
        <f t="shared" ref="O187" si="55">P187-N187</f>
        <v>3</v>
      </c>
      <c r="P187" s="10">
        <f t="shared" ref="P187" si="56">ROUND(PRODUCT(J187,25)/14,0)</f>
        <v>5</v>
      </c>
      <c r="Q187" s="15"/>
      <c r="R187" s="15"/>
      <c r="S187" s="16" t="s">
        <v>36</v>
      </c>
      <c r="T187" s="7" t="s">
        <v>42</v>
      </c>
      <c r="U187" s="55"/>
      <c r="V187" s="60"/>
      <c r="W187" s="60"/>
      <c r="X187" s="60"/>
      <c r="Y187" s="60"/>
      <c r="Z187" s="60"/>
    </row>
    <row r="188" spans="1:28" s="101" customFormat="1" ht="12.75" customHeight="1" x14ac:dyDescent="0.2">
      <c r="A188" s="100" t="s">
        <v>186</v>
      </c>
      <c r="B188" s="142" t="s">
        <v>269</v>
      </c>
      <c r="C188" s="143"/>
      <c r="D188" s="143"/>
      <c r="E188" s="143"/>
      <c r="F188" s="143"/>
      <c r="G188" s="143"/>
      <c r="H188" s="143"/>
      <c r="I188" s="144"/>
      <c r="J188" s="15">
        <v>3</v>
      </c>
      <c r="K188" s="15">
        <v>0</v>
      </c>
      <c r="L188" s="15">
        <v>0</v>
      </c>
      <c r="M188" s="15">
        <v>2</v>
      </c>
      <c r="N188" s="10">
        <f>K188+L188+M188</f>
        <v>2</v>
      </c>
      <c r="O188" s="10">
        <f>P188-N188</f>
        <v>3</v>
      </c>
      <c r="P188" s="10">
        <f>ROUND(PRODUCT(J188,25)/14,0)</f>
        <v>5</v>
      </c>
      <c r="Q188" s="15"/>
      <c r="R188" s="15"/>
      <c r="S188" s="16" t="s">
        <v>36</v>
      </c>
      <c r="T188" s="7" t="s">
        <v>42</v>
      </c>
      <c r="U188" s="102"/>
      <c r="AA188" s="1"/>
      <c r="AB188" s="1"/>
    </row>
    <row r="189" spans="1:28" x14ac:dyDescent="0.2">
      <c r="A189" s="129" t="s">
        <v>56</v>
      </c>
      <c r="B189" s="129"/>
      <c r="C189" s="129"/>
      <c r="D189" s="129"/>
      <c r="E189" s="129"/>
      <c r="F189" s="129"/>
      <c r="G189" s="129"/>
      <c r="H189" s="129"/>
      <c r="I189" s="129"/>
      <c r="J189" s="129"/>
      <c r="K189" s="129"/>
      <c r="L189" s="129"/>
      <c r="M189" s="129"/>
      <c r="N189" s="129"/>
      <c r="O189" s="129"/>
      <c r="P189" s="129"/>
      <c r="Q189" s="129"/>
      <c r="R189" s="129"/>
      <c r="S189" s="129"/>
      <c r="T189" s="129"/>
      <c r="U189" s="44"/>
    </row>
    <row r="190" spans="1:28" ht="12.75" customHeight="1" x14ac:dyDescent="0.2">
      <c r="A190" s="70" t="s">
        <v>187</v>
      </c>
      <c r="B190" s="137" t="s">
        <v>271</v>
      </c>
      <c r="C190" s="137"/>
      <c r="D190" s="137"/>
      <c r="E190" s="137"/>
      <c r="F190" s="137"/>
      <c r="G190" s="137"/>
      <c r="H190" s="137"/>
      <c r="I190" s="137"/>
      <c r="J190" s="15">
        <v>3</v>
      </c>
      <c r="K190" s="15">
        <v>0</v>
      </c>
      <c r="L190" s="15">
        <v>0</v>
      </c>
      <c r="M190" s="15">
        <v>2</v>
      </c>
      <c r="N190" s="10">
        <f>K190+L190+M190</f>
        <v>2</v>
      </c>
      <c r="O190" s="10">
        <f>P190-N190</f>
        <v>3</v>
      </c>
      <c r="P190" s="10">
        <f>ROUND(PRODUCT(J190,25)/14,0)</f>
        <v>5</v>
      </c>
      <c r="Q190" s="15"/>
      <c r="R190" s="15"/>
      <c r="S190" s="16" t="s">
        <v>36</v>
      </c>
      <c r="T190" s="7" t="s">
        <v>42</v>
      </c>
      <c r="U190" s="44"/>
    </row>
    <row r="191" spans="1:28" ht="31.5" customHeight="1" x14ac:dyDescent="0.2">
      <c r="A191" s="92" t="s">
        <v>188</v>
      </c>
      <c r="B191" s="136" t="s">
        <v>273</v>
      </c>
      <c r="C191" s="136"/>
      <c r="D191" s="136"/>
      <c r="E191" s="136"/>
      <c r="F191" s="136"/>
      <c r="G191" s="136"/>
      <c r="H191" s="136"/>
      <c r="I191" s="136"/>
      <c r="J191" s="15">
        <v>3</v>
      </c>
      <c r="K191" s="15">
        <v>0</v>
      </c>
      <c r="L191" s="15">
        <v>0</v>
      </c>
      <c r="M191" s="15">
        <v>2</v>
      </c>
      <c r="N191" s="10">
        <f>K191+L191+M191</f>
        <v>2</v>
      </c>
      <c r="O191" s="10">
        <f>P191-N191</f>
        <v>3</v>
      </c>
      <c r="P191" s="10">
        <f>ROUND(PRODUCT(J191,25)/14,0)</f>
        <v>5</v>
      </c>
      <c r="Q191" s="15"/>
      <c r="R191" s="15"/>
      <c r="S191" s="16" t="s">
        <v>36</v>
      </c>
      <c r="T191" s="7" t="s">
        <v>42</v>
      </c>
      <c r="U191" s="44"/>
    </row>
    <row r="192" spans="1:28" x14ac:dyDescent="0.2">
      <c r="A192" s="70" t="s">
        <v>189</v>
      </c>
      <c r="B192" s="137" t="s">
        <v>272</v>
      </c>
      <c r="C192" s="137"/>
      <c r="D192" s="137"/>
      <c r="E192" s="137"/>
      <c r="F192" s="137"/>
      <c r="G192" s="137"/>
      <c r="H192" s="137"/>
      <c r="I192" s="137"/>
      <c r="J192" s="15">
        <v>3</v>
      </c>
      <c r="K192" s="15">
        <v>0</v>
      </c>
      <c r="L192" s="15">
        <v>0</v>
      </c>
      <c r="M192" s="15">
        <v>2</v>
      </c>
      <c r="N192" s="10">
        <f t="shared" ref="N192" si="57">K192+L192+M192</f>
        <v>2</v>
      </c>
      <c r="O192" s="10">
        <f t="shared" ref="O192" si="58">P192-N192</f>
        <v>3</v>
      </c>
      <c r="P192" s="10">
        <f t="shared" ref="P192" si="59">ROUND(PRODUCT(J192,25)/14,0)</f>
        <v>5</v>
      </c>
      <c r="Q192" s="15"/>
      <c r="R192" s="15"/>
      <c r="S192" s="16" t="s">
        <v>36</v>
      </c>
      <c r="T192" s="7" t="s">
        <v>42</v>
      </c>
      <c r="U192" s="44"/>
    </row>
    <row r="193" spans="1:26" x14ac:dyDescent="0.2">
      <c r="A193" s="70" t="s">
        <v>190</v>
      </c>
      <c r="B193" s="137" t="s">
        <v>274</v>
      </c>
      <c r="C193" s="137"/>
      <c r="D193" s="137"/>
      <c r="E193" s="137"/>
      <c r="F193" s="137"/>
      <c r="G193" s="137"/>
      <c r="H193" s="137"/>
      <c r="I193" s="137"/>
      <c r="J193" s="15">
        <v>3</v>
      </c>
      <c r="K193" s="15">
        <v>0</v>
      </c>
      <c r="L193" s="15">
        <v>0</v>
      </c>
      <c r="M193" s="15">
        <v>2</v>
      </c>
      <c r="N193" s="10">
        <f>K193+L193+M193</f>
        <v>2</v>
      </c>
      <c r="O193" s="10">
        <f>P193-N193</f>
        <v>3</v>
      </c>
      <c r="P193" s="10">
        <f>ROUND(PRODUCT(J193,25)/14,0)</f>
        <v>5</v>
      </c>
      <c r="Q193" s="15"/>
      <c r="R193" s="15"/>
      <c r="S193" s="16" t="s">
        <v>36</v>
      </c>
      <c r="T193" s="7" t="s">
        <v>42</v>
      </c>
      <c r="U193" s="44"/>
    </row>
    <row r="194" spans="1:26" x14ac:dyDescent="0.2">
      <c r="A194" s="129" t="s">
        <v>57</v>
      </c>
      <c r="B194" s="129"/>
      <c r="C194" s="129"/>
      <c r="D194" s="129"/>
      <c r="E194" s="129"/>
      <c r="F194" s="129"/>
      <c r="G194" s="129"/>
      <c r="H194" s="129"/>
      <c r="I194" s="129"/>
      <c r="J194" s="129"/>
      <c r="K194" s="129"/>
      <c r="L194" s="129"/>
      <c r="M194" s="129"/>
      <c r="N194" s="129"/>
      <c r="O194" s="129"/>
      <c r="P194" s="129"/>
      <c r="Q194" s="129"/>
      <c r="R194" s="129"/>
      <c r="S194" s="129"/>
      <c r="T194" s="129"/>
      <c r="U194" s="44"/>
    </row>
    <row r="195" spans="1:26" s="104" customFormat="1" ht="24.75" customHeight="1" x14ac:dyDescent="0.2">
      <c r="A195" s="103" t="s">
        <v>191</v>
      </c>
      <c r="B195" s="136" t="s">
        <v>275</v>
      </c>
      <c r="C195" s="136"/>
      <c r="D195" s="136"/>
      <c r="E195" s="136"/>
      <c r="F195" s="136"/>
      <c r="G195" s="136"/>
      <c r="H195" s="136"/>
      <c r="I195" s="136"/>
      <c r="J195" s="15">
        <v>3</v>
      </c>
      <c r="K195" s="15">
        <v>0</v>
      </c>
      <c r="L195" s="15">
        <v>0</v>
      </c>
      <c r="M195" s="15">
        <v>2</v>
      </c>
      <c r="N195" s="10">
        <f>K195+L195+M195</f>
        <v>2</v>
      </c>
      <c r="O195" s="10">
        <f>P195-N195</f>
        <v>3</v>
      </c>
      <c r="P195" s="10">
        <f>ROUND(PRODUCT(J195,25)/14,0)</f>
        <v>5</v>
      </c>
      <c r="Q195" s="15"/>
      <c r="R195" s="15"/>
      <c r="S195" s="16" t="s">
        <v>36</v>
      </c>
      <c r="T195" s="7" t="s">
        <v>42</v>
      </c>
      <c r="U195" s="105"/>
    </row>
    <row r="196" spans="1:26" x14ac:dyDescent="0.2">
      <c r="A196" s="70" t="s">
        <v>214</v>
      </c>
      <c r="B196" s="137" t="s">
        <v>276</v>
      </c>
      <c r="C196" s="137"/>
      <c r="D196" s="137"/>
      <c r="E196" s="137"/>
      <c r="F196" s="137"/>
      <c r="G196" s="137"/>
      <c r="H196" s="137"/>
      <c r="I196" s="137"/>
      <c r="J196" s="15">
        <v>3</v>
      </c>
      <c r="K196" s="15">
        <v>0</v>
      </c>
      <c r="L196" s="15">
        <v>0</v>
      </c>
      <c r="M196" s="15">
        <v>2</v>
      </c>
      <c r="N196" s="10">
        <f>K196+L196+M196</f>
        <v>2</v>
      </c>
      <c r="O196" s="10">
        <f>P196-N196</f>
        <v>3</v>
      </c>
      <c r="P196" s="10">
        <f>ROUND(PRODUCT(J196,25)/14,0)</f>
        <v>5</v>
      </c>
      <c r="Q196" s="15"/>
      <c r="R196" s="15"/>
      <c r="S196" s="16" t="s">
        <v>36</v>
      </c>
      <c r="T196" s="7" t="s">
        <v>42</v>
      </c>
      <c r="U196" s="44"/>
    </row>
    <row r="197" spans="1:26" x14ac:dyDescent="0.2">
      <c r="A197" s="129" t="s">
        <v>58</v>
      </c>
      <c r="B197" s="222"/>
      <c r="C197" s="222"/>
      <c r="D197" s="222"/>
      <c r="E197" s="222"/>
      <c r="F197" s="222"/>
      <c r="G197" s="222"/>
      <c r="H197" s="222"/>
      <c r="I197" s="222"/>
      <c r="J197" s="222"/>
      <c r="K197" s="222"/>
      <c r="L197" s="222"/>
      <c r="M197" s="222"/>
      <c r="N197" s="222"/>
      <c r="O197" s="222"/>
      <c r="P197" s="222"/>
      <c r="Q197" s="222"/>
      <c r="R197" s="222"/>
      <c r="S197" s="222"/>
      <c r="T197" s="222"/>
      <c r="U197" s="76"/>
      <c r="V197" s="61"/>
      <c r="W197" s="61"/>
      <c r="X197" s="61"/>
      <c r="Y197" s="61"/>
      <c r="Z197" s="61"/>
    </row>
    <row r="198" spans="1:26" s="104" customFormat="1" ht="23.25" customHeight="1" x14ac:dyDescent="0.2">
      <c r="A198" s="103" t="s">
        <v>192</v>
      </c>
      <c r="B198" s="136" t="s">
        <v>277</v>
      </c>
      <c r="C198" s="136"/>
      <c r="D198" s="136"/>
      <c r="E198" s="136"/>
      <c r="F198" s="136"/>
      <c r="G198" s="136"/>
      <c r="H198" s="136"/>
      <c r="I198" s="136"/>
      <c r="J198" s="15">
        <v>3</v>
      </c>
      <c r="K198" s="15">
        <v>0</v>
      </c>
      <c r="L198" s="15">
        <v>0</v>
      </c>
      <c r="M198" s="15">
        <v>2</v>
      </c>
      <c r="N198" s="10">
        <f>K198+L198+M198</f>
        <v>2</v>
      </c>
      <c r="O198" s="10">
        <f>P198-N198</f>
        <v>3</v>
      </c>
      <c r="P198" s="10">
        <f>ROUND(PRODUCT(J198,25)/14,0)</f>
        <v>5</v>
      </c>
      <c r="Q198" s="15"/>
      <c r="R198" s="15"/>
      <c r="S198" s="16" t="s">
        <v>36</v>
      </c>
      <c r="T198" s="7" t="s">
        <v>42</v>
      </c>
    </row>
    <row r="199" spans="1:26" x14ac:dyDescent="0.2">
      <c r="A199" s="70" t="s">
        <v>215</v>
      </c>
      <c r="B199" s="142" t="s">
        <v>278</v>
      </c>
      <c r="C199" s="143"/>
      <c r="D199" s="143"/>
      <c r="E199" s="143"/>
      <c r="F199" s="143"/>
      <c r="G199" s="143"/>
      <c r="H199" s="143"/>
      <c r="I199" s="144"/>
      <c r="J199" s="15">
        <v>3</v>
      </c>
      <c r="K199" s="15">
        <v>0</v>
      </c>
      <c r="L199" s="15">
        <v>0</v>
      </c>
      <c r="M199" s="15">
        <v>2</v>
      </c>
      <c r="N199" s="10">
        <f>K199+L199+M199</f>
        <v>2</v>
      </c>
      <c r="O199" s="10">
        <f>P199-N199</f>
        <v>3</v>
      </c>
      <c r="P199" s="10">
        <f>ROUND(PRODUCT(J199,25)/14,0)</f>
        <v>5</v>
      </c>
      <c r="Q199" s="15"/>
      <c r="R199" s="15"/>
      <c r="S199" s="16" t="s">
        <v>36</v>
      </c>
      <c r="T199" s="7" t="s">
        <v>42</v>
      </c>
    </row>
    <row r="200" spans="1:26" x14ac:dyDescent="0.2">
      <c r="A200" s="129" t="s">
        <v>59</v>
      </c>
      <c r="B200" s="222"/>
      <c r="C200" s="222"/>
      <c r="D200" s="222"/>
      <c r="E200" s="222"/>
      <c r="F200" s="222"/>
      <c r="G200" s="222"/>
      <c r="H200" s="222"/>
      <c r="I200" s="222"/>
      <c r="J200" s="222"/>
      <c r="K200" s="222"/>
      <c r="L200" s="222"/>
      <c r="M200" s="222"/>
      <c r="N200" s="222"/>
      <c r="O200" s="222"/>
      <c r="P200" s="222"/>
      <c r="Q200" s="222"/>
      <c r="R200" s="222"/>
      <c r="S200" s="222"/>
      <c r="T200" s="222"/>
    </row>
    <row r="201" spans="1:26" x14ac:dyDescent="0.2">
      <c r="A201" s="70" t="s">
        <v>193</v>
      </c>
      <c r="B201" s="137" t="s">
        <v>279</v>
      </c>
      <c r="C201" s="137"/>
      <c r="D201" s="137"/>
      <c r="E201" s="137"/>
      <c r="F201" s="137"/>
      <c r="G201" s="137"/>
      <c r="H201" s="137"/>
      <c r="I201" s="137"/>
      <c r="J201" s="15">
        <v>3</v>
      </c>
      <c r="K201" s="15">
        <v>0</v>
      </c>
      <c r="L201" s="15">
        <v>0</v>
      </c>
      <c r="M201" s="15">
        <v>2</v>
      </c>
      <c r="N201" s="10">
        <f>K201+L201+M201</f>
        <v>2</v>
      </c>
      <c r="O201" s="10">
        <f>P201-N201</f>
        <v>3</v>
      </c>
      <c r="P201" s="10">
        <f>ROUND(PRODUCT(J201,25)/14,0)</f>
        <v>5</v>
      </c>
      <c r="Q201" s="15"/>
      <c r="R201" s="15"/>
      <c r="S201" s="16" t="s">
        <v>36</v>
      </c>
      <c r="T201" s="7" t="s">
        <v>42</v>
      </c>
    </row>
    <row r="202" spans="1:26" s="39" customFormat="1" ht="25.5" customHeight="1" x14ac:dyDescent="0.2">
      <c r="A202" s="70" t="s">
        <v>194</v>
      </c>
      <c r="B202" s="136" t="s">
        <v>280</v>
      </c>
      <c r="C202" s="136"/>
      <c r="D202" s="136"/>
      <c r="E202" s="136"/>
      <c r="F202" s="136"/>
      <c r="G202" s="136"/>
      <c r="H202" s="136"/>
      <c r="I202" s="136"/>
      <c r="J202" s="15">
        <v>3</v>
      </c>
      <c r="K202" s="15">
        <v>0</v>
      </c>
      <c r="L202" s="15">
        <v>0</v>
      </c>
      <c r="M202" s="15">
        <v>2</v>
      </c>
      <c r="N202" s="10">
        <f t="shared" ref="N202" si="60">K202+L202+M202</f>
        <v>2</v>
      </c>
      <c r="O202" s="10">
        <f t="shared" ref="O202" si="61">P202-N202</f>
        <v>3</v>
      </c>
      <c r="P202" s="10">
        <f t="shared" ref="P202" si="62">ROUND(PRODUCT(J202,25)/14,0)</f>
        <v>5</v>
      </c>
      <c r="Q202" s="15"/>
      <c r="R202" s="15"/>
      <c r="S202" s="16" t="s">
        <v>36</v>
      </c>
      <c r="T202" s="7" t="s">
        <v>42</v>
      </c>
    </row>
    <row r="203" spans="1:26" x14ac:dyDescent="0.2">
      <c r="A203" s="129" t="s">
        <v>60</v>
      </c>
      <c r="B203" s="129"/>
      <c r="C203" s="129"/>
      <c r="D203" s="129"/>
      <c r="E203" s="129"/>
      <c r="F203" s="129"/>
      <c r="G203" s="129"/>
      <c r="H203" s="129"/>
      <c r="I203" s="129"/>
      <c r="J203" s="129"/>
      <c r="K203" s="129"/>
      <c r="L203" s="129"/>
      <c r="M203" s="129"/>
      <c r="N203" s="129"/>
      <c r="O203" s="129"/>
      <c r="P203" s="129"/>
      <c r="Q203" s="129"/>
      <c r="R203" s="129"/>
      <c r="S203" s="129"/>
      <c r="T203" s="129"/>
    </row>
    <row r="204" spans="1:26" x14ac:dyDescent="0.2">
      <c r="A204" s="70" t="s">
        <v>195</v>
      </c>
      <c r="B204" s="137" t="s">
        <v>266</v>
      </c>
      <c r="C204" s="137"/>
      <c r="D204" s="137"/>
      <c r="E204" s="137"/>
      <c r="F204" s="137"/>
      <c r="G204" s="137"/>
      <c r="H204" s="137"/>
      <c r="I204" s="137"/>
      <c r="J204" s="15">
        <v>3</v>
      </c>
      <c r="K204" s="15">
        <v>0</v>
      </c>
      <c r="L204" s="15">
        <v>0</v>
      </c>
      <c r="M204" s="15">
        <v>2</v>
      </c>
      <c r="N204" s="10">
        <f>K204+L204+M204</f>
        <v>2</v>
      </c>
      <c r="O204" s="10">
        <f>P204-N204</f>
        <v>4</v>
      </c>
      <c r="P204" s="10">
        <f>ROUND(PRODUCT(J204,25)/12,0)</f>
        <v>6</v>
      </c>
      <c r="Q204" s="15"/>
      <c r="R204" s="15"/>
      <c r="S204" s="16" t="s">
        <v>36</v>
      </c>
      <c r="T204" s="7" t="s">
        <v>42</v>
      </c>
      <c r="U204" s="44"/>
    </row>
    <row r="205" spans="1:26" ht="28.5" customHeight="1" x14ac:dyDescent="0.2">
      <c r="A205" s="203" t="s">
        <v>97</v>
      </c>
      <c r="B205" s="203"/>
      <c r="C205" s="203"/>
      <c r="D205" s="203"/>
      <c r="E205" s="203"/>
      <c r="F205" s="203"/>
      <c r="G205" s="203"/>
      <c r="H205" s="203"/>
      <c r="I205" s="203"/>
      <c r="J205" s="12">
        <f>SUM(J185:J188,J190:J193,J195:J196,J198:J199,J201:J202,J204:J204)</f>
        <v>45</v>
      </c>
      <c r="K205" s="106">
        <f t="shared" ref="K205:P205" si="63">SUM(K185:K188,K190:K193,K195:K196,K198:K199,K201:K202,K204:K204)</f>
        <v>0</v>
      </c>
      <c r="L205" s="106">
        <f t="shared" si="63"/>
        <v>0</v>
      </c>
      <c r="M205" s="106">
        <f t="shared" si="63"/>
        <v>30</v>
      </c>
      <c r="N205" s="106">
        <f t="shared" si="63"/>
        <v>30</v>
      </c>
      <c r="O205" s="106">
        <f t="shared" si="63"/>
        <v>46</v>
      </c>
      <c r="P205" s="106">
        <f t="shared" si="63"/>
        <v>76</v>
      </c>
      <c r="Q205" s="12">
        <f>COUNTIF(Q185:Q188,"E")+COUNTIF(Q190:Q193,"E")+COUNTIF(Q195:Q196,"E")+COUNTIF(Q198:Q199,"E")+COUNTIF(Q201:Q202,"E")+COUNTIF(Q204:Q204,"E")</f>
        <v>0</v>
      </c>
      <c r="R205" s="12">
        <f>COUNTIF(R185:R188,"C")+COUNTIF(R190:R193,"C")+COUNTIF(R195:R196,"C")+COUNTIF(R198:R199,"C")+COUNTIF(R201:R202,"C")+COUNTIF(R204:R204,"C")</f>
        <v>0</v>
      </c>
      <c r="S205" s="12">
        <f>COUNTIF(S185:S188,"VP")+COUNTIF(S190:S193,"VP")+COUNTIF(S195:S196,"VP")+COUNTIF(S198:S199,"VP")+COUNTIF(S201:S202,"VP")+COUNTIF(S204:S204,"VP")</f>
        <v>15</v>
      </c>
      <c r="T205" s="73">
        <f>COUNTA(T185:T188,T190:T193,T195:T196,T198:T199,T201:T202,T204:T204)</f>
        <v>15</v>
      </c>
      <c r="U205" s="110"/>
      <c r="V205" s="111"/>
    </row>
    <row r="206" spans="1:26" ht="15" x14ac:dyDescent="0.25">
      <c r="A206" s="203" t="s">
        <v>53</v>
      </c>
      <c r="B206" s="203"/>
      <c r="C206" s="203"/>
      <c r="D206" s="203"/>
      <c r="E206" s="203"/>
      <c r="F206" s="203"/>
      <c r="G206" s="203"/>
      <c r="H206" s="203"/>
      <c r="I206" s="203"/>
      <c r="J206" s="203"/>
      <c r="K206" s="12">
        <f>SUM(K185:K188,K190:K193,K195:K196,K198:K199,K201:K202)*14+SUM(K204:K204)*12</f>
        <v>0</v>
      </c>
      <c r="L206" s="106">
        <f t="shared" ref="L206:P206" si="64">SUM(L185:L188,L190:L193,L195:L196,L198:L199,L201:L202)*14+SUM(L204:L204)*12</f>
        <v>0</v>
      </c>
      <c r="M206" s="106">
        <f t="shared" si="64"/>
        <v>416</v>
      </c>
      <c r="N206" s="106">
        <f t="shared" si="64"/>
        <v>416</v>
      </c>
      <c r="O206" s="106">
        <f t="shared" si="64"/>
        <v>636</v>
      </c>
      <c r="P206" s="106">
        <f t="shared" si="64"/>
        <v>1052</v>
      </c>
      <c r="Q206" s="223"/>
      <c r="R206" s="223"/>
      <c r="S206" s="223"/>
      <c r="T206" s="223"/>
      <c r="U206" s="74"/>
      <c r="V206" s="62"/>
      <c r="W206" s="62"/>
      <c r="X206" s="62"/>
      <c r="Y206" s="62"/>
      <c r="Z206" s="62"/>
    </row>
    <row r="207" spans="1:26" ht="15" x14ac:dyDescent="0.25">
      <c r="A207" s="203"/>
      <c r="B207" s="203"/>
      <c r="C207" s="203"/>
      <c r="D207" s="203"/>
      <c r="E207" s="203"/>
      <c r="F207" s="203"/>
      <c r="G207" s="203"/>
      <c r="H207" s="203"/>
      <c r="I207" s="203"/>
      <c r="J207" s="203"/>
      <c r="K207" s="202">
        <f>SUM(K206:M206)</f>
        <v>416</v>
      </c>
      <c r="L207" s="202"/>
      <c r="M207" s="202"/>
      <c r="N207" s="202">
        <f>SUM(N206:O206)</f>
        <v>1052</v>
      </c>
      <c r="O207" s="202"/>
      <c r="P207" s="202"/>
      <c r="Q207" s="223"/>
      <c r="R207" s="223"/>
      <c r="S207" s="223"/>
      <c r="T207" s="223"/>
      <c r="U207" s="75"/>
      <c r="V207" s="62"/>
      <c r="W207" s="62"/>
      <c r="X207" s="62"/>
      <c r="Y207" s="62"/>
      <c r="Z207" s="62"/>
    </row>
    <row r="208" spans="1:26" ht="15" x14ac:dyDescent="0.25">
      <c r="A208" s="168" t="s">
        <v>95</v>
      </c>
      <c r="B208" s="169"/>
      <c r="C208" s="169"/>
      <c r="D208" s="169"/>
      <c r="E208" s="169"/>
      <c r="F208" s="169"/>
      <c r="G208" s="169"/>
      <c r="H208" s="169"/>
      <c r="I208" s="169"/>
      <c r="J208" s="170"/>
      <c r="K208" s="125">
        <f>T205/SUM(T50,T66,T81,T98,T116,T131)</f>
        <v>0.31914893617021278</v>
      </c>
      <c r="L208" s="126"/>
      <c r="M208" s="126"/>
      <c r="N208" s="126"/>
      <c r="O208" s="126"/>
      <c r="P208" s="126"/>
      <c r="Q208" s="126"/>
      <c r="R208" s="126"/>
      <c r="S208" s="126"/>
      <c r="T208" s="127"/>
      <c r="U208" s="75"/>
      <c r="V208" s="62"/>
      <c r="W208" s="62"/>
      <c r="X208" s="62"/>
      <c r="Y208" s="62"/>
      <c r="Z208" s="62"/>
    </row>
    <row r="209" spans="1:26" s="94" customFormat="1" ht="15" x14ac:dyDescent="0.25">
      <c r="A209" s="122" t="s">
        <v>98</v>
      </c>
      <c r="B209" s="123"/>
      <c r="C209" s="123"/>
      <c r="D209" s="123"/>
      <c r="E209" s="123"/>
      <c r="F209" s="123"/>
      <c r="G209" s="123"/>
      <c r="H209" s="123"/>
      <c r="I209" s="123"/>
      <c r="J209" s="124"/>
      <c r="K209" s="125">
        <f>K207/(SUM(N50,N66,N81,N98,N116)*14+N131*12)</f>
        <v>0.2</v>
      </c>
      <c r="L209" s="126"/>
      <c r="M209" s="126"/>
      <c r="N209" s="126"/>
      <c r="O209" s="126"/>
      <c r="P209" s="126"/>
      <c r="Q209" s="126"/>
      <c r="R209" s="126"/>
      <c r="S209" s="126"/>
      <c r="T209" s="127"/>
      <c r="U209" s="75"/>
      <c r="V209" s="62"/>
      <c r="W209" s="62"/>
      <c r="X209" s="62"/>
      <c r="Y209" s="62"/>
      <c r="Z209" s="62"/>
    </row>
    <row r="210" spans="1:26" s="114" customFormat="1" ht="15" x14ac:dyDescent="0.25">
      <c r="A210" s="64"/>
      <c r="B210" s="64"/>
      <c r="C210" s="64"/>
      <c r="D210" s="64"/>
      <c r="E210" s="64"/>
      <c r="F210" s="64"/>
      <c r="G210" s="64"/>
      <c r="H210" s="64"/>
      <c r="I210" s="64"/>
      <c r="J210" s="64"/>
      <c r="K210" s="65"/>
      <c r="L210" s="65"/>
      <c r="M210" s="65"/>
      <c r="N210" s="65"/>
      <c r="O210" s="65"/>
      <c r="P210" s="65"/>
      <c r="Q210" s="65"/>
      <c r="R210" s="65"/>
      <c r="S210" s="65"/>
      <c r="T210" s="65"/>
      <c r="U210" s="75"/>
      <c r="V210" s="62"/>
      <c r="W210" s="62"/>
      <c r="X210" s="62"/>
      <c r="Y210" s="62"/>
      <c r="Z210" s="62"/>
    </row>
    <row r="211" spans="1:26" s="33" customFormat="1" ht="15" x14ac:dyDescent="0.25">
      <c r="A211" s="139" t="s">
        <v>61</v>
      </c>
      <c r="B211" s="140"/>
      <c r="C211" s="140"/>
      <c r="D211" s="140"/>
      <c r="E211" s="140"/>
      <c r="F211" s="140"/>
      <c r="G211" s="140"/>
      <c r="H211" s="140"/>
      <c r="I211" s="140"/>
      <c r="J211" s="140"/>
      <c r="K211" s="140"/>
      <c r="L211" s="140"/>
      <c r="M211" s="140"/>
      <c r="N211" s="140"/>
      <c r="O211" s="140"/>
      <c r="P211" s="140"/>
      <c r="Q211" s="140"/>
      <c r="R211" s="140"/>
      <c r="S211" s="140"/>
      <c r="T211" s="140"/>
      <c r="U211" s="75"/>
      <c r="V211" s="62"/>
      <c r="W211" s="62"/>
      <c r="X211" s="62"/>
      <c r="Y211" s="62"/>
      <c r="Z211" s="62"/>
    </row>
    <row r="212" spans="1:26" ht="25.5" customHeight="1" x14ac:dyDescent="0.25">
      <c r="A212" s="141" t="s">
        <v>63</v>
      </c>
      <c r="B212" s="207"/>
      <c r="C212" s="207"/>
      <c r="D212" s="207"/>
      <c r="E212" s="207"/>
      <c r="F212" s="207"/>
      <c r="G212" s="207"/>
      <c r="H212" s="207"/>
      <c r="I212" s="207"/>
      <c r="J212" s="207"/>
      <c r="K212" s="207"/>
      <c r="L212" s="207"/>
      <c r="M212" s="207"/>
      <c r="N212" s="207"/>
      <c r="O212" s="207"/>
      <c r="P212" s="207"/>
      <c r="Q212" s="207"/>
      <c r="R212" s="207"/>
      <c r="S212" s="207"/>
      <c r="T212" s="207"/>
      <c r="U212" s="75"/>
      <c r="V212" s="62"/>
      <c r="W212" s="62"/>
      <c r="X212" s="62"/>
      <c r="Y212" s="62"/>
      <c r="Z212" s="62"/>
    </row>
    <row r="213" spans="1:26" ht="25.5" customHeight="1" x14ac:dyDescent="0.25">
      <c r="A213" s="141" t="s">
        <v>30</v>
      </c>
      <c r="B213" s="141" t="s">
        <v>29</v>
      </c>
      <c r="C213" s="141"/>
      <c r="D213" s="141"/>
      <c r="E213" s="141"/>
      <c r="F213" s="141"/>
      <c r="G213" s="141"/>
      <c r="H213" s="141"/>
      <c r="I213" s="141"/>
      <c r="J213" s="138" t="s">
        <v>43</v>
      </c>
      <c r="K213" s="138" t="s">
        <v>27</v>
      </c>
      <c r="L213" s="138"/>
      <c r="M213" s="138"/>
      <c r="N213" s="138" t="s">
        <v>44</v>
      </c>
      <c r="O213" s="138"/>
      <c r="P213" s="138"/>
      <c r="Q213" s="138" t="s">
        <v>26</v>
      </c>
      <c r="R213" s="138"/>
      <c r="S213" s="138"/>
      <c r="T213" s="138" t="s">
        <v>25</v>
      </c>
      <c r="U213" s="75"/>
      <c r="V213" s="62"/>
      <c r="W213" s="62"/>
      <c r="X213" s="62"/>
      <c r="Y213" s="62"/>
      <c r="Z213" s="62"/>
    </row>
    <row r="214" spans="1:26" ht="15" x14ac:dyDescent="0.25">
      <c r="A214" s="141"/>
      <c r="B214" s="141"/>
      <c r="C214" s="141"/>
      <c r="D214" s="141"/>
      <c r="E214" s="141"/>
      <c r="F214" s="141"/>
      <c r="G214" s="141"/>
      <c r="H214" s="141"/>
      <c r="I214" s="141"/>
      <c r="J214" s="138"/>
      <c r="K214" s="68" t="s">
        <v>31</v>
      </c>
      <c r="L214" s="68" t="s">
        <v>32</v>
      </c>
      <c r="M214" s="68" t="s">
        <v>33</v>
      </c>
      <c r="N214" s="68" t="s">
        <v>37</v>
      </c>
      <c r="O214" s="68" t="s">
        <v>8</v>
      </c>
      <c r="P214" s="68" t="s">
        <v>34</v>
      </c>
      <c r="Q214" s="68" t="s">
        <v>35</v>
      </c>
      <c r="R214" s="68" t="s">
        <v>31</v>
      </c>
      <c r="S214" s="68" t="s">
        <v>36</v>
      </c>
      <c r="T214" s="138"/>
      <c r="U214" s="75"/>
      <c r="V214" s="62"/>
      <c r="W214" s="62"/>
      <c r="X214" s="62"/>
      <c r="Y214" s="62"/>
      <c r="Z214" s="62"/>
    </row>
    <row r="215" spans="1:26" ht="15" x14ac:dyDescent="0.25">
      <c r="A215" s="141" t="s">
        <v>62</v>
      </c>
      <c r="B215" s="141"/>
      <c r="C215" s="141"/>
      <c r="D215" s="141"/>
      <c r="E215" s="141"/>
      <c r="F215" s="141"/>
      <c r="G215" s="141"/>
      <c r="H215" s="141"/>
      <c r="I215" s="141"/>
      <c r="J215" s="141"/>
      <c r="K215" s="141"/>
      <c r="L215" s="141"/>
      <c r="M215" s="141"/>
      <c r="N215" s="141"/>
      <c r="O215" s="141"/>
      <c r="P215" s="141"/>
      <c r="Q215" s="141"/>
      <c r="R215" s="141"/>
      <c r="S215" s="141"/>
      <c r="T215" s="141"/>
      <c r="U215" s="75"/>
      <c r="V215" s="62"/>
      <c r="W215" s="62"/>
      <c r="X215" s="62"/>
      <c r="Y215" s="62"/>
      <c r="Z215" s="62"/>
    </row>
    <row r="216" spans="1:26" ht="12" customHeight="1" x14ac:dyDescent="0.25">
      <c r="A216" s="20" t="s">
        <v>113</v>
      </c>
      <c r="B216" s="193" t="s">
        <v>222</v>
      </c>
      <c r="C216" s="193"/>
      <c r="D216" s="193"/>
      <c r="E216" s="193"/>
      <c r="F216" s="193"/>
      <c r="G216" s="193"/>
      <c r="H216" s="193"/>
      <c r="I216" s="193"/>
      <c r="J216" s="10">
        <f>IF(ISNA(INDEX($A$37:$T$207,MATCH($B216,$B$37:$B$207,0),10)),"",INDEX($A$37:$T$207,MATCH($B216,$B$37:$B$207,0),10))</f>
        <v>4</v>
      </c>
      <c r="K216" s="10">
        <f>IF(ISNA(INDEX($A$37:$T$207,MATCH($B216,$B$37:$B$207,0),11)),"",INDEX($A$37:$T$207,MATCH($B216,$B$37:$B$207,0),11))</f>
        <v>2</v>
      </c>
      <c r="L216" s="10">
        <f>IF(ISNA(INDEX($A$37:$T$207,MATCH($B216,$B$37:$B$207,0),12)),"",INDEX($A$37:$T$207,MATCH($B216,$B$37:$B$207,0),12))</f>
        <v>1</v>
      </c>
      <c r="M216" s="10">
        <f>IF(ISNA(INDEX($A$37:$T$207,MATCH($B216,$B$37:$B$207,0),13)),"",INDEX($A$37:$T$207,MATCH($B216,$B$37:$B$207,0),13))</f>
        <v>0</v>
      </c>
      <c r="N216" s="10">
        <f>IF(ISNA(INDEX($A$37:$T$207,MATCH($B216,$B$37:$B$207,0),14)),"",INDEX($A$37:$T$207,MATCH($B216,$B$37:$B$207,0),14))</f>
        <v>3</v>
      </c>
      <c r="O216" s="10">
        <f>IF(ISNA(INDEX($A$37:$T$207,MATCH($B216,$B$37:$B$207,0),15)),"",INDEX($A$37:$T$207,MATCH($B216,$B$37:$B$207,0),15))</f>
        <v>4</v>
      </c>
      <c r="P216" s="10">
        <f>IF(ISNA(INDEX($A$37:$T$207,MATCH($B216,$B$37:$B$207,0),16)),"",INDEX($A$37:$T$207,MATCH($B216,$B$37:$B$207,0),16))</f>
        <v>7</v>
      </c>
      <c r="Q216" s="17" t="str">
        <f>IF(ISNA(INDEX($A$37:$T$207,MATCH($B216,$B$37:$B$207,0),17)),"",INDEX($A$37:$T$207,MATCH($B216,$B$37:$B$207,0),17))</f>
        <v>E</v>
      </c>
      <c r="R216" s="17">
        <f>IF(ISNA(INDEX($A$37:$T$207,MATCH($B216,$B$37:$B$207,0),18)),"",INDEX($A$37:$T$207,MATCH($B216,$B$37:$B$207,0),18))</f>
        <v>0</v>
      </c>
      <c r="S216" s="17">
        <f>IF(ISNA(INDEX($A$37:$T$207,MATCH($B216,$B$37:$B$207,0),19)),"",INDEX($A$37:$T$207,MATCH($B216,$B$37:$B$207,0),19))</f>
        <v>0</v>
      </c>
      <c r="T216" s="17" t="str">
        <f>IF(ISNA(INDEX($A$37:$T$207,MATCH($B216,$B$37:$B$207,0),20)),"",INDEX($A$37:$T$207,MATCH($B216,$B$37:$B$207,0),20))</f>
        <v>DF</v>
      </c>
      <c r="U216" s="75"/>
      <c r="V216" s="62"/>
      <c r="W216" s="62"/>
      <c r="X216" s="62"/>
      <c r="Y216" s="62"/>
      <c r="Z216" s="62"/>
    </row>
    <row r="217" spans="1:26" ht="11.25" customHeight="1" x14ac:dyDescent="0.25">
      <c r="A217" s="20" t="str">
        <f>IF(ISNA(INDEX($A$37:$T$207,MATCH($B217,$B$37:$B$207,0),1)),"",INDEX($A$37:$T$207,MATCH($B217,$B$37:$B$207,0),1))</f>
        <v>LLY2007</v>
      </c>
      <c r="B217" s="193" t="s">
        <v>229</v>
      </c>
      <c r="C217" s="193"/>
      <c r="D217" s="193"/>
      <c r="E217" s="193"/>
      <c r="F217" s="193"/>
      <c r="G217" s="193"/>
      <c r="H217" s="193"/>
      <c r="I217" s="193"/>
      <c r="J217" s="10">
        <f>IF(ISNA(INDEX($A$37:$T$207,MATCH($B217,$B$37:$B$207,0),10)),"",INDEX($A$37:$T$207,MATCH($B217,$B$37:$B$207,0),10))</f>
        <v>4</v>
      </c>
      <c r="K217" s="10">
        <f>IF(ISNA(INDEX($A$37:$T$207,MATCH($B217,$B$37:$B$207,0),11)),"",INDEX($A$37:$T$207,MATCH($B217,$B$37:$B$207,0),11))</f>
        <v>2</v>
      </c>
      <c r="L217" s="10">
        <f>IF(ISNA(INDEX($A$37:$T$207,MATCH($B217,$B$37:$B$207,0),12)),"",INDEX($A$37:$T$207,MATCH($B217,$B$37:$B$207,0),12))</f>
        <v>1</v>
      </c>
      <c r="M217" s="10">
        <f>IF(ISNA(INDEX($A$37:$T$207,MATCH($B217,$B$37:$B$207,0),13)),"",INDEX($A$37:$T$207,MATCH($B217,$B$37:$B$207,0),13))</f>
        <v>0</v>
      </c>
      <c r="N217" s="10">
        <f>IF(ISNA(INDEX($A$37:$T$207,MATCH($B217,$B$37:$B$207,0),14)),"",INDEX($A$37:$T$207,MATCH($B217,$B$37:$B$207,0),14))</f>
        <v>3</v>
      </c>
      <c r="O217" s="10">
        <f>IF(ISNA(INDEX($A$37:$T$207,MATCH($B217,$B$37:$B$207,0),15)),"",INDEX($A$37:$T$207,MATCH($B217,$B$37:$B$207,0),15))</f>
        <v>4</v>
      </c>
      <c r="P217" s="10">
        <f>IF(ISNA(INDEX($A$37:$T$207,MATCH($B217,$B$37:$B$207,0),16)),"",INDEX($A$37:$T$207,MATCH($B217,$B$37:$B$207,0),16))</f>
        <v>7</v>
      </c>
      <c r="Q217" s="17" t="str">
        <f>IF(ISNA(INDEX($A$37:$T$207,MATCH($B217,$B$37:$B$207,0),17)),"",INDEX($A$37:$T$207,MATCH($B217,$B$37:$B$207,0),17))</f>
        <v>E</v>
      </c>
      <c r="R217" s="17">
        <f>IF(ISNA(INDEX($A$37:$T$207,MATCH($B217,$B$37:$B$207,0),18)),"",INDEX($A$37:$T$207,MATCH($B217,$B$37:$B$207,0),18))</f>
        <v>0</v>
      </c>
      <c r="S217" s="17">
        <f>IF(ISNA(INDEX($A$37:$T$207,MATCH($B217,$B$37:$B$207,0),19)),"",INDEX($A$37:$T$207,MATCH($B217,$B$37:$B$207,0),19))</f>
        <v>0</v>
      </c>
      <c r="T217" s="17" t="str">
        <f>IF(ISNA(INDEX($A$37:$T$207,MATCH($B217,$B$37:$B$207,0),20)),"",INDEX($A$37:$T$207,MATCH($B217,$B$37:$B$207,0),20))</f>
        <v>DF</v>
      </c>
      <c r="U217" s="75"/>
      <c r="V217" s="62"/>
      <c r="W217" s="62"/>
      <c r="X217" s="62"/>
      <c r="Y217" s="62"/>
      <c r="Z217" s="62"/>
    </row>
    <row r="218" spans="1:26" ht="24" customHeight="1" x14ac:dyDescent="0.25">
      <c r="A218" s="20" t="str">
        <f>IF(ISNA(INDEX($A$37:$T$207,MATCH($B218,$B$37:$B$207,0),1)),"",INDEX($A$37:$T$207,MATCH($B218,$B$37:$B$207,0),1))</f>
        <v>LLX3023</v>
      </c>
      <c r="B218" s="171" t="s">
        <v>236</v>
      </c>
      <c r="C218" s="171"/>
      <c r="D218" s="171"/>
      <c r="E218" s="171"/>
      <c r="F218" s="171"/>
      <c r="G218" s="171"/>
      <c r="H218" s="171"/>
      <c r="I218" s="171"/>
      <c r="J218" s="10">
        <f>IF(ISNA(INDEX($A$37:$T$207,MATCH($B218,$B$37:$B$207,0),10)),"",INDEX($A$37:$T$207,MATCH($B218,$B$37:$B$207,0),10))</f>
        <v>4</v>
      </c>
      <c r="K218" s="10">
        <f>IF(ISNA(INDEX($A$37:$T$207,MATCH($B218,$B$37:$B$207,0),11)),"",INDEX($A$37:$T$207,MATCH($B218,$B$37:$B$207,0),11))</f>
        <v>2</v>
      </c>
      <c r="L218" s="10">
        <f>IF(ISNA(INDEX($A$37:$T$207,MATCH($B218,$B$37:$B$207,0),12)),"",INDEX($A$37:$T$207,MATCH($B218,$B$37:$B$207,0),12))</f>
        <v>2</v>
      </c>
      <c r="M218" s="10">
        <f>IF(ISNA(INDEX($A$37:$T$207,MATCH($B218,$B$37:$B$207,0),13)),"",INDEX($A$37:$T$207,MATCH($B218,$B$37:$B$207,0),13))</f>
        <v>0</v>
      </c>
      <c r="N218" s="10">
        <f>IF(ISNA(INDEX($A$37:$T$207,MATCH($B218,$B$37:$B$207,0),14)),"",INDEX($A$37:$T$207,MATCH($B218,$B$37:$B$207,0),14))</f>
        <v>4</v>
      </c>
      <c r="O218" s="10">
        <f>IF(ISNA(INDEX($A$37:$T$207,MATCH($B218,$B$37:$B$207,0),15)),"",INDEX($A$37:$T$207,MATCH($B218,$B$37:$B$207,0),15))</f>
        <v>3</v>
      </c>
      <c r="P218" s="10">
        <f>IF(ISNA(INDEX($A$37:$T$207,MATCH($B218,$B$37:$B$207,0),16)),"",INDEX($A$37:$T$207,MATCH($B218,$B$37:$B$207,0),16))</f>
        <v>7</v>
      </c>
      <c r="Q218" s="17" t="str">
        <f>IF(ISNA(INDEX($A$37:$T$207,MATCH($B218,$B$37:$B$207,0),17)),"",INDEX($A$37:$T$207,MATCH($B218,$B$37:$B$207,0),17))</f>
        <v>E</v>
      </c>
      <c r="R218" s="17">
        <f>IF(ISNA(INDEX($A$37:$T$207,MATCH($B218,$B$37:$B$207,0),18)),"",INDEX($A$37:$T$207,MATCH($B218,$B$37:$B$207,0),18))</f>
        <v>0</v>
      </c>
      <c r="S218" s="17">
        <f>IF(ISNA(INDEX($A$37:$T$207,MATCH($B218,$B$37:$B$207,0),19)),"",INDEX($A$37:$T$207,MATCH($B218,$B$37:$B$207,0),19))</f>
        <v>0</v>
      </c>
      <c r="T218" s="17" t="str">
        <f>IF(ISNA(INDEX($A$37:$T$207,MATCH($B218,$B$37:$B$207,0),20)),"",INDEX($A$37:$T$207,MATCH($B218,$B$37:$B$207,0),20))</f>
        <v>DF</v>
      </c>
      <c r="U218" s="75"/>
      <c r="V218" s="62"/>
      <c r="W218" s="62"/>
      <c r="X218" s="62"/>
      <c r="Y218" s="62"/>
      <c r="Z218" s="62"/>
    </row>
    <row r="219" spans="1:26" ht="24.75" customHeight="1" x14ac:dyDescent="0.25">
      <c r="A219" s="20" t="str">
        <f>IF(ISNA(INDEX($A$37:$T$207,MATCH($B219,$B$37:$B$207,0),1)),"",INDEX($A$37:$T$207,MATCH($B219,$B$37:$B$207,0),1))</f>
        <v>LLX4023</v>
      </c>
      <c r="B219" s="171" t="s">
        <v>242</v>
      </c>
      <c r="C219" s="171"/>
      <c r="D219" s="171"/>
      <c r="E219" s="171"/>
      <c r="F219" s="171"/>
      <c r="G219" s="171"/>
      <c r="H219" s="171"/>
      <c r="I219" s="171"/>
      <c r="J219" s="10">
        <f>IF(ISNA(INDEX($A$37:$T$207,MATCH($B219,$B$37:$B$207,0),10)),"",INDEX($A$37:$T$207,MATCH($B219,$B$37:$B$207,0),10))</f>
        <v>4</v>
      </c>
      <c r="K219" s="10">
        <f>IF(ISNA(INDEX($A$37:$T$207,MATCH($B219,$B$37:$B$207,0),11)),"",INDEX($A$37:$T$207,MATCH($B219,$B$37:$B$207,0),11))</f>
        <v>2</v>
      </c>
      <c r="L219" s="10">
        <f>IF(ISNA(INDEX($A$37:$T$207,MATCH($B219,$B$37:$B$207,0),12)),"",INDEX($A$37:$T$207,MATCH($B219,$B$37:$B$207,0),12))</f>
        <v>2</v>
      </c>
      <c r="M219" s="10">
        <f>IF(ISNA(INDEX($A$37:$T$207,MATCH($B219,$B$37:$B$207,0),13)),"",INDEX($A$37:$T$207,MATCH($B219,$B$37:$B$207,0),13))</f>
        <v>0</v>
      </c>
      <c r="N219" s="10">
        <f>IF(ISNA(INDEX($A$37:$T$207,MATCH($B219,$B$37:$B$207,0),14)),"",INDEX($A$37:$T$207,MATCH($B219,$B$37:$B$207,0),14))</f>
        <v>4</v>
      </c>
      <c r="O219" s="10">
        <f>IF(ISNA(INDEX($A$37:$T$207,MATCH($B219,$B$37:$B$207,0),15)),"",INDEX($A$37:$T$207,MATCH($B219,$B$37:$B$207,0),15))</f>
        <v>3</v>
      </c>
      <c r="P219" s="10">
        <f>IF(ISNA(INDEX($A$37:$T$207,MATCH($B219,$B$37:$B$207,0),16)),"",INDEX($A$37:$T$207,MATCH($B219,$B$37:$B$207,0),16))</f>
        <v>7</v>
      </c>
      <c r="Q219" s="17" t="str">
        <f>IF(ISNA(INDEX($A$37:$T$207,MATCH($B219,$B$37:$B$207,0),17)),"",INDEX($A$37:$T$207,MATCH($B219,$B$37:$B$207,0),17))</f>
        <v>E</v>
      </c>
      <c r="R219" s="17">
        <f>IF(ISNA(INDEX($A$37:$T$207,MATCH($B219,$B$37:$B$207,0),18)),"",INDEX($A$37:$T$207,MATCH($B219,$B$37:$B$207,0),18))</f>
        <v>0</v>
      </c>
      <c r="S219" s="17">
        <f>IF(ISNA(INDEX($A$37:$T$207,MATCH($B219,$B$37:$B$207,0),19)),"",INDEX($A$37:$T$207,MATCH($B219,$B$37:$B$207,0),19))</f>
        <v>0</v>
      </c>
      <c r="T219" s="17" t="str">
        <f>IF(ISNA(INDEX($A$37:$T$207,MATCH($B219,$B$37:$B$207,0),20)),"",INDEX($A$37:$T$207,MATCH($B219,$B$37:$B$207,0),20))</f>
        <v>DF</v>
      </c>
      <c r="U219" s="75"/>
      <c r="V219" s="62"/>
      <c r="W219" s="62"/>
      <c r="X219" s="62"/>
      <c r="Y219" s="62"/>
      <c r="Z219" s="62"/>
    </row>
    <row r="220" spans="1:26" s="33" customFormat="1" ht="11.25" customHeight="1" x14ac:dyDescent="0.25">
      <c r="A220" s="20" t="str">
        <f>IF(ISNA(INDEX($A$37:$T$207,MATCH($B220,$B$37:$B$207,0),1)),"",INDEX($A$37:$T$207,MATCH($B220,$B$37:$B$207,0),1))</f>
        <v>LLX5023</v>
      </c>
      <c r="B220" s="193" t="s">
        <v>246</v>
      </c>
      <c r="C220" s="193"/>
      <c r="D220" s="193"/>
      <c r="E220" s="193"/>
      <c r="F220" s="193"/>
      <c r="G220" s="193"/>
      <c r="H220" s="193"/>
      <c r="I220" s="193"/>
      <c r="J220" s="10">
        <f>IF(ISNA(INDEX($A$37:$T$207,MATCH($B220,$B$37:$B$207,0),10)),"",INDEX($A$37:$T$207,MATCH($B220,$B$37:$B$207,0),10))</f>
        <v>4</v>
      </c>
      <c r="K220" s="10">
        <f>IF(ISNA(INDEX($A$37:$T$207,MATCH($B220,$B$37:$B$207,0),11)),"",INDEX($A$37:$T$207,MATCH($B220,$B$37:$B$207,0),11))</f>
        <v>2</v>
      </c>
      <c r="L220" s="10">
        <f>IF(ISNA(INDEX($A$37:$T$207,MATCH($B220,$B$37:$B$207,0),12)),"",INDEX($A$37:$T$207,MATCH($B220,$B$37:$B$207,0),12))</f>
        <v>1</v>
      </c>
      <c r="M220" s="10">
        <f>IF(ISNA(INDEX($A$37:$T$207,MATCH($B220,$B$37:$B$207,0),13)),"",INDEX($A$37:$T$207,MATCH($B220,$B$37:$B$207,0),13))</f>
        <v>1</v>
      </c>
      <c r="N220" s="10">
        <f>IF(ISNA(INDEX($A$37:$T$207,MATCH($B220,$B$37:$B$207,0),14)),"",INDEX($A$37:$T$207,MATCH($B220,$B$37:$B$207,0),14))</f>
        <v>4</v>
      </c>
      <c r="O220" s="10">
        <f>IF(ISNA(INDEX($A$37:$T$207,MATCH($B220,$B$37:$B$207,0),15)),"",INDEX($A$37:$T$207,MATCH($B220,$B$37:$B$207,0),15))</f>
        <v>3</v>
      </c>
      <c r="P220" s="10">
        <f>IF(ISNA(INDEX($A$37:$T$207,MATCH($B220,$B$37:$B$207,0),16)),"",INDEX($A$37:$T$207,MATCH($B220,$B$37:$B$207,0),16))</f>
        <v>7</v>
      </c>
      <c r="Q220" s="17" t="str">
        <f>IF(ISNA(INDEX($A$37:$T$207,MATCH($B220,$B$37:$B$207,0),17)),"",INDEX($A$37:$T$207,MATCH($B220,$B$37:$B$207,0),17))</f>
        <v>E</v>
      </c>
      <c r="R220" s="17">
        <f>IF(ISNA(INDEX($A$37:$T$207,MATCH($B220,$B$37:$B$207,0),18)),"",INDEX($A$37:$T$207,MATCH($B220,$B$37:$B$207,0),18))</f>
        <v>0</v>
      </c>
      <c r="S220" s="17">
        <f>IF(ISNA(INDEX($A$37:$T$207,MATCH($B220,$B$37:$B$207,0),19)),"",INDEX($A$37:$T$207,MATCH($B220,$B$37:$B$207,0),19))</f>
        <v>0</v>
      </c>
      <c r="T220" s="17" t="str">
        <f>IF(ISNA(INDEX($A$37:$T$207,MATCH($B220,$B$37:$B$207,0),20)),"",INDEX($A$37:$T$207,MATCH($B220,$B$37:$B$207,0),20))</f>
        <v>DF</v>
      </c>
      <c r="U220" s="75"/>
      <c r="V220" s="62"/>
      <c r="W220" s="62"/>
      <c r="X220" s="62"/>
      <c r="Y220" s="62"/>
      <c r="Z220" s="62"/>
    </row>
    <row r="221" spans="1:26" ht="10.5" customHeight="1" x14ac:dyDescent="0.25">
      <c r="A221" s="20" t="str">
        <f>IF(ISNA(INDEX($A$37:$T$207,MATCH($B221,$B$37:$B$207,0),1)),"",INDEX($A$37:$T$207,MATCH($B221,$B$37:$B$207,0),1))</f>
        <v>LLY3024</v>
      </c>
      <c r="B221" s="193" t="s">
        <v>235</v>
      </c>
      <c r="C221" s="193"/>
      <c r="D221" s="193"/>
      <c r="E221" s="193"/>
      <c r="F221" s="193"/>
      <c r="G221" s="193"/>
      <c r="H221" s="193"/>
      <c r="I221" s="193"/>
      <c r="J221" s="10">
        <f>IF(ISNA(INDEX($A$37:$T$207,MATCH($B221,$B$37:$B$207,0),10)),"",INDEX($A$37:$T$207,MATCH($B221,$B$37:$B$207,0),10))</f>
        <v>3</v>
      </c>
      <c r="K221" s="10">
        <f>IF(ISNA(INDEX($A$37:$T$207,MATCH($B221,$B$37:$B$207,0),11)),"",INDEX($A$37:$T$207,MATCH($B221,$B$37:$B$207,0),11))</f>
        <v>0</v>
      </c>
      <c r="L221" s="10">
        <f>IF(ISNA(INDEX($A$37:$T$207,MATCH($B221,$B$37:$B$207,0),12)),"",INDEX($A$37:$T$207,MATCH($B221,$B$37:$B$207,0),12))</f>
        <v>0</v>
      </c>
      <c r="M221" s="10">
        <f>IF(ISNA(INDEX($A$37:$T$207,MATCH($B221,$B$37:$B$207,0),13)),"",INDEX($A$37:$T$207,MATCH($B221,$B$37:$B$207,0),13))</f>
        <v>2</v>
      </c>
      <c r="N221" s="10">
        <f>IF(ISNA(INDEX($A$37:$T$207,MATCH($B221,$B$37:$B$207,0),14)),"",INDEX($A$37:$T$207,MATCH($B221,$B$37:$B$207,0),14))</f>
        <v>2</v>
      </c>
      <c r="O221" s="10">
        <f>IF(ISNA(INDEX($A$37:$T$207,MATCH($B221,$B$37:$B$207,0),15)),"",INDEX($A$37:$T$207,MATCH($B221,$B$37:$B$207,0),15))</f>
        <v>3</v>
      </c>
      <c r="P221" s="10">
        <f>IF(ISNA(INDEX($A$37:$T$207,MATCH($B221,$B$37:$B$207,0),16)),"",INDEX($A$37:$T$207,MATCH($B221,$B$37:$B$207,0),16))</f>
        <v>5</v>
      </c>
      <c r="Q221" s="17">
        <f>IF(ISNA(INDEX($A$37:$T$207,MATCH($B221,$B$37:$B$207,0),17)),"",INDEX($A$37:$T$207,MATCH($B221,$B$37:$B$207,0),17))</f>
        <v>0</v>
      </c>
      <c r="R221" s="17" t="str">
        <f>IF(ISNA(INDEX($A$37:$T$207,MATCH($B221,$B$37:$B$207,0),18)),"",INDEX($A$37:$T$207,MATCH($B221,$B$37:$B$207,0),18))</f>
        <v>C</v>
      </c>
      <c r="S221" s="17">
        <f>IF(ISNA(INDEX($A$37:$T$207,MATCH($B221,$B$37:$B$207,0),19)),"",INDEX($A$37:$T$207,MATCH($B221,$B$37:$B$207,0),19))</f>
        <v>0</v>
      </c>
      <c r="T221" s="17" t="str">
        <f>IF(ISNA(INDEX($A$37:$T$207,MATCH($B221,$B$37:$B$207,0),20)),"",INDEX($A$37:$T$207,MATCH($B221,$B$37:$B$207,0),20))</f>
        <v>DS</v>
      </c>
      <c r="U221" s="75"/>
      <c r="V221" s="62"/>
      <c r="W221" s="62"/>
      <c r="X221" s="62"/>
      <c r="Y221" s="62"/>
      <c r="Z221" s="62"/>
    </row>
    <row r="222" spans="1:26" ht="15" x14ac:dyDescent="0.25">
      <c r="A222" s="66" t="s">
        <v>28</v>
      </c>
      <c r="B222" s="233"/>
      <c r="C222" s="233"/>
      <c r="D222" s="233"/>
      <c r="E222" s="233"/>
      <c r="F222" s="233"/>
      <c r="G222" s="233"/>
      <c r="H222" s="233"/>
      <c r="I222" s="233"/>
      <c r="J222" s="12">
        <f>IF(ISNA(SUM(J216:J221)),"",SUM(J216:J221))</f>
        <v>23</v>
      </c>
      <c r="K222" s="12">
        <f t="shared" ref="K222:P222" si="65">SUM(K216:K221)</f>
        <v>10</v>
      </c>
      <c r="L222" s="12">
        <f t="shared" si="65"/>
        <v>7</v>
      </c>
      <c r="M222" s="12">
        <f t="shared" si="65"/>
        <v>3</v>
      </c>
      <c r="N222" s="12">
        <f t="shared" si="65"/>
        <v>20</v>
      </c>
      <c r="O222" s="12">
        <f t="shared" si="65"/>
        <v>20</v>
      </c>
      <c r="P222" s="12">
        <f t="shared" si="65"/>
        <v>40</v>
      </c>
      <c r="Q222" s="66">
        <f>COUNTIF(Q216:Q221,"E")</f>
        <v>5</v>
      </c>
      <c r="R222" s="66">
        <f>COUNTIF(R216:R221,"C")</f>
        <v>1</v>
      </c>
      <c r="S222" s="66">
        <f>COUNTIF(S216:S221,"VP")</f>
        <v>0</v>
      </c>
      <c r="T222" s="67">
        <f>COUNTA(T216:T221)</f>
        <v>6</v>
      </c>
      <c r="U222" s="75"/>
      <c r="V222" s="62"/>
      <c r="W222" s="62"/>
      <c r="X222" s="62"/>
      <c r="Y222" s="62"/>
      <c r="Z222" s="62"/>
    </row>
    <row r="223" spans="1:26" s="39" customFormat="1" x14ac:dyDescent="0.2">
      <c r="A223" s="141" t="s">
        <v>73</v>
      </c>
      <c r="B223" s="141"/>
      <c r="C223" s="141"/>
      <c r="D223" s="141"/>
      <c r="E223" s="141"/>
      <c r="F223" s="141"/>
      <c r="G223" s="141"/>
      <c r="H223" s="141"/>
      <c r="I223" s="141"/>
      <c r="J223" s="141"/>
      <c r="K223" s="141"/>
      <c r="L223" s="141"/>
      <c r="M223" s="141"/>
      <c r="N223" s="141"/>
      <c r="O223" s="141"/>
      <c r="P223" s="141"/>
      <c r="Q223" s="141"/>
      <c r="R223" s="141"/>
      <c r="S223" s="141"/>
      <c r="T223" s="141"/>
    </row>
    <row r="224" spans="1:26" x14ac:dyDescent="0.2">
      <c r="A224" s="20" t="str">
        <f>IF(ISNA(INDEX($A$37:$T$207,MATCH($B224,$B$37:$B$207,0),1)),"",INDEX($A$37:$T$207,MATCH($B224,$B$37:$B$207,0),1))</f>
        <v>LLY6002</v>
      </c>
      <c r="B224" s="193" t="s">
        <v>252</v>
      </c>
      <c r="C224" s="193"/>
      <c r="D224" s="193"/>
      <c r="E224" s="193"/>
      <c r="F224" s="193"/>
      <c r="G224" s="193"/>
      <c r="H224" s="193"/>
      <c r="I224" s="193"/>
      <c r="J224" s="10">
        <f>IF(ISNA(INDEX($A$37:$T$207,MATCH($B224,$B$37:$B$207,0),10)),"",INDEX($A$37:$T$207,MATCH($B224,$B$37:$B$207,0),10))</f>
        <v>4</v>
      </c>
      <c r="K224" s="10">
        <f>IF(ISNA(INDEX($A$37:$T$207,MATCH($B224,$B$37:$B$207,0),11)),"",INDEX($A$37:$T$207,MATCH($B224,$B$37:$B$207,0),11))</f>
        <v>2</v>
      </c>
      <c r="L224" s="10">
        <f>IF(ISNA(INDEX($A$37:$T$207,MATCH($B224,$B$37:$B$207,0),12)),"",INDEX($A$37:$T$207,MATCH($B224,$B$37:$B$207,0),12))</f>
        <v>2</v>
      </c>
      <c r="M224" s="10">
        <f>IF(ISNA(INDEX($A$37:$T$207,MATCH($B224,$B$37:$B$207,0),13)),"",INDEX($A$37:$T$207,MATCH($B224,$B$37:$B$207,0),13))</f>
        <v>0</v>
      </c>
      <c r="N224" s="10">
        <f>IF(ISNA(INDEX($A$37:$T$207,MATCH($B224,$B$37:$B$207,0),14)),"",INDEX($A$37:$T$207,MATCH($B224,$B$37:$B$207,0),14))</f>
        <v>4</v>
      </c>
      <c r="O224" s="10">
        <f>IF(ISNA(INDEX($A$37:$T$207,MATCH($B224,$B$37:$B$207,0),15)),"",INDEX($A$37:$T$207,MATCH($B224,$B$37:$B$207,0),15))</f>
        <v>4</v>
      </c>
      <c r="P224" s="10">
        <f>IF(ISNA(INDEX($A$37:$T$207,MATCH($B224,$B$37:$B$207,0),16)),"",INDEX($A$37:$T$207,MATCH($B224,$B$37:$B$207,0),16))</f>
        <v>8</v>
      </c>
      <c r="Q224" s="17" t="str">
        <f>IF(ISNA(INDEX($A$37:$T$207,MATCH($B224,$B$37:$B$207,0),17)),"",INDEX($A$37:$T$207,MATCH($B224,$B$37:$B$207,0),17))</f>
        <v>E</v>
      </c>
      <c r="R224" s="17">
        <f>IF(ISNA(INDEX($A$37:$T$207,MATCH($B224,$B$37:$B$207,0),18)),"",INDEX($A$37:$T$207,MATCH($B224,$B$37:$B$207,0),18))</f>
        <v>0</v>
      </c>
      <c r="S224" s="17">
        <f>IF(ISNA(INDEX($A$37:$T$207,MATCH($B224,$B$37:$B$207,0),19)),"",INDEX($A$37:$T$207,MATCH($B224,$B$37:$B$207,0),19))</f>
        <v>0</v>
      </c>
      <c r="T224" s="17" t="str">
        <f>IF(ISNA(INDEX($A$37:$T$207,MATCH($B224,$B$37:$B$207,0),20)),"",INDEX($A$37:$T$207,MATCH($B224,$B$37:$B$207,0),20))</f>
        <v>DF</v>
      </c>
    </row>
    <row r="225" spans="1:26" ht="26.25" customHeight="1" x14ac:dyDescent="0.2">
      <c r="A225" s="20" t="str">
        <f>IF(ISNA(INDEX($A$37:$T$207,MATCH($B225,$B$37:$B$207,0),1)),"",INDEX($A$37:$T$207,MATCH($B225,$B$37:$B$207,0),1))</f>
        <v>LLY6024</v>
      </c>
      <c r="B225" s="171" t="s">
        <v>251</v>
      </c>
      <c r="C225" s="171"/>
      <c r="D225" s="171"/>
      <c r="E225" s="171"/>
      <c r="F225" s="171"/>
      <c r="G225" s="171"/>
      <c r="H225" s="171"/>
      <c r="I225" s="171"/>
      <c r="J225" s="10">
        <f>IF(ISNA(INDEX($A$37:$T$207,MATCH($B225,$B$37:$B$207,0),10)),"",INDEX($A$37:$T$207,MATCH($B225,$B$37:$B$207,0),10))</f>
        <v>3</v>
      </c>
      <c r="K225" s="10">
        <f>IF(ISNA(INDEX($A$37:$T$207,MATCH($B225,$B$37:$B$207,0),11)),"",INDEX($A$37:$T$207,MATCH($B225,$B$37:$B$207,0),11))</f>
        <v>0</v>
      </c>
      <c r="L225" s="10">
        <f>IF(ISNA(INDEX($A$37:$T$207,MATCH($B225,$B$37:$B$207,0),12)),"",INDEX($A$37:$T$207,MATCH($B225,$B$37:$B$207,0),12))</f>
        <v>0</v>
      </c>
      <c r="M225" s="10">
        <f>IF(ISNA(INDEX($A$37:$T$207,MATCH($B225,$B$37:$B$207,0),13)),"",INDEX($A$37:$T$207,MATCH($B225,$B$37:$B$207,0),13))</f>
        <v>2</v>
      </c>
      <c r="N225" s="10">
        <f>IF(ISNA(INDEX($A$37:$T$207,MATCH($B225,$B$37:$B$207,0),14)),"",INDEX($A$37:$T$207,MATCH($B225,$B$37:$B$207,0),14))</f>
        <v>2</v>
      </c>
      <c r="O225" s="10">
        <f>IF(ISNA(INDEX($A$37:$T$207,MATCH($B225,$B$37:$B$207,0),15)),"",INDEX($A$37:$T$207,MATCH($B225,$B$37:$B$207,0),15))</f>
        <v>4</v>
      </c>
      <c r="P225" s="10">
        <f>IF(ISNA(INDEX($A$37:$T$207,MATCH($B225,$B$37:$B$207,0),16)),"",INDEX($A$37:$T$207,MATCH($B225,$B$37:$B$207,0),16))</f>
        <v>6</v>
      </c>
      <c r="Q225" s="17">
        <f>IF(ISNA(INDEX($A$37:$T$207,MATCH($B225,$B$37:$B$207,0),17)),"",INDEX($A$37:$T$207,MATCH($B225,$B$37:$B$207,0),17))</f>
        <v>0</v>
      </c>
      <c r="R225" s="17" t="str">
        <f>IF(ISNA(INDEX($A$37:$T$207,MATCH($B225,$B$37:$B$207,0),18)),"",INDEX($A$37:$T$207,MATCH($B225,$B$37:$B$207,0),18))</f>
        <v>C</v>
      </c>
      <c r="S225" s="17">
        <f>IF(ISNA(INDEX($A$37:$T$207,MATCH($B225,$B$37:$B$207,0),19)),"",INDEX($A$37:$T$207,MATCH($B225,$B$37:$B$207,0),19))</f>
        <v>0</v>
      </c>
      <c r="T225" s="17" t="str">
        <f>IF(ISNA(INDEX($A$37:$T$207,MATCH($B225,$B$37:$B$207,0),20)),"",INDEX($A$37:$T$207,MATCH($B225,$B$37:$B$207,0),20))</f>
        <v>DF</v>
      </c>
    </row>
    <row r="226" spans="1:26" x14ac:dyDescent="0.2">
      <c r="A226" s="66" t="s">
        <v>28</v>
      </c>
      <c r="B226" s="141"/>
      <c r="C226" s="141"/>
      <c r="D226" s="141"/>
      <c r="E226" s="141"/>
      <c r="F226" s="141"/>
      <c r="G226" s="141"/>
      <c r="H226" s="141"/>
      <c r="I226" s="141"/>
      <c r="J226" s="12">
        <f t="shared" ref="J226:P226" si="66">SUM(J224:J225)</f>
        <v>7</v>
      </c>
      <c r="K226" s="12">
        <f t="shared" si="66"/>
        <v>2</v>
      </c>
      <c r="L226" s="12">
        <f t="shared" si="66"/>
        <v>2</v>
      </c>
      <c r="M226" s="12">
        <f t="shared" si="66"/>
        <v>2</v>
      </c>
      <c r="N226" s="12">
        <f t="shared" si="66"/>
        <v>6</v>
      </c>
      <c r="O226" s="12">
        <f t="shared" si="66"/>
        <v>8</v>
      </c>
      <c r="P226" s="12">
        <f t="shared" si="66"/>
        <v>14</v>
      </c>
      <c r="Q226" s="66">
        <f>COUNTIF(Q224:Q225,"E")</f>
        <v>1</v>
      </c>
      <c r="R226" s="66">
        <f>COUNTIF(R224:R225,"C")</f>
        <v>1</v>
      </c>
      <c r="S226" s="66">
        <f>COUNTIF(S224:S225,"VP")</f>
        <v>0</v>
      </c>
      <c r="T226" s="67">
        <f>COUNTA(T224:T225)</f>
        <v>2</v>
      </c>
    </row>
    <row r="227" spans="1:26" ht="28.5" customHeight="1" x14ac:dyDescent="0.2">
      <c r="A227" s="203" t="s">
        <v>97</v>
      </c>
      <c r="B227" s="203"/>
      <c r="C227" s="203"/>
      <c r="D227" s="203"/>
      <c r="E227" s="203"/>
      <c r="F227" s="203"/>
      <c r="G227" s="203"/>
      <c r="H227" s="203"/>
      <c r="I227" s="203"/>
      <c r="J227" s="12">
        <f t="shared" ref="J227:T227" si="67">SUM(J222,J226)</f>
        <v>30</v>
      </c>
      <c r="K227" s="12">
        <f t="shared" si="67"/>
        <v>12</v>
      </c>
      <c r="L227" s="12">
        <f t="shared" si="67"/>
        <v>9</v>
      </c>
      <c r="M227" s="12">
        <f t="shared" si="67"/>
        <v>5</v>
      </c>
      <c r="N227" s="12">
        <f t="shared" si="67"/>
        <v>26</v>
      </c>
      <c r="O227" s="12">
        <f t="shared" si="67"/>
        <v>28</v>
      </c>
      <c r="P227" s="12">
        <f t="shared" si="67"/>
        <v>54</v>
      </c>
      <c r="Q227" s="12">
        <f t="shared" si="67"/>
        <v>6</v>
      </c>
      <c r="R227" s="12">
        <f t="shared" si="67"/>
        <v>2</v>
      </c>
      <c r="S227" s="12">
        <f t="shared" si="67"/>
        <v>0</v>
      </c>
      <c r="T227" s="73">
        <f t="shared" si="67"/>
        <v>8</v>
      </c>
      <c r="U227" s="44"/>
    </row>
    <row r="228" spans="1:26" x14ac:dyDescent="0.2">
      <c r="A228" s="203" t="s">
        <v>53</v>
      </c>
      <c r="B228" s="203"/>
      <c r="C228" s="203"/>
      <c r="D228" s="203"/>
      <c r="E228" s="203"/>
      <c r="F228" s="203"/>
      <c r="G228" s="203"/>
      <c r="H228" s="203"/>
      <c r="I228" s="203"/>
      <c r="J228" s="203"/>
      <c r="K228" s="12">
        <f t="shared" ref="K228:P228" si="68">K222*14+K226*12</f>
        <v>164</v>
      </c>
      <c r="L228" s="12">
        <f t="shared" si="68"/>
        <v>122</v>
      </c>
      <c r="M228" s="12">
        <f t="shared" si="68"/>
        <v>66</v>
      </c>
      <c r="N228" s="12">
        <f t="shared" si="68"/>
        <v>352</v>
      </c>
      <c r="O228" s="12">
        <f t="shared" si="68"/>
        <v>376</v>
      </c>
      <c r="P228" s="12">
        <f t="shared" si="68"/>
        <v>728</v>
      </c>
      <c r="Q228" s="223"/>
      <c r="R228" s="223"/>
      <c r="S228" s="223"/>
      <c r="T228" s="223"/>
      <c r="U228" s="44"/>
    </row>
    <row r="229" spans="1:26" x14ac:dyDescent="0.2">
      <c r="A229" s="203"/>
      <c r="B229" s="203"/>
      <c r="C229" s="203"/>
      <c r="D229" s="203"/>
      <c r="E229" s="203"/>
      <c r="F229" s="203"/>
      <c r="G229" s="203"/>
      <c r="H229" s="203"/>
      <c r="I229" s="203"/>
      <c r="J229" s="203"/>
      <c r="K229" s="202">
        <f>SUM(K228:M228)</f>
        <v>352</v>
      </c>
      <c r="L229" s="202"/>
      <c r="M229" s="202"/>
      <c r="N229" s="202">
        <f>SUM(N228:O228)</f>
        <v>728</v>
      </c>
      <c r="O229" s="202"/>
      <c r="P229" s="202"/>
      <c r="Q229" s="223"/>
      <c r="R229" s="223"/>
      <c r="S229" s="223"/>
      <c r="T229" s="223"/>
      <c r="U229" s="44"/>
    </row>
    <row r="230" spans="1:26" ht="15" x14ac:dyDescent="0.25">
      <c r="A230" s="205" t="s">
        <v>95</v>
      </c>
      <c r="B230" s="205"/>
      <c r="C230" s="205"/>
      <c r="D230" s="205"/>
      <c r="E230" s="205"/>
      <c r="F230" s="205"/>
      <c r="G230" s="205"/>
      <c r="H230" s="205"/>
      <c r="I230" s="205"/>
      <c r="J230" s="205"/>
      <c r="K230" s="192">
        <f>T227/SUM(T50,T66,T81,T98,T116,T131)</f>
        <v>0.1702127659574468</v>
      </c>
      <c r="L230" s="192"/>
      <c r="M230" s="192"/>
      <c r="N230" s="192"/>
      <c r="O230" s="192"/>
      <c r="P230" s="192"/>
      <c r="Q230" s="192"/>
      <c r="R230" s="192"/>
      <c r="S230" s="192"/>
      <c r="T230" s="192"/>
      <c r="U230" s="52"/>
      <c r="V230" s="53"/>
    </row>
    <row r="231" spans="1:26" ht="15" x14ac:dyDescent="0.25">
      <c r="A231" s="206" t="s">
        <v>98</v>
      </c>
      <c r="B231" s="206"/>
      <c r="C231" s="206"/>
      <c r="D231" s="206"/>
      <c r="E231" s="206"/>
      <c r="F231" s="206"/>
      <c r="G231" s="206"/>
      <c r="H231" s="206"/>
      <c r="I231" s="206"/>
      <c r="J231" s="206"/>
      <c r="K231" s="204">
        <f>K229/(SUM(N50,N66,N81,N98,N116)*14+N131*12)</f>
        <v>0.16923076923076924</v>
      </c>
      <c r="L231" s="204"/>
      <c r="M231" s="204"/>
      <c r="N231" s="204"/>
      <c r="O231" s="204"/>
      <c r="P231" s="204"/>
      <c r="Q231" s="204"/>
      <c r="R231" s="204"/>
      <c r="S231" s="204"/>
      <c r="T231" s="204"/>
      <c r="U231" s="72"/>
      <c r="V231" s="53"/>
      <c r="W231" s="53"/>
      <c r="X231" s="53"/>
      <c r="Y231" s="53"/>
      <c r="Z231" s="53"/>
    </row>
    <row r="232" spans="1:26" s="114" customFormat="1" ht="15" x14ac:dyDescent="0.25">
      <c r="A232" s="64"/>
      <c r="B232" s="64"/>
      <c r="C232" s="64"/>
      <c r="D232" s="64"/>
      <c r="E232" s="64"/>
      <c r="F232" s="64"/>
      <c r="G232" s="64"/>
      <c r="H232" s="64"/>
      <c r="I232" s="64"/>
      <c r="J232" s="64"/>
      <c r="K232" s="65"/>
      <c r="L232" s="65"/>
      <c r="M232" s="65"/>
      <c r="N232" s="65"/>
      <c r="O232" s="65"/>
      <c r="P232" s="65"/>
      <c r="Q232" s="65"/>
      <c r="R232" s="65"/>
      <c r="S232" s="65"/>
      <c r="T232" s="65"/>
      <c r="U232" s="72"/>
      <c r="V232" s="53"/>
      <c r="W232" s="53"/>
      <c r="X232" s="53"/>
      <c r="Y232" s="53"/>
      <c r="Z232" s="53"/>
    </row>
    <row r="233" spans="1:26" ht="20.25" customHeight="1" x14ac:dyDescent="0.25">
      <c r="A233" s="141" t="s">
        <v>216</v>
      </c>
      <c r="B233" s="207"/>
      <c r="C233" s="207"/>
      <c r="D233" s="207"/>
      <c r="E233" s="207"/>
      <c r="F233" s="207"/>
      <c r="G233" s="207"/>
      <c r="H233" s="207"/>
      <c r="I233" s="207"/>
      <c r="J233" s="207"/>
      <c r="K233" s="207"/>
      <c r="L233" s="207"/>
      <c r="M233" s="207"/>
      <c r="N233" s="207"/>
      <c r="O233" s="207"/>
      <c r="P233" s="207"/>
      <c r="Q233" s="207"/>
      <c r="R233" s="207"/>
      <c r="S233" s="207"/>
      <c r="T233" s="207"/>
      <c r="U233" s="72"/>
      <c r="V233" s="53"/>
      <c r="W233" s="53"/>
      <c r="X233" s="53"/>
      <c r="Y233" s="53"/>
      <c r="Z233" s="53"/>
    </row>
    <row r="234" spans="1:26" ht="27.75" customHeight="1" x14ac:dyDescent="0.25">
      <c r="A234" s="141" t="s">
        <v>30</v>
      </c>
      <c r="B234" s="141" t="s">
        <v>29</v>
      </c>
      <c r="C234" s="141"/>
      <c r="D234" s="141"/>
      <c r="E234" s="141"/>
      <c r="F234" s="141"/>
      <c r="G234" s="141"/>
      <c r="H234" s="141"/>
      <c r="I234" s="141"/>
      <c r="J234" s="138" t="s">
        <v>43</v>
      </c>
      <c r="K234" s="138" t="s">
        <v>27</v>
      </c>
      <c r="L234" s="138"/>
      <c r="M234" s="138"/>
      <c r="N234" s="138" t="s">
        <v>44</v>
      </c>
      <c r="O234" s="138"/>
      <c r="P234" s="138"/>
      <c r="Q234" s="138" t="s">
        <v>26</v>
      </c>
      <c r="R234" s="138"/>
      <c r="S234" s="138"/>
      <c r="T234" s="138" t="s">
        <v>25</v>
      </c>
      <c r="U234" s="72"/>
      <c r="V234" s="53"/>
      <c r="W234" s="53"/>
      <c r="X234" s="53"/>
      <c r="Y234" s="53"/>
      <c r="Z234" s="53"/>
    </row>
    <row r="235" spans="1:26" s="51" customFormat="1" ht="15" x14ac:dyDescent="0.25">
      <c r="A235" s="141"/>
      <c r="B235" s="141"/>
      <c r="C235" s="141"/>
      <c r="D235" s="141"/>
      <c r="E235" s="141"/>
      <c r="F235" s="141"/>
      <c r="G235" s="141"/>
      <c r="H235" s="141"/>
      <c r="I235" s="141"/>
      <c r="J235" s="138"/>
      <c r="K235" s="68" t="s">
        <v>31</v>
      </c>
      <c r="L235" s="68" t="s">
        <v>32</v>
      </c>
      <c r="M235" s="68" t="s">
        <v>33</v>
      </c>
      <c r="N235" s="68" t="s">
        <v>37</v>
      </c>
      <c r="O235" s="68" t="s">
        <v>8</v>
      </c>
      <c r="P235" s="68" t="s">
        <v>34</v>
      </c>
      <c r="Q235" s="68" t="s">
        <v>35</v>
      </c>
      <c r="R235" s="68" t="s">
        <v>31</v>
      </c>
      <c r="S235" s="68" t="s">
        <v>36</v>
      </c>
      <c r="T235" s="138"/>
      <c r="U235" s="72"/>
      <c r="V235" s="53"/>
      <c r="W235" s="53"/>
      <c r="X235" s="53"/>
      <c r="Y235" s="53"/>
      <c r="Z235" s="53"/>
    </row>
    <row r="236" spans="1:26" s="51" customFormat="1" ht="15" x14ac:dyDescent="0.25">
      <c r="A236" s="141" t="s">
        <v>62</v>
      </c>
      <c r="B236" s="141"/>
      <c r="C236" s="141"/>
      <c r="D236" s="141"/>
      <c r="E236" s="141"/>
      <c r="F236" s="141"/>
      <c r="G236" s="141"/>
      <c r="H236" s="141"/>
      <c r="I236" s="141"/>
      <c r="J236" s="141"/>
      <c r="K236" s="141"/>
      <c r="L236" s="141"/>
      <c r="M236" s="141"/>
      <c r="N236" s="141"/>
      <c r="O236" s="141"/>
      <c r="P236" s="141"/>
      <c r="Q236" s="141"/>
      <c r="R236" s="141"/>
      <c r="S236" s="141"/>
      <c r="T236" s="141"/>
      <c r="U236" s="72"/>
      <c r="V236" s="53"/>
      <c r="W236" s="53"/>
      <c r="X236" s="53"/>
      <c r="Y236" s="53"/>
      <c r="Z236" s="53"/>
    </row>
    <row r="237" spans="1:26" s="51" customFormat="1" ht="30" customHeight="1" x14ac:dyDescent="0.25">
      <c r="A237" s="20" t="str">
        <f>IF(ISNA(INDEX($A$37:$T$207,MATCH($B237,$B$37:$B$207,0),1)),"",INDEX($A$37:$T$207,MATCH($B237,$B$37:$B$207,0),1))</f>
        <v>LLL1121</v>
      </c>
      <c r="B237" s="171" t="s">
        <v>225</v>
      </c>
      <c r="C237" s="171"/>
      <c r="D237" s="171"/>
      <c r="E237" s="171"/>
      <c r="F237" s="171"/>
      <c r="G237" s="171"/>
      <c r="H237" s="171"/>
      <c r="I237" s="171"/>
      <c r="J237" s="10">
        <f>IF(ISNA(INDEX($A$37:$T$207,MATCH($B237,$B$37:$B$207,0),10)),"",INDEX($A$37:$T$207,MATCH($B237,$B$37:$B$207,0),10))</f>
        <v>6</v>
      </c>
      <c r="K237" s="10">
        <f>IF(ISNA(INDEX($A$37:$T$207,MATCH($B237,$B$37:$B$207,0),11)),"",INDEX($A$37:$T$207,MATCH($B237,$B$37:$B$207,0),11))</f>
        <v>3</v>
      </c>
      <c r="L237" s="10">
        <f>IF(ISNA(INDEX($A$37:$T$207,MATCH($B237,$B$37:$B$207,0),12)),"",INDEX($A$37:$T$207,MATCH($B237,$B$37:$B$207,0),12))</f>
        <v>1</v>
      </c>
      <c r="M237" s="10">
        <f>IF(ISNA(INDEX($A$37:$T$207,MATCH($B237,$B$37:$B$207,0),13)),"",INDEX($A$37:$T$207,MATCH($B237,$B$37:$B$207,0),13))</f>
        <v>3</v>
      </c>
      <c r="N237" s="10">
        <f>IF(ISNA(INDEX($A$37:$T$207,MATCH($B237,$B$37:$B$207,0),14)),"",INDEX($A$37:$T$207,MATCH($B237,$B$37:$B$207,0),14))</f>
        <v>7</v>
      </c>
      <c r="O237" s="10">
        <f>IF(ISNA(INDEX($A$37:$T$207,MATCH($B237,$B$37:$B$207,0),15)),"",INDEX($A$37:$T$207,MATCH($B237,$B$37:$B$207,0),15))</f>
        <v>4</v>
      </c>
      <c r="P237" s="10">
        <f>IF(ISNA(INDEX($A$37:$T$207,MATCH($B237,$B$37:$B$207,0),16)),"",INDEX($A$37:$T$207,MATCH($B237,$B$37:$B$207,0),16))</f>
        <v>11</v>
      </c>
      <c r="Q237" s="17" t="str">
        <f>IF(ISNA(INDEX($A$37:$T$207,MATCH($B237,$B$37:$B$207,0),17)),"",INDEX($A$37:$T$207,MATCH($B237,$B$37:$B$207,0),17))</f>
        <v>E</v>
      </c>
      <c r="R237" s="17">
        <f>IF(ISNA(INDEX($A$37:$T$207,MATCH($B237,$B$37:$B$207,0),18)),"",INDEX($A$37:$T$207,MATCH($B237,$B$37:$B$207,0),18))</f>
        <v>0</v>
      </c>
      <c r="S237" s="17">
        <f>IF(ISNA(INDEX($A$37:$T$207,MATCH($B237,$B$37:$B$207,0),19)),"",INDEX($A$37:$T$207,MATCH($B237,$B$37:$B$207,0),19))</f>
        <v>0</v>
      </c>
      <c r="T237" s="17" t="str">
        <f>IF(ISNA(INDEX($A$37:$T$207,MATCH($B237,$B$37:$B$207,0),20)),"",INDEX($A$37:$T$207,MATCH($B237,$B$37:$B$207,0),20))</f>
        <v>DS</v>
      </c>
      <c r="U237" s="72"/>
      <c r="V237" s="53"/>
      <c r="W237" s="53"/>
      <c r="X237" s="53"/>
      <c r="Y237" s="53"/>
      <c r="Z237" s="53"/>
    </row>
    <row r="238" spans="1:26" s="51" customFormat="1" ht="38.25" customHeight="1" x14ac:dyDescent="0.25">
      <c r="A238" s="20" t="str">
        <f>IF(ISNA(INDEX($A$37:$T$207,MATCH($B238,$B$37:$B$207,0),1)),"",INDEX($A$37:$T$207,MATCH($B238,$B$37:$B$207,0),1))</f>
        <v>LLL1161</v>
      </c>
      <c r="B238" s="171" t="s">
        <v>221</v>
      </c>
      <c r="C238" s="171"/>
      <c r="D238" s="171"/>
      <c r="E238" s="171"/>
      <c r="F238" s="171"/>
      <c r="G238" s="171"/>
      <c r="H238" s="171"/>
      <c r="I238" s="171"/>
      <c r="J238" s="10">
        <f>IF(ISNA(INDEX($A$37:$T$207,MATCH($B238,$B$37:$B$207,0),10)),"",INDEX($A$37:$T$207,MATCH($B238,$B$37:$B$207,0),10))</f>
        <v>6</v>
      </c>
      <c r="K238" s="10">
        <f>IF(ISNA(INDEX($A$37:$T$207,MATCH($B238,$B$37:$B$207,0),11)),"",INDEX($A$37:$T$207,MATCH($B238,$B$37:$B$207,0),11))</f>
        <v>2</v>
      </c>
      <c r="L238" s="10">
        <f>IF(ISNA(INDEX($A$37:$T$207,MATCH($B238,$B$37:$B$207,0),12)),"",INDEX($A$37:$T$207,MATCH($B238,$B$37:$B$207,0),12))</f>
        <v>1</v>
      </c>
      <c r="M238" s="10">
        <f>IF(ISNA(INDEX($A$37:$T$207,MATCH($B238,$B$37:$B$207,0),13)),"",INDEX($A$37:$T$207,MATCH($B238,$B$37:$B$207,0),13))</f>
        <v>0</v>
      </c>
      <c r="N238" s="10">
        <f>IF(ISNA(INDEX($A$37:$T$207,MATCH($B238,$B$37:$B$207,0),14)),"",INDEX($A$37:$T$207,MATCH($B238,$B$37:$B$207,0),14))</f>
        <v>3</v>
      </c>
      <c r="O238" s="10">
        <f>IF(ISNA(INDEX($A$37:$T$207,MATCH($B238,$B$37:$B$207,0),15)),"",INDEX($A$37:$T$207,MATCH($B238,$B$37:$B$207,0),15))</f>
        <v>8</v>
      </c>
      <c r="P238" s="10">
        <f>IF(ISNA(INDEX($A$37:$T$207,MATCH($B238,$B$37:$B$207,0),16)),"",INDEX($A$37:$T$207,MATCH($B238,$B$37:$B$207,0),16))</f>
        <v>11</v>
      </c>
      <c r="Q238" s="17" t="str">
        <f>IF(ISNA(INDEX($A$37:$T$207,MATCH($B238,$B$37:$B$207,0),17)),"",INDEX($A$37:$T$207,MATCH($B238,$B$37:$B$207,0),17))</f>
        <v>E</v>
      </c>
      <c r="R238" s="17">
        <f>IF(ISNA(INDEX($A$37:$T$207,MATCH($B238,$B$37:$B$207,0),18)),"",INDEX($A$37:$T$207,MATCH($B238,$B$37:$B$207,0),18))</f>
        <v>0</v>
      </c>
      <c r="S238" s="17">
        <f>IF(ISNA(INDEX($A$37:$T$207,MATCH($B238,$B$37:$B$207,0),19)),"",INDEX($A$37:$T$207,MATCH($B238,$B$37:$B$207,0),19))</f>
        <v>0</v>
      </c>
      <c r="T238" s="17" t="str">
        <f>IF(ISNA(INDEX($A$37:$T$207,MATCH($B238,$B$37:$B$207,0),20)),"",INDEX($A$37:$T$207,MATCH($B238,$B$37:$B$207,0),20))</f>
        <v>DS</v>
      </c>
      <c r="U238" s="72"/>
      <c r="V238" s="53"/>
      <c r="W238" s="53"/>
      <c r="X238" s="53"/>
      <c r="Y238" s="53"/>
      <c r="Z238" s="53"/>
    </row>
    <row r="239" spans="1:26" s="51" customFormat="1" ht="32.25" customHeight="1" x14ac:dyDescent="0.25">
      <c r="A239" s="20" t="str">
        <f>IF(ISNA(INDEX($A$37:$T$207,MATCH($B239,$B$37:$B$207,0),1)),"",INDEX($A$37:$T$207,MATCH($B239,$B$37:$B$207,0),1))</f>
        <v>LLP1121</v>
      </c>
      <c r="B239" s="171" t="s">
        <v>226</v>
      </c>
      <c r="C239" s="171"/>
      <c r="D239" s="171"/>
      <c r="E239" s="171"/>
      <c r="F239" s="171"/>
      <c r="G239" s="171"/>
      <c r="H239" s="171"/>
      <c r="I239" s="171"/>
      <c r="J239" s="10">
        <f>IF(ISNA(INDEX($A$37:$T$207,MATCH($B239,$B$37:$B$207,0),10)),"",INDEX($A$37:$T$207,MATCH($B239,$B$37:$B$207,0),10))</f>
        <v>6</v>
      </c>
      <c r="K239" s="10">
        <f>IF(ISNA(INDEX($A$37:$T$207,MATCH($B239,$B$37:$B$207,0),11)),"",INDEX($A$37:$T$207,MATCH($B239,$B$37:$B$207,0),11))</f>
        <v>2</v>
      </c>
      <c r="L239" s="10">
        <f>IF(ISNA(INDEX($A$37:$T$207,MATCH($B239,$B$37:$B$207,0),12)),"",INDEX($A$37:$T$207,MATCH($B239,$B$37:$B$207,0),12))</f>
        <v>1</v>
      </c>
      <c r="M239" s="10">
        <f>IF(ISNA(INDEX($A$37:$T$207,MATCH($B239,$B$37:$B$207,0),13)),"",INDEX($A$37:$T$207,MATCH($B239,$B$37:$B$207,0),13))</f>
        <v>2</v>
      </c>
      <c r="N239" s="10">
        <f>IF(ISNA(INDEX($A$37:$T$207,MATCH($B239,$B$37:$B$207,0),14)),"",INDEX($A$37:$T$207,MATCH($B239,$B$37:$B$207,0),14))</f>
        <v>5</v>
      </c>
      <c r="O239" s="10">
        <f>IF(ISNA(INDEX($A$37:$T$207,MATCH($B239,$B$37:$B$207,0),15)),"",INDEX($A$37:$T$207,MATCH($B239,$B$37:$B$207,0),15))</f>
        <v>6</v>
      </c>
      <c r="P239" s="10">
        <f>IF(ISNA(INDEX($A$37:$T$207,MATCH($B239,$B$37:$B$207,0),16)),"",INDEX($A$37:$T$207,MATCH($B239,$B$37:$B$207,0),16))</f>
        <v>11</v>
      </c>
      <c r="Q239" s="17" t="str">
        <f>IF(ISNA(INDEX($A$37:$T$207,MATCH($B239,$B$37:$B$207,0),17)),"",INDEX($A$37:$T$207,MATCH($B239,$B$37:$B$207,0),17))</f>
        <v>E</v>
      </c>
      <c r="R239" s="17">
        <f>IF(ISNA(INDEX($A$37:$T$207,MATCH($B239,$B$37:$B$207,0),18)),"",INDEX($A$37:$T$207,MATCH($B239,$B$37:$B$207,0),18))</f>
        <v>0</v>
      </c>
      <c r="S239" s="17">
        <f>IF(ISNA(INDEX($A$37:$T$207,MATCH($B239,$B$37:$B$207,0),19)),"",INDEX($A$37:$T$207,MATCH($B239,$B$37:$B$207,0),19))</f>
        <v>0</v>
      </c>
      <c r="T239" s="17" t="str">
        <f>IF(ISNA(INDEX($A$37:$T$207,MATCH($B239,$B$37:$B$207,0),20)),"",INDEX($A$37:$T$207,MATCH($B239,$B$37:$B$207,0),20))</f>
        <v>DS</v>
      </c>
      <c r="U239" s="72"/>
      <c r="V239" s="53"/>
      <c r="W239" s="53"/>
      <c r="X239" s="53"/>
      <c r="Y239" s="53"/>
      <c r="Z239" s="53"/>
    </row>
    <row r="240" spans="1:26" s="51" customFormat="1" ht="30" customHeight="1" x14ac:dyDescent="0.25">
      <c r="A240" s="20" t="str">
        <f>IF(ISNA(INDEX($A$37:$T$207,MATCH($B240,$B$37:$B$207,0),1)),"",INDEX($A$37:$T$207,MATCH($B240,$B$37:$B$207,0),1))</f>
        <v>LLP1161</v>
      </c>
      <c r="B240" s="171" t="s">
        <v>227</v>
      </c>
      <c r="C240" s="171"/>
      <c r="D240" s="171"/>
      <c r="E240" s="171"/>
      <c r="F240" s="171"/>
      <c r="G240" s="171"/>
      <c r="H240" s="171"/>
      <c r="I240" s="171"/>
      <c r="J240" s="10">
        <f>IF(ISNA(INDEX($A$37:$T$207,MATCH($B240,$B$37:$B$207,0),10)),"",INDEX($A$37:$T$207,MATCH($B240,$B$37:$B$207,0),10))</f>
        <v>5</v>
      </c>
      <c r="K240" s="10">
        <f>IF(ISNA(INDEX($A$37:$T$207,MATCH($B240,$B$37:$B$207,0),11)),"",INDEX($A$37:$T$207,MATCH($B240,$B$37:$B$207,0),11))</f>
        <v>1</v>
      </c>
      <c r="L240" s="10">
        <f>IF(ISNA(INDEX($A$37:$T$207,MATCH($B240,$B$37:$B$207,0),12)),"",INDEX($A$37:$T$207,MATCH($B240,$B$37:$B$207,0),12))</f>
        <v>1</v>
      </c>
      <c r="M240" s="10">
        <f>IF(ISNA(INDEX($A$37:$T$207,MATCH($B240,$B$37:$B$207,0),13)),"",INDEX($A$37:$T$207,MATCH($B240,$B$37:$B$207,0),13))</f>
        <v>0</v>
      </c>
      <c r="N240" s="10">
        <f>IF(ISNA(INDEX($A$37:$T$207,MATCH($B240,$B$37:$B$207,0),14)),"",INDEX($A$37:$T$207,MATCH($B240,$B$37:$B$207,0),14))</f>
        <v>2</v>
      </c>
      <c r="O240" s="10">
        <f>IF(ISNA(INDEX($A$37:$T$207,MATCH($B240,$B$37:$B$207,0),15)),"",INDEX($A$37:$T$207,MATCH($B240,$B$37:$B$207,0),15))</f>
        <v>7</v>
      </c>
      <c r="P240" s="10">
        <f>IF(ISNA(INDEX($A$37:$T$207,MATCH($B240,$B$37:$B$207,0),16)),"",INDEX($A$37:$T$207,MATCH($B240,$B$37:$B$207,0),16))</f>
        <v>9</v>
      </c>
      <c r="Q240" s="17" t="str">
        <f>IF(ISNA(INDEX($A$37:$T$207,MATCH($B240,$B$37:$B$207,0),17)),"",INDEX($A$37:$T$207,MATCH($B240,$B$37:$B$207,0),17))</f>
        <v>E</v>
      </c>
      <c r="R240" s="17">
        <f>IF(ISNA(INDEX($A$37:$T$207,MATCH($B240,$B$37:$B$207,0),18)),"",INDEX($A$37:$T$207,MATCH($B240,$B$37:$B$207,0),18))</f>
        <v>0</v>
      </c>
      <c r="S240" s="17">
        <f>IF(ISNA(INDEX($A$37:$T$207,MATCH($B240,$B$37:$B$207,0),19)),"",INDEX($A$37:$T$207,MATCH($B240,$B$37:$B$207,0),19))</f>
        <v>0</v>
      </c>
      <c r="T240" s="17" t="str">
        <f>IF(ISNA(INDEX($A$37:$T$207,MATCH($B240,$B$37:$B$207,0),20)),"",INDEX($A$37:$T$207,MATCH($B240,$B$37:$B$207,0),20))</f>
        <v>DS</v>
      </c>
      <c r="U240" s="72"/>
      <c r="V240" s="53"/>
      <c r="W240" s="53"/>
      <c r="X240" s="53"/>
      <c r="Y240" s="53"/>
      <c r="Z240" s="53"/>
    </row>
    <row r="241" spans="1:26" s="51" customFormat="1" ht="29.25" customHeight="1" x14ac:dyDescent="0.25">
      <c r="A241" s="20" t="str">
        <f>IF(ISNA(INDEX($A$37:$T$207,MATCH($B241,$B$37:$B$207,0),1)),"",INDEX($A$37:$T$207,MATCH($B241,$B$37:$B$207,0),1))</f>
        <v>LLL2121</v>
      </c>
      <c r="B241" s="171" t="s">
        <v>281</v>
      </c>
      <c r="C241" s="171"/>
      <c r="D241" s="171"/>
      <c r="E241" s="171"/>
      <c r="F241" s="171"/>
      <c r="G241" s="171"/>
      <c r="H241" s="171"/>
      <c r="I241" s="171"/>
      <c r="J241" s="10">
        <f>IF(ISNA(INDEX($A$37:$T$207,MATCH($B241,$B$37:$B$207,0),10)),"",INDEX($A$37:$T$207,MATCH($B241,$B$37:$B$207,0),10))</f>
        <v>6</v>
      </c>
      <c r="K241" s="10">
        <f>IF(ISNA(INDEX($A$37:$T$207,MATCH($B241,$B$37:$B$207,0),11)),"",INDEX($A$37:$T$207,MATCH($B241,$B$37:$B$207,0),11))</f>
        <v>3</v>
      </c>
      <c r="L241" s="10">
        <f>IF(ISNA(INDEX($A$37:$T$207,MATCH($B241,$B$37:$B$207,0),12)),"",INDEX($A$37:$T$207,MATCH($B241,$B$37:$B$207,0),12))</f>
        <v>1</v>
      </c>
      <c r="M241" s="10">
        <f>IF(ISNA(INDEX($A$37:$T$207,MATCH($B241,$B$37:$B$207,0),13)),"",INDEX($A$37:$T$207,MATCH($B241,$B$37:$B$207,0),13))</f>
        <v>3</v>
      </c>
      <c r="N241" s="10">
        <f>IF(ISNA(INDEX($A$37:$T$207,MATCH($B241,$B$37:$B$207,0),14)),"",INDEX($A$37:$T$207,MATCH($B241,$B$37:$B$207,0),14))</f>
        <v>7</v>
      </c>
      <c r="O241" s="10">
        <f>IF(ISNA(INDEX($A$37:$T$207,MATCH($B241,$B$37:$B$207,0),15)),"",INDEX($A$37:$T$207,MATCH($B241,$B$37:$B$207,0),15))</f>
        <v>4</v>
      </c>
      <c r="P241" s="10">
        <f>IF(ISNA(INDEX($A$37:$T$207,MATCH($B241,$B$37:$B$207,0),16)),"",INDEX($A$37:$T$207,MATCH($B241,$B$37:$B$207,0),16))</f>
        <v>11</v>
      </c>
      <c r="Q241" s="17" t="str">
        <f>IF(ISNA(INDEX($A$37:$T$207,MATCH($B241,$B$37:$B$207,0),17)),"",INDEX($A$37:$T$207,MATCH($B241,$B$37:$B$207,0),17))</f>
        <v>E</v>
      </c>
      <c r="R241" s="17">
        <f>IF(ISNA(INDEX($A$37:$T$207,MATCH($B241,$B$37:$B$207,0),18)),"",INDEX($A$37:$T$207,MATCH($B241,$B$37:$B$207,0),18))</f>
        <v>0</v>
      </c>
      <c r="S241" s="17">
        <f>IF(ISNA(INDEX($A$37:$T$207,MATCH($B241,$B$37:$B$207,0),19)),"",INDEX($A$37:$T$207,MATCH($B241,$B$37:$B$207,0),19))</f>
        <v>0</v>
      </c>
      <c r="T241" s="17" t="str">
        <f>IF(ISNA(INDEX($A$37:$T$207,MATCH($B241,$B$37:$B$207,0),20)),"",INDEX($A$37:$T$207,MATCH($B241,$B$37:$B$207,0),20))</f>
        <v>DS</v>
      </c>
      <c r="U241" s="72"/>
      <c r="V241" s="53"/>
      <c r="W241" s="53"/>
      <c r="X241" s="53"/>
      <c r="Y241" s="53"/>
      <c r="Z241" s="53"/>
    </row>
    <row r="242" spans="1:26" s="51" customFormat="1" ht="27" customHeight="1" x14ac:dyDescent="0.25">
      <c r="A242" s="20" t="str">
        <f>IF(ISNA(INDEX($A$37:$T$207,MATCH($B242,$B$37:$B$207,0),1)),"",INDEX($A$37:$T$207,MATCH($B242,$B$37:$B$207,0),1))</f>
        <v>LLL2161</v>
      </c>
      <c r="B242" s="171" t="s">
        <v>228</v>
      </c>
      <c r="C242" s="171"/>
      <c r="D242" s="171"/>
      <c r="E242" s="171"/>
      <c r="F242" s="171"/>
      <c r="G242" s="171"/>
      <c r="H242" s="171"/>
      <c r="I242" s="171"/>
      <c r="J242" s="10">
        <f>IF(ISNA(INDEX($A$37:$T$207,MATCH($B242,$B$37:$B$207,0),10)),"",INDEX($A$37:$T$207,MATCH($B242,$B$37:$B$207,0),10))</f>
        <v>6</v>
      </c>
      <c r="K242" s="10">
        <f>IF(ISNA(INDEX($A$37:$T$207,MATCH($B242,$B$37:$B$207,0),11)),"",INDEX($A$37:$T$207,MATCH($B242,$B$37:$B$207,0),11))</f>
        <v>2</v>
      </c>
      <c r="L242" s="10">
        <f>IF(ISNA(INDEX($A$37:$T$207,MATCH($B242,$B$37:$B$207,0),12)),"",INDEX($A$37:$T$207,MATCH($B242,$B$37:$B$207,0),12))</f>
        <v>1</v>
      </c>
      <c r="M242" s="10">
        <f>IF(ISNA(INDEX($A$37:$T$207,MATCH($B242,$B$37:$B$207,0),13)),"",INDEX($A$37:$T$207,MATCH($B242,$B$37:$B$207,0),13))</f>
        <v>0</v>
      </c>
      <c r="N242" s="10">
        <f>IF(ISNA(INDEX($A$37:$T$207,MATCH($B242,$B$37:$B$207,0),14)),"",INDEX($A$37:$T$207,MATCH($B242,$B$37:$B$207,0),14))</f>
        <v>3</v>
      </c>
      <c r="O242" s="10">
        <f>IF(ISNA(INDEX($A$37:$T$207,MATCH($B242,$B$37:$B$207,0),15)),"",INDEX($A$37:$T$207,MATCH($B242,$B$37:$B$207,0),15))</f>
        <v>8</v>
      </c>
      <c r="P242" s="10">
        <f>IF(ISNA(INDEX($A$37:$T$207,MATCH($B242,$B$37:$B$207,0),16)),"",INDEX($A$37:$T$207,MATCH($B242,$B$37:$B$207,0),16))</f>
        <v>11</v>
      </c>
      <c r="Q242" s="17" t="str">
        <f>IF(ISNA(INDEX($A$37:$T$207,MATCH($B242,$B$37:$B$207,0),17)),"",INDEX($A$37:$T$207,MATCH($B242,$B$37:$B$207,0),17))</f>
        <v>E</v>
      </c>
      <c r="R242" s="17">
        <f>IF(ISNA(INDEX($A$37:$T$207,MATCH($B242,$B$37:$B$207,0),18)),"",INDEX($A$37:$T$207,MATCH($B242,$B$37:$B$207,0),18))</f>
        <v>0</v>
      </c>
      <c r="S242" s="17">
        <f>IF(ISNA(INDEX($A$37:$T$207,MATCH($B242,$B$37:$B$207,0),19)),"",INDEX($A$37:$T$207,MATCH($B242,$B$37:$B$207,0),19))</f>
        <v>0</v>
      </c>
      <c r="T242" s="17" t="str">
        <f>IF(ISNA(INDEX($A$37:$T$207,MATCH($B242,$B$37:$B$207,0),20)),"",INDEX($A$37:$T$207,MATCH($B242,$B$37:$B$207,0),20))</f>
        <v>DS</v>
      </c>
      <c r="U242" s="72"/>
      <c r="V242" s="53"/>
      <c r="W242" s="53"/>
      <c r="X242" s="53"/>
      <c r="Y242" s="53"/>
      <c r="Z242" s="53"/>
    </row>
    <row r="243" spans="1:26" s="51" customFormat="1" ht="32.1" customHeight="1" x14ac:dyDescent="0.25">
      <c r="A243" s="20" t="str">
        <f>IF(ISNA(INDEX($A$37:$T$207,MATCH($B243,$B$37:$B$207,0),1)),"",INDEX($A$37:$T$207,MATCH($B243,$B$37:$B$207,0),1))</f>
        <v>LLP2121</v>
      </c>
      <c r="B243" s="171" t="s">
        <v>232</v>
      </c>
      <c r="C243" s="171"/>
      <c r="D243" s="171"/>
      <c r="E243" s="171"/>
      <c r="F243" s="171"/>
      <c r="G243" s="171"/>
      <c r="H243" s="171"/>
      <c r="I243" s="171"/>
      <c r="J243" s="10">
        <f>IF(ISNA(INDEX($A$37:$T$207,MATCH($B243,$B$37:$B$207,0),10)),"",INDEX($A$37:$T$207,MATCH($B243,$B$37:$B$207,0),10))</f>
        <v>5</v>
      </c>
      <c r="K243" s="10">
        <f>IF(ISNA(INDEX($A$37:$T$207,MATCH($B243,$B$37:$B$207,0),11)),"",INDEX($A$37:$T$207,MATCH($B243,$B$37:$B$207,0),11))</f>
        <v>2</v>
      </c>
      <c r="L243" s="10">
        <f>IF(ISNA(INDEX($A$37:$T$207,MATCH($B243,$B$37:$B$207,0),12)),"",INDEX($A$37:$T$207,MATCH($B243,$B$37:$B$207,0),12))</f>
        <v>1</v>
      </c>
      <c r="M243" s="10">
        <f>IF(ISNA(INDEX($A$37:$T$207,MATCH($B243,$B$37:$B$207,0),13)),"",INDEX($A$37:$T$207,MATCH($B243,$B$37:$B$207,0),13))</f>
        <v>2</v>
      </c>
      <c r="N243" s="10">
        <f>IF(ISNA(INDEX($A$37:$T$207,MATCH($B243,$B$37:$B$207,0),14)),"",INDEX($A$37:$T$207,MATCH($B243,$B$37:$B$207,0),14))</f>
        <v>5</v>
      </c>
      <c r="O243" s="10">
        <f>IF(ISNA(INDEX($A$37:$T$207,MATCH($B243,$B$37:$B$207,0),15)),"",INDEX($A$37:$T$207,MATCH($B243,$B$37:$B$207,0),15))</f>
        <v>4</v>
      </c>
      <c r="P243" s="10">
        <f>IF(ISNA(INDEX($A$37:$T$207,MATCH($B243,$B$37:$B$207,0),16)),"",INDEX($A$37:$T$207,MATCH($B243,$B$37:$B$207,0),16))</f>
        <v>9</v>
      </c>
      <c r="Q243" s="17" t="str">
        <f>IF(ISNA(INDEX($A$37:$T$207,MATCH($B243,$B$37:$B$207,0),17)),"",INDEX($A$37:$T$207,MATCH($B243,$B$37:$B$207,0),17))</f>
        <v>E</v>
      </c>
      <c r="R243" s="17">
        <f>IF(ISNA(INDEX($A$37:$T$207,MATCH($B243,$B$37:$B$207,0),18)),"",INDEX($A$37:$T$207,MATCH($B243,$B$37:$B$207,0),18))</f>
        <v>0</v>
      </c>
      <c r="S243" s="17">
        <f>IF(ISNA(INDEX($A$37:$T$207,MATCH($B243,$B$37:$B$207,0),19)),"",INDEX($A$37:$T$207,MATCH($B243,$B$37:$B$207,0),19))</f>
        <v>0</v>
      </c>
      <c r="T243" s="17" t="str">
        <f>IF(ISNA(INDEX($A$37:$T$207,MATCH($B243,$B$37:$B$207,0),20)),"",INDEX($A$37:$T$207,MATCH($B243,$B$37:$B$207,0),20))</f>
        <v>DS</v>
      </c>
      <c r="U243" s="72"/>
      <c r="V243" s="53"/>
      <c r="W243" s="53"/>
      <c r="X243" s="53"/>
      <c r="Y243" s="53"/>
      <c r="Z243" s="53"/>
    </row>
    <row r="244" spans="1:26" s="51" customFormat="1" ht="41.25" customHeight="1" x14ac:dyDescent="0.25">
      <c r="A244" s="20" t="str">
        <f>IF(ISNA(INDEX($A$37:$T$207,MATCH($B244,$B$37:$B$207,0),1)),"",INDEX($A$37:$T$207,MATCH($B244,$B$37:$B$207,0),1))</f>
        <v>LLP2161</v>
      </c>
      <c r="B244" s="171" t="s">
        <v>233</v>
      </c>
      <c r="C244" s="171"/>
      <c r="D244" s="171"/>
      <c r="E244" s="171"/>
      <c r="F244" s="171"/>
      <c r="G244" s="171"/>
      <c r="H244" s="171"/>
      <c r="I244" s="171"/>
      <c r="J244" s="10">
        <f>IF(ISNA(INDEX($A$37:$T$207,MATCH($B244,$B$37:$B$207,0),10)),"",INDEX($A$37:$T$207,MATCH($B244,$B$37:$B$207,0),10))</f>
        <v>6</v>
      </c>
      <c r="K244" s="10">
        <f>IF(ISNA(INDEX($A$37:$T$207,MATCH($B244,$B$37:$B$207,0),11)),"",INDEX($A$37:$T$207,MATCH($B244,$B$37:$B$207,0),11))</f>
        <v>2</v>
      </c>
      <c r="L244" s="10">
        <f>IF(ISNA(INDEX($A$37:$T$207,MATCH($B244,$B$37:$B$207,0),12)),"",INDEX($A$37:$T$207,MATCH($B244,$B$37:$B$207,0),12))</f>
        <v>1</v>
      </c>
      <c r="M244" s="10">
        <f>IF(ISNA(INDEX($A$37:$T$207,MATCH($B244,$B$37:$B$207,0),13)),"",INDEX($A$37:$T$207,MATCH($B244,$B$37:$B$207,0),13))</f>
        <v>0</v>
      </c>
      <c r="N244" s="10">
        <f>IF(ISNA(INDEX($A$37:$T$207,MATCH($B244,$B$37:$B$207,0),14)),"",INDEX($A$37:$T$207,MATCH($B244,$B$37:$B$207,0),14))</f>
        <v>3</v>
      </c>
      <c r="O244" s="10">
        <f>IF(ISNA(INDEX($A$37:$T$207,MATCH($B244,$B$37:$B$207,0),15)),"",INDEX($A$37:$T$207,MATCH($B244,$B$37:$B$207,0),15))</f>
        <v>8</v>
      </c>
      <c r="P244" s="10">
        <f>IF(ISNA(INDEX($A$37:$T$207,MATCH($B244,$B$37:$B$207,0),16)),"",INDEX($A$37:$T$207,MATCH($B244,$B$37:$B$207,0),16))</f>
        <v>11</v>
      </c>
      <c r="Q244" s="17" t="str">
        <f>IF(ISNA(INDEX($A$37:$T$207,MATCH($B244,$B$37:$B$207,0),17)),"",INDEX($A$37:$T$207,MATCH($B244,$B$37:$B$207,0),17))</f>
        <v>E</v>
      </c>
      <c r="R244" s="17">
        <f>IF(ISNA(INDEX($A$37:$T$207,MATCH($B244,$B$37:$B$207,0),18)),"",INDEX($A$37:$T$207,MATCH($B244,$B$37:$B$207,0),18))</f>
        <v>0</v>
      </c>
      <c r="S244" s="17">
        <f>IF(ISNA(INDEX($A$37:$T$207,MATCH($B244,$B$37:$B$207,0),19)),"",INDEX($A$37:$T$207,MATCH($B244,$B$37:$B$207,0),19))</f>
        <v>0</v>
      </c>
      <c r="T244" s="17" t="str">
        <f>IF(ISNA(INDEX($A$37:$T$207,MATCH($B244,$B$37:$B$207,0),20)),"",INDEX($A$37:$T$207,MATCH($B244,$B$37:$B$207,0),20))</f>
        <v>DS</v>
      </c>
      <c r="U244" s="72"/>
      <c r="V244" s="53"/>
      <c r="W244" s="53"/>
      <c r="X244" s="53"/>
      <c r="Y244" s="53"/>
      <c r="Z244" s="53"/>
    </row>
    <row r="245" spans="1:26" ht="22.5" customHeight="1" x14ac:dyDescent="0.25">
      <c r="A245" s="20" t="str">
        <f>IF(ISNA(INDEX($A$37:$T$207,MATCH($B245,$B$37:$B$207,0),1)),"",INDEX($A$37:$T$207,MATCH($B245,$B$37:$B$207,0),1))</f>
        <v>LLL3121</v>
      </c>
      <c r="B245" s="171" t="s">
        <v>282</v>
      </c>
      <c r="C245" s="171"/>
      <c r="D245" s="171"/>
      <c r="E245" s="171"/>
      <c r="F245" s="171"/>
      <c r="G245" s="171"/>
      <c r="H245" s="171"/>
      <c r="I245" s="171"/>
      <c r="J245" s="10">
        <f>IF(ISNA(INDEX($A$37:$T$207,MATCH($B245,$B$37:$B$207,0),10)),"",INDEX($A$37:$T$207,MATCH($B245,$B$37:$B$207,0),10))</f>
        <v>8</v>
      </c>
      <c r="K245" s="10">
        <f>IF(ISNA(INDEX($A$37:$T$207,MATCH($B245,$B$37:$B$207,0),11)),"",INDEX($A$37:$T$207,MATCH($B245,$B$37:$B$207,0),11))</f>
        <v>3</v>
      </c>
      <c r="L245" s="10">
        <f>IF(ISNA(INDEX($A$37:$T$207,MATCH($B245,$B$37:$B$207,0),12)),"",INDEX($A$37:$T$207,MATCH($B245,$B$37:$B$207,0),12))</f>
        <v>1</v>
      </c>
      <c r="M245" s="10">
        <f>IF(ISNA(INDEX($A$37:$T$207,MATCH($B245,$B$37:$B$207,0),13)),"",INDEX($A$37:$T$207,MATCH($B245,$B$37:$B$207,0),13))</f>
        <v>3</v>
      </c>
      <c r="N245" s="10">
        <f>IF(ISNA(INDEX($A$37:$T$207,MATCH($B245,$B$37:$B$207,0),14)),"",INDEX($A$37:$T$207,MATCH($B245,$B$37:$B$207,0),14))</f>
        <v>7</v>
      </c>
      <c r="O245" s="10">
        <f>IF(ISNA(INDEX($A$37:$T$207,MATCH($B245,$B$37:$B$207,0),15)),"",INDEX($A$37:$T$207,MATCH($B245,$B$37:$B$207,0),15))</f>
        <v>7</v>
      </c>
      <c r="P245" s="10">
        <f>IF(ISNA(INDEX($A$37:$T$207,MATCH($B245,$B$37:$B$207,0),16)),"",INDEX($A$37:$T$207,MATCH($B245,$B$37:$B$207,0),16))</f>
        <v>14</v>
      </c>
      <c r="Q245" s="17" t="str">
        <f>IF(ISNA(INDEX($A$37:$T$207,MATCH($B245,$B$37:$B$207,0),17)),"",INDEX($A$37:$T$207,MATCH($B245,$B$37:$B$207,0),17))</f>
        <v>E</v>
      </c>
      <c r="R245" s="17">
        <f>IF(ISNA(INDEX($A$37:$T$207,MATCH($B245,$B$37:$B$207,0),18)),"",INDEX($A$37:$T$207,MATCH($B245,$B$37:$B$207,0),18))</f>
        <v>0</v>
      </c>
      <c r="S245" s="17">
        <f>IF(ISNA(INDEX($A$37:$T$207,MATCH($B245,$B$37:$B$207,0),19)),"",INDEX($A$37:$T$207,MATCH($B245,$B$37:$B$207,0),19))</f>
        <v>0</v>
      </c>
      <c r="T245" s="17" t="str">
        <f>IF(ISNA(INDEX($A$37:$T$207,MATCH($B245,$B$37:$B$207,0),20)),"",INDEX($A$37:$T$207,MATCH($B245,$B$37:$B$207,0),20))</f>
        <v>DS</v>
      </c>
      <c r="U245" s="72"/>
      <c r="V245" s="53"/>
      <c r="W245" s="53"/>
      <c r="X245" s="53"/>
      <c r="Y245" s="53"/>
      <c r="Z245" s="53"/>
    </row>
    <row r="246" spans="1:26" ht="27" customHeight="1" x14ac:dyDescent="0.25">
      <c r="A246" s="20" t="str">
        <f>IF(ISNA(INDEX($A$37:$T$207,MATCH($B246,$B$37:$B$207,0),1)),"",INDEX($A$37:$T$207,MATCH($B246,$B$37:$B$207,0),1))</f>
        <v>LLL3161</v>
      </c>
      <c r="B246" s="171" t="s">
        <v>234</v>
      </c>
      <c r="C246" s="171"/>
      <c r="D246" s="171"/>
      <c r="E246" s="171"/>
      <c r="F246" s="171"/>
      <c r="G246" s="171"/>
      <c r="H246" s="171"/>
      <c r="I246" s="171"/>
      <c r="J246" s="10">
        <f>IF(ISNA(INDEX($A$37:$T$207,MATCH($B246,$B$37:$B$207,0),10)),"",INDEX($A$37:$T$207,MATCH($B246,$B$37:$B$207,0),10))</f>
        <v>7</v>
      </c>
      <c r="K246" s="10">
        <f>IF(ISNA(INDEX($A$37:$T$207,MATCH($B246,$B$37:$B$207,0),11)),"",INDEX($A$37:$T$207,MATCH($B246,$B$37:$B$207,0),11))</f>
        <v>2</v>
      </c>
      <c r="L246" s="10">
        <f>IF(ISNA(INDEX($A$37:$T$207,MATCH($B246,$B$37:$B$207,0),12)),"",INDEX($A$37:$T$207,MATCH($B246,$B$37:$B$207,0),12))</f>
        <v>1</v>
      </c>
      <c r="M246" s="10">
        <f>IF(ISNA(INDEX($A$37:$T$207,MATCH($B246,$B$37:$B$207,0),13)),"",INDEX($A$37:$T$207,MATCH($B246,$B$37:$B$207,0),13))</f>
        <v>0</v>
      </c>
      <c r="N246" s="10">
        <f>IF(ISNA(INDEX($A$37:$T$207,MATCH($B246,$B$37:$B$207,0),14)),"",INDEX($A$37:$T$207,MATCH($B246,$B$37:$B$207,0),14))</f>
        <v>3</v>
      </c>
      <c r="O246" s="10">
        <f>IF(ISNA(INDEX($A$37:$T$207,MATCH($B246,$B$37:$B$207,0),15)),"",INDEX($A$37:$T$207,MATCH($B246,$B$37:$B$207,0),15))</f>
        <v>10</v>
      </c>
      <c r="P246" s="10">
        <f>IF(ISNA(INDEX($A$37:$T$207,MATCH($B246,$B$37:$B$207,0),16)),"",INDEX($A$37:$T$207,MATCH($B246,$B$37:$B$207,0),16))</f>
        <v>13</v>
      </c>
      <c r="Q246" s="17" t="str">
        <f>IF(ISNA(INDEX($A$37:$T$207,MATCH($B246,$B$37:$B$207,0),17)),"",INDEX($A$37:$T$207,MATCH($B246,$B$37:$B$207,0),17))</f>
        <v>E</v>
      </c>
      <c r="R246" s="17">
        <f>IF(ISNA(INDEX($A$37:$T$207,MATCH($B246,$B$37:$B$207,0),18)),"",INDEX($A$37:$T$207,MATCH($B246,$B$37:$B$207,0),18))</f>
        <v>0</v>
      </c>
      <c r="S246" s="17">
        <f>IF(ISNA(INDEX($A$37:$T$207,MATCH($B246,$B$37:$B$207,0),19)),"",INDEX($A$37:$T$207,MATCH($B246,$B$37:$B$207,0),19))</f>
        <v>0</v>
      </c>
      <c r="T246" s="17" t="str">
        <f>IF(ISNA(INDEX($A$37:$T$207,MATCH($B246,$B$37:$B$207,0),20)),"",INDEX($A$37:$T$207,MATCH($B246,$B$37:$B$207,0),20))</f>
        <v>DS</v>
      </c>
      <c r="U246" s="72"/>
      <c r="V246" s="53"/>
      <c r="W246" s="53"/>
      <c r="X246" s="53"/>
      <c r="Y246" s="53"/>
      <c r="Z246" s="53"/>
    </row>
    <row r="247" spans="1:26" ht="20.100000000000001" customHeight="1" x14ac:dyDescent="0.25">
      <c r="A247" s="20" t="str">
        <f>IF(ISNA(INDEX($A$37:$T$207,MATCH($B247,$B$37:$B$207,0),1)),"",INDEX($A$37:$T$207,MATCH($B247,$B$37:$B$207,0),1))</f>
        <v>LLY3024</v>
      </c>
      <c r="B247" s="171" t="s">
        <v>235</v>
      </c>
      <c r="C247" s="171"/>
      <c r="D247" s="171"/>
      <c r="E247" s="171"/>
      <c r="F247" s="171"/>
      <c r="G247" s="171"/>
      <c r="H247" s="171"/>
      <c r="I247" s="171"/>
      <c r="J247" s="10">
        <f>IF(ISNA(INDEX($A$37:$T$207,MATCH($B247,$B$37:$B$207,0),10)),"",INDEX($A$37:$T$207,MATCH($B247,$B$37:$B$207,0),10))</f>
        <v>3</v>
      </c>
      <c r="K247" s="10">
        <f>IF(ISNA(INDEX($A$37:$T$207,MATCH($B247,$B$37:$B$207,0),11)),"",INDEX($A$37:$T$207,MATCH($B247,$B$37:$B$207,0),11))</f>
        <v>0</v>
      </c>
      <c r="L247" s="10">
        <f>IF(ISNA(INDEX($A$37:$T$207,MATCH($B247,$B$37:$B$207,0),12)),"",INDEX($A$37:$T$207,MATCH($B247,$B$37:$B$207,0),12))</f>
        <v>0</v>
      </c>
      <c r="M247" s="10">
        <f>IF(ISNA(INDEX($A$37:$T$207,MATCH($B247,$B$37:$B$207,0),13)),"",INDEX($A$37:$T$207,MATCH($B247,$B$37:$B$207,0),13))</f>
        <v>2</v>
      </c>
      <c r="N247" s="10">
        <f>IF(ISNA(INDEX($A$37:$T$207,MATCH($B247,$B$37:$B$207,0),14)),"",INDEX($A$37:$T$207,MATCH($B247,$B$37:$B$207,0),14))</f>
        <v>2</v>
      </c>
      <c r="O247" s="10">
        <f>IF(ISNA(INDEX($A$37:$T$207,MATCH($B247,$B$37:$B$207,0),15)),"",INDEX($A$37:$T$207,MATCH($B247,$B$37:$B$207,0),15))</f>
        <v>3</v>
      </c>
      <c r="P247" s="10">
        <f>IF(ISNA(INDEX($A$37:$T$207,MATCH($B247,$B$37:$B$207,0),16)),"",INDEX($A$37:$T$207,MATCH($B247,$B$37:$B$207,0),16))</f>
        <v>5</v>
      </c>
      <c r="Q247" s="17">
        <f>IF(ISNA(INDEX($A$37:$T$207,MATCH($B247,$B$37:$B$207,0),17)),"",INDEX($A$37:$T$207,MATCH($B247,$B$37:$B$207,0),17))</f>
        <v>0</v>
      </c>
      <c r="R247" s="17" t="str">
        <f>IF(ISNA(INDEX($A$37:$T$207,MATCH($B247,$B$37:$B$207,0),18)),"",INDEX($A$37:$T$207,MATCH($B247,$B$37:$B$207,0),18))</f>
        <v>C</v>
      </c>
      <c r="S247" s="17">
        <f>IF(ISNA(INDEX($A$37:$T$207,MATCH($B247,$B$37:$B$207,0),19)),"",INDEX($A$37:$T$207,MATCH($B247,$B$37:$B$207,0),19))</f>
        <v>0</v>
      </c>
      <c r="T247" s="17" t="str">
        <f>IF(ISNA(INDEX($A$37:$T$207,MATCH($B247,$B$37:$B$207,0),20)),"",INDEX($A$37:$T$207,MATCH($B247,$B$37:$B$207,0),20))</f>
        <v>DS</v>
      </c>
      <c r="U247" s="72"/>
      <c r="V247" s="53"/>
      <c r="W247" s="53"/>
      <c r="X247" s="53"/>
      <c r="Y247" s="53"/>
      <c r="Z247" s="53"/>
    </row>
    <row r="248" spans="1:26" ht="27.75" customHeight="1" x14ac:dyDescent="0.25">
      <c r="A248" s="20" t="str">
        <f>IF(ISNA(INDEX($A$37:$T$207,MATCH($B248,$B$37:$B$207,0),1)),"",INDEX($A$37:$T$207,MATCH($B248,$B$37:$B$207,0),1))</f>
        <v>LLP3121</v>
      </c>
      <c r="B248" s="171" t="s">
        <v>284</v>
      </c>
      <c r="C248" s="171"/>
      <c r="D248" s="171"/>
      <c r="E248" s="171"/>
      <c r="F248" s="171"/>
      <c r="G248" s="171"/>
      <c r="H248" s="171"/>
      <c r="I248" s="171"/>
      <c r="J248" s="10">
        <f>IF(ISNA(INDEX($A$37:$T$207,MATCH($B248,$B$37:$B$207,0),10)),"",INDEX($A$37:$T$207,MATCH($B248,$B$37:$B$207,0),10))</f>
        <v>6</v>
      </c>
      <c r="K248" s="10">
        <f>IF(ISNA(INDEX($A$37:$T$207,MATCH($B248,$B$37:$B$207,0),11)),"",INDEX($A$37:$T$207,MATCH($B248,$B$37:$B$207,0),11))</f>
        <v>2</v>
      </c>
      <c r="L248" s="10">
        <f>IF(ISNA(INDEX($A$37:$T$207,MATCH($B248,$B$37:$B$207,0),12)),"",INDEX($A$37:$T$207,MATCH($B248,$B$37:$B$207,0),12))</f>
        <v>1</v>
      </c>
      <c r="M248" s="10">
        <f>IF(ISNA(INDEX($A$37:$T$207,MATCH($B248,$B$37:$B$207,0),13)),"",INDEX($A$37:$T$207,MATCH($B248,$B$37:$B$207,0),13))</f>
        <v>3</v>
      </c>
      <c r="N248" s="10">
        <f>IF(ISNA(INDEX($A$37:$T$207,MATCH($B248,$B$37:$B$207,0),14)),"",INDEX($A$37:$T$207,MATCH($B248,$B$37:$B$207,0),14))</f>
        <v>6</v>
      </c>
      <c r="O248" s="10">
        <f>IF(ISNA(INDEX($A$37:$T$207,MATCH($B248,$B$37:$B$207,0),15)),"",INDEX($A$37:$T$207,MATCH($B248,$B$37:$B$207,0),15))</f>
        <v>5</v>
      </c>
      <c r="P248" s="10">
        <f>IF(ISNA(INDEX($A$37:$T$207,MATCH($B248,$B$37:$B$207,0),16)),"",INDEX($A$37:$T$207,MATCH($B248,$B$37:$B$207,0),16))</f>
        <v>11</v>
      </c>
      <c r="Q248" s="17" t="str">
        <f>IF(ISNA(INDEX($A$37:$T$207,MATCH($B248,$B$37:$B$207,0),17)),"",INDEX($A$37:$T$207,MATCH($B248,$B$37:$B$207,0),17))</f>
        <v>E</v>
      </c>
      <c r="R248" s="17">
        <f>IF(ISNA(INDEX($A$37:$T$207,MATCH($B248,$B$37:$B$207,0),18)),"",INDEX($A$37:$T$207,MATCH($B248,$B$37:$B$207,0),18))</f>
        <v>0</v>
      </c>
      <c r="S248" s="17">
        <f>IF(ISNA(INDEX($A$37:$T$207,MATCH($B248,$B$37:$B$207,0),19)),"",INDEX($A$37:$T$207,MATCH($B248,$B$37:$B$207,0),19))</f>
        <v>0</v>
      </c>
      <c r="T248" s="17" t="str">
        <f>IF(ISNA(INDEX($A$37:$T$207,MATCH($B248,$B$37:$B$207,0),20)),"",INDEX($A$37:$T$207,MATCH($B248,$B$37:$B$207,0),20))</f>
        <v>DS</v>
      </c>
      <c r="U248" s="72"/>
      <c r="V248" s="53"/>
      <c r="W248" s="53"/>
      <c r="X248" s="53"/>
      <c r="Y248" s="53"/>
      <c r="Z248" s="53"/>
    </row>
    <row r="249" spans="1:26" ht="25.5" customHeight="1" x14ac:dyDescent="0.25">
      <c r="A249" s="20" t="str">
        <f>IF(ISNA(INDEX($A$37:$T$207,MATCH($B249,$B$37:$B$207,0),1)),"",INDEX($A$37:$T$207,MATCH($B249,$B$37:$B$207,0),1))</f>
        <v>LLP3161</v>
      </c>
      <c r="B249" s="171" t="s">
        <v>238</v>
      </c>
      <c r="C249" s="171"/>
      <c r="D249" s="171"/>
      <c r="E249" s="171"/>
      <c r="F249" s="171"/>
      <c r="G249" s="171"/>
      <c r="H249" s="171"/>
      <c r="I249" s="171"/>
      <c r="J249" s="10">
        <f>IF(ISNA(INDEX($A$37:$T$207,MATCH($B249,$B$37:$B$207,0),10)),"",INDEX($A$37:$T$207,MATCH($B249,$B$37:$B$207,0),10))</f>
        <v>5</v>
      </c>
      <c r="K249" s="10">
        <f>IF(ISNA(INDEX($A$37:$T$207,MATCH($B249,$B$37:$B$207,0),11)),"",INDEX($A$37:$T$207,MATCH($B249,$B$37:$B$207,0),11))</f>
        <v>1</v>
      </c>
      <c r="L249" s="10">
        <f>IF(ISNA(INDEX($A$37:$T$207,MATCH($B249,$B$37:$B$207,0),12)),"",INDEX($A$37:$T$207,MATCH($B249,$B$37:$B$207,0),12))</f>
        <v>1</v>
      </c>
      <c r="M249" s="10">
        <f>IF(ISNA(INDEX($A$37:$T$207,MATCH($B249,$B$37:$B$207,0),13)),"",INDEX($A$37:$T$207,MATCH($B249,$B$37:$B$207,0),13))</f>
        <v>0</v>
      </c>
      <c r="N249" s="10">
        <f>IF(ISNA(INDEX($A$37:$T$207,MATCH($B249,$B$37:$B$207,0),14)),"",INDEX($A$37:$T$207,MATCH($B249,$B$37:$B$207,0),14))</f>
        <v>2</v>
      </c>
      <c r="O249" s="10">
        <f>IF(ISNA(INDEX($A$37:$T$207,MATCH($B249,$B$37:$B$207,0),15)),"",INDEX($A$37:$T$207,MATCH($B249,$B$37:$B$207,0),15))</f>
        <v>7</v>
      </c>
      <c r="P249" s="10">
        <f>IF(ISNA(INDEX($A$37:$T$207,MATCH($B249,$B$37:$B$207,0),16)),"",INDEX($A$37:$T$207,MATCH($B249,$B$37:$B$207,0),16))</f>
        <v>9</v>
      </c>
      <c r="Q249" s="17" t="str">
        <f>IF(ISNA(INDEX($A$37:$T$207,MATCH($B249,$B$37:$B$207,0),17)),"",INDEX($A$37:$T$207,MATCH($B249,$B$37:$B$207,0),17))</f>
        <v>E</v>
      </c>
      <c r="R249" s="17">
        <f>IF(ISNA(INDEX($A$37:$T$207,MATCH($B249,$B$37:$B$207,0),18)),"",INDEX($A$37:$T$207,MATCH($B249,$B$37:$B$207,0),18))</f>
        <v>0</v>
      </c>
      <c r="S249" s="17">
        <f>IF(ISNA(INDEX($A$37:$T$207,MATCH($B249,$B$37:$B$207,0),19)),"",INDEX($A$37:$T$207,MATCH($B249,$B$37:$B$207,0),19))</f>
        <v>0</v>
      </c>
      <c r="T249" s="17" t="str">
        <f>IF(ISNA(INDEX($A$37:$T$207,MATCH($B249,$B$37:$B$207,0),20)),"",INDEX($A$37:$T$207,MATCH($B249,$B$37:$B$207,0),20))</f>
        <v>DS</v>
      </c>
      <c r="U249" s="72"/>
      <c r="V249" s="53"/>
      <c r="W249" s="53"/>
      <c r="X249" s="53"/>
      <c r="Y249" s="53"/>
      <c r="Z249" s="53"/>
    </row>
    <row r="250" spans="1:26" s="33" customFormat="1" ht="21.75" customHeight="1" x14ac:dyDescent="0.25">
      <c r="A250" s="20" t="str">
        <f>IF(ISNA(INDEX($A$37:$T$207,MATCH($B250,$B$37:$B$207,0),1)),"",INDEX($A$37:$T$207,MATCH($B250,$B$37:$B$207,0),1))</f>
        <v>LLL4121</v>
      </c>
      <c r="B250" s="171" t="s">
        <v>283</v>
      </c>
      <c r="C250" s="171"/>
      <c r="D250" s="171"/>
      <c r="E250" s="171"/>
      <c r="F250" s="171"/>
      <c r="G250" s="171"/>
      <c r="H250" s="171"/>
      <c r="I250" s="171"/>
      <c r="J250" s="10">
        <f>IF(ISNA(INDEX($A$37:$T$207,MATCH($B250,$B$37:$B$207,0),10)),"",INDEX($A$37:$T$207,MATCH($B250,$B$37:$B$207,0),10))</f>
        <v>5</v>
      </c>
      <c r="K250" s="10">
        <f>IF(ISNA(INDEX($A$37:$T$207,MATCH($B250,$B$37:$B$207,0),11)),"",INDEX($A$37:$T$207,MATCH($B250,$B$37:$B$207,0),11))</f>
        <v>2</v>
      </c>
      <c r="L250" s="10">
        <f>IF(ISNA(INDEX($A$37:$T$207,MATCH($B250,$B$37:$B$207,0),12)),"",INDEX($A$37:$T$207,MATCH($B250,$B$37:$B$207,0),12))</f>
        <v>1</v>
      </c>
      <c r="M250" s="10">
        <f>IF(ISNA(INDEX($A$37:$T$207,MATCH($B250,$B$37:$B$207,0),13)),"",INDEX($A$37:$T$207,MATCH($B250,$B$37:$B$207,0),13))</f>
        <v>2</v>
      </c>
      <c r="N250" s="10">
        <f>IF(ISNA(INDEX($A$37:$T$207,MATCH($B250,$B$37:$B$207,0),14)),"",INDEX($A$37:$T$207,MATCH($B250,$B$37:$B$207,0),14))</f>
        <v>5</v>
      </c>
      <c r="O250" s="10">
        <f>IF(ISNA(INDEX($A$37:$T$207,MATCH($B250,$B$37:$B$207,0),15)),"",INDEX($A$37:$T$207,MATCH($B250,$B$37:$B$207,0),15))</f>
        <v>4</v>
      </c>
      <c r="P250" s="10">
        <f>IF(ISNA(INDEX($A$37:$T$207,MATCH($B250,$B$37:$B$207,0),16)),"",INDEX($A$37:$T$207,MATCH($B250,$B$37:$B$207,0),16))</f>
        <v>9</v>
      </c>
      <c r="Q250" s="17" t="str">
        <f>IF(ISNA(INDEX($A$37:$T$207,MATCH($B250,$B$37:$B$207,0),17)),"",INDEX($A$37:$T$207,MATCH($B250,$B$37:$B$207,0),17))</f>
        <v>E</v>
      </c>
      <c r="R250" s="17">
        <f>IF(ISNA(INDEX($A$37:$T$207,MATCH($B250,$B$37:$B$207,0),18)),"",INDEX($A$37:$T$207,MATCH($B250,$B$37:$B$207,0),18))</f>
        <v>0</v>
      </c>
      <c r="S250" s="17">
        <f>IF(ISNA(INDEX($A$37:$T$207,MATCH($B250,$B$37:$B$207,0),19)),"",INDEX($A$37:$T$207,MATCH($B250,$B$37:$B$207,0),19))</f>
        <v>0</v>
      </c>
      <c r="T250" s="17" t="str">
        <f>IF(ISNA(INDEX($A$37:$T$207,MATCH($B250,$B$37:$B$207,0),20)),"",INDEX($A$37:$T$207,MATCH($B250,$B$37:$B$207,0),20))</f>
        <v>DS</v>
      </c>
      <c r="U250" s="72"/>
      <c r="V250" s="53"/>
      <c r="W250" s="53"/>
      <c r="X250" s="53"/>
      <c r="Y250" s="53"/>
      <c r="Z250" s="53"/>
    </row>
    <row r="251" spans="1:26" s="33" customFormat="1" ht="27.75" customHeight="1" x14ac:dyDescent="0.25">
      <c r="A251" s="20" t="str">
        <f>IF(ISNA(INDEX($A$37:$T$207,MATCH($B251,$B$37:$B$207,0),1)),"",INDEX($A$37:$T$207,MATCH($B251,$B$37:$B$207,0),1))</f>
        <v>LLL4161</v>
      </c>
      <c r="B251" s="171" t="s">
        <v>240</v>
      </c>
      <c r="C251" s="171"/>
      <c r="D251" s="171"/>
      <c r="E251" s="171"/>
      <c r="F251" s="171"/>
      <c r="G251" s="171"/>
      <c r="H251" s="171"/>
      <c r="I251" s="171"/>
      <c r="J251" s="10">
        <f>IF(ISNA(INDEX($A$37:$T$207,MATCH($B251,$B$37:$B$207,0),10)),"",INDEX($A$37:$T$207,MATCH($B251,$B$37:$B$207,0),10))</f>
        <v>6</v>
      </c>
      <c r="K251" s="10">
        <f>IF(ISNA(INDEX($A$37:$T$207,MATCH($B251,$B$37:$B$207,0),11)),"",INDEX($A$37:$T$207,MATCH($B251,$B$37:$B$207,0),11))</f>
        <v>2</v>
      </c>
      <c r="L251" s="10">
        <f>IF(ISNA(INDEX($A$37:$T$207,MATCH($B251,$B$37:$B$207,0),12)),"",INDEX($A$37:$T$207,MATCH($B251,$B$37:$B$207,0),12))</f>
        <v>1</v>
      </c>
      <c r="M251" s="10">
        <f>IF(ISNA(INDEX($A$37:$T$207,MATCH($B251,$B$37:$B$207,0),13)),"",INDEX($A$37:$T$207,MATCH($B251,$B$37:$B$207,0),13))</f>
        <v>0</v>
      </c>
      <c r="N251" s="10">
        <f>IF(ISNA(INDEX($A$37:$T$207,MATCH($B251,$B$37:$B$207,0),14)),"",INDEX($A$37:$T$207,MATCH($B251,$B$37:$B$207,0),14))</f>
        <v>3</v>
      </c>
      <c r="O251" s="10">
        <f>IF(ISNA(INDEX($A$37:$T$207,MATCH($B251,$B$37:$B$207,0),15)),"",INDEX($A$37:$T$207,MATCH($B251,$B$37:$B$207,0),15))</f>
        <v>8</v>
      </c>
      <c r="P251" s="10">
        <f>IF(ISNA(INDEX($A$37:$T$207,MATCH($B251,$B$37:$B$207,0),16)),"",INDEX($A$37:$T$207,MATCH($B251,$B$37:$B$207,0),16))</f>
        <v>11</v>
      </c>
      <c r="Q251" s="17" t="str">
        <f>IF(ISNA(INDEX($A$37:$T$207,MATCH($B251,$B$37:$B$207,0),17)),"",INDEX($A$37:$T$207,MATCH($B251,$B$37:$B$207,0),17))</f>
        <v>E</v>
      </c>
      <c r="R251" s="17">
        <f>IF(ISNA(INDEX($A$37:$T$207,MATCH($B251,$B$37:$B$207,0),18)),"",INDEX($A$37:$T$207,MATCH($B251,$B$37:$B$207,0),18))</f>
        <v>0</v>
      </c>
      <c r="S251" s="17">
        <f>IF(ISNA(INDEX($A$37:$T$207,MATCH($B251,$B$37:$B$207,0),19)),"",INDEX($A$37:$T$207,MATCH($B251,$B$37:$B$207,0),19))</f>
        <v>0</v>
      </c>
      <c r="T251" s="17" t="str">
        <f>IF(ISNA(INDEX($A$37:$T$207,MATCH($B251,$B$37:$B$207,0),20)),"",INDEX($A$37:$T$207,MATCH($B251,$B$37:$B$207,0),20))</f>
        <v>DS</v>
      </c>
      <c r="U251" s="72"/>
      <c r="V251" s="53"/>
      <c r="W251" s="53"/>
      <c r="X251" s="53"/>
      <c r="Y251" s="53"/>
      <c r="Z251" s="53"/>
    </row>
    <row r="252" spans="1:26" s="33" customFormat="1" ht="31.5" customHeight="1" x14ac:dyDescent="0.25">
      <c r="A252" s="20" t="str">
        <f>IF(ISNA(INDEX($A$37:$T$207,MATCH($B252,$B$37:$B$207,0),1)),"",INDEX($A$37:$T$207,MATCH($B252,$B$37:$B$207,0),1))</f>
        <v>LLX4117</v>
      </c>
      <c r="B252" s="171" t="s">
        <v>305</v>
      </c>
      <c r="C252" s="171"/>
      <c r="D252" s="171"/>
      <c r="E252" s="171"/>
      <c r="F252" s="171"/>
      <c r="G252" s="171"/>
      <c r="H252" s="171"/>
      <c r="I252" s="171"/>
      <c r="J252" s="10">
        <f>IF(ISNA(INDEX($A$37:$T$207,MATCH($B252,$B$37:$B$207,0),10)),"",INDEX($A$37:$T$207,MATCH($B252,$B$37:$B$207,0),10))</f>
        <v>4</v>
      </c>
      <c r="K252" s="10">
        <f>IF(ISNA(INDEX($A$37:$T$207,MATCH($B252,$B$37:$B$207,0),11)),"",INDEX($A$37:$T$207,MATCH($B252,$B$37:$B$207,0),11))</f>
        <v>2</v>
      </c>
      <c r="L252" s="10">
        <f>IF(ISNA(INDEX($A$37:$T$207,MATCH($B252,$B$37:$B$207,0),12)),"",INDEX($A$37:$T$207,MATCH($B252,$B$37:$B$207,0),12))</f>
        <v>0</v>
      </c>
      <c r="M252" s="10">
        <f>IF(ISNA(INDEX($A$37:$T$207,MATCH($B252,$B$37:$B$207,0),13)),"",INDEX($A$37:$T$207,MATCH($B252,$B$37:$B$207,0),13))</f>
        <v>0</v>
      </c>
      <c r="N252" s="10">
        <f>IF(ISNA(INDEX($A$37:$T$207,MATCH($B252,$B$37:$B$207,0),14)),"",INDEX($A$37:$T$207,MATCH($B252,$B$37:$B$207,0),14))</f>
        <v>2</v>
      </c>
      <c r="O252" s="10">
        <f>IF(ISNA(INDEX($A$37:$T$207,MATCH($B252,$B$37:$B$207,0),15)),"",INDEX($A$37:$T$207,MATCH($B252,$B$37:$B$207,0),15))</f>
        <v>5</v>
      </c>
      <c r="P252" s="10">
        <f>IF(ISNA(INDEX($A$37:$T$207,MATCH($B252,$B$37:$B$207,0),16)),"",INDEX($A$37:$T$207,MATCH($B252,$B$37:$B$207,0),16))</f>
        <v>7</v>
      </c>
      <c r="Q252" s="17">
        <f>IF(ISNA(INDEX($A$37:$T$207,MATCH($B252,$B$37:$B$207,0),17)),"",INDEX($A$37:$T$207,MATCH($B252,$B$37:$B$207,0),17))</f>
        <v>0</v>
      </c>
      <c r="R252" s="17" t="str">
        <f>IF(ISNA(INDEX($A$37:$T$207,MATCH($B252,$B$37:$B$207,0),18)),"",INDEX($A$37:$T$207,MATCH($B252,$B$37:$B$207,0),18))</f>
        <v>C</v>
      </c>
      <c r="S252" s="17">
        <f>IF(ISNA(INDEX($A$37:$T$207,MATCH($B252,$B$37:$B$207,0),19)),"",INDEX($A$37:$T$207,MATCH($B252,$B$37:$B$207,0),19))</f>
        <v>0</v>
      </c>
      <c r="T252" s="17" t="str">
        <f>IF(ISNA(INDEX($A$37:$T$207,MATCH($B252,$B$37:$B$207,0),20)),"",INDEX($A$37:$T$207,MATCH($B252,$B$37:$B$207,0),20))</f>
        <v>DS</v>
      </c>
      <c r="U252" s="72"/>
      <c r="V252" s="53"/>
      <c r="W252" s="53"/>
      <c r="X252" s="53"/>
      <c r="Y252" s="53"/>
      <c r="Z252" s="53"/>
    </row>
    <row r="253" spans="1:26" ht="15.75" customHeight="1" x14ac:dyDescent="0.25">
      <c r="A253" s="20" t="str">
        <f>IF(ISNA(INDEX($A$37:$T$207,MATCH($B253,$B$37:$B$207,0),1)),"",INDEX($A$37:$T$207,MATCH($B253,$B$37:$B$207,0),1))</f>
        <v>LLY4024</v>
      </c>
      <c r="B253" s="171" t="s">
        <v>241</v>
      </c>
      <c r="C253" s="171"/>
      <c r="D253" s="171"/>
      <c r="E253" s="171"/>
      <c r="F253" s="171"/>
      <c r="G253" s="171"/>
      <c r="H253" s="171"/>
      <c r="I253" s="171"/>
      <c r="J253" s="10">
        <f>IF(ISNA(INDEX($A$37:$T$207,MATCH($B253,$B$37:$B$207,0),10)),"",INDEX($A$37:$T$207,MATCH($B253,$B$37:$B$207,0),10))</f>
        <v>3</v>
      </c>
      <c r="K253" s="10">
        <f>IF(ISNA(INDEX($A$37:$T$207,MATCH($B253,$B$37:$B$207,0),11)),"",INDEX($A$37:$T$207,MATCH($B253,$B$37:$B$207,0),11))</f>
        <v>0</v>
      </c>
      <c r="L253" s="10">
        <f>IF(ISNA(INDEX($A$37:$T$207,MATCH($B253,$B$37:$B$207,0),12)),"",INDEX($A$37:$T$207,MATCH($B253,$B$37:$B$207,0),12))</f>
        <v>0</v>
      </c>
      <c r="M253" s="10">
        <f>IF(ISNA(INDEX($A$37:$T$207,MATCH($B253,$B$37:$B$207,0),13)),"",INDEX($A$37:$T$207,MATCH($B253,$B$37:$B$207,0),13))</f>
        <v>2</v>
      </c>
      <c r="N253" s="10">
        <f>IF(ISNA(INDEX($A$37:$T$207,MATCH($B253,$B$37:$B$207,0),14)),"",INDEX($A$37:$T$207,MATCH($B253,$B$37:$B$207,0),14))</f>
        <v>2</v>
      </c>
      <c r="O253" s="10">
        <f>IF(ISNA(INDEX($A$37:$T$207,MATCH($B253,$B$37:$B$207,0),15)),"",INDEX($A$37:$T$207,MATCH($B253,$B$37:$B$207,0),15))</f>
        <v>3</v>
      </c>
      <c r="P253" s="10">
        <f>IF(ISNA(INDEX($A$37:$T$207,MATCH($B253,$B$37:$B$207,0),16)),"",INDEX($A$37:$T$207,MATCH($B253,$B$37:$B$207,0),16))</f>
        <v>5</v>
      </c>
      <c r="Q253" s="17">
        <f>IF(ISNA(INDEX($A$37:$T$207,MATCH($B253,$B$37:$B$207,0),17)),"",INDEX($A$37:$T$207,MATCH($B253,$B$37:$B$207,0),17))</f>
        <v>0</v>
      </c>
      <c r="R253" s="17" t="str">
        <f>IF(ISNA(INDEX($A$37:$T$207,MATCH($B253,$B$37:$B$207,0),18)),"",INDEX($A$37:$T$207,MATCH($B253,$B$37:$B$207,0),18))</f>
        <v>C</v>
      </c>
      <c r="S253" s="17">
        <f>IF(ISNA(INDEX($A$37:$T$207,MATCH($B253,$B$37:$B$207,0),19)),"",INDEX($A$37:$T$207,MATCH($B253,$B$37:$B$207,0),19))</f>
        <v>0</v>
      </c>
      <c r="T253" s="17" t="str">
        <f>IF(ISNA(INDEX($A$37:$T$207,MATCH($B253,$B$37:$B$207,0),20)),"",INDEX($A$37:$T$207,MATCH($B253,$B$37:$B$207,0),20))</f>
        <v>DS</v>
      </c>
      <c r="U253" s="72"/>
      <c r="V253" s="53"/>
      <c r="W253" s="53"/>
      <c r="X253" s="53"/>
      <c r="Y253" s="53"/>
      <c r="Z253" s="53"/>
    </row>
    <row r="254" spans="1:26" ht="28.5" customHeight="1" x14ac:dyDescent="0.25">
      <c r="A254" s="20" t="str">
        <f>IF(ISNA(INDEX($A$37:$T$207,MATCH($B254,$B$37:$B$207,0),1)),"",INDEX($A$37:$T$207,MATCH($B254,$B$37:$B$207,0),1))</f>
        <v>LLP4121</v>
      </c>
      <c r="B254" s="171" t="s">
        <v>237</v>
      </c>
      <c r="C254" s="171"/>
      <c r="D254" s="171"/>
      <c r="E254" s="171"/>
      <c r="F254" s="171"/>
      <c r="G254" s="171"/>
      <c r="H254" s="171"/>
      <c r="I254" s="171"/>
      <c r="J254" s="10">
        <f>IF(ISNA(INDEX($A$37:$T$207,MATCH($B254,$B$37:$B$207,0),10)),"",INDEX($A$37:$T$207,MATCH($B254,$B$37:$B$207,0),10))</f>
        <v>6</v>
      </c>
      <c r="K254" s="10">
        <f>IF(ISNA(INDEX($A$37:$T$207,MATCH($B254,$B$37:$B$207,0),11)),"",INDEX($A$37:$T$207,MATCH($B254,$B$37:$B$207,0),11))</f>
        <v>2</v>
      </c>
      <c r="L254" s="10">
        <f>IF(ISNA(INDEX($A$37:$T$207,MATCH($B254,$B$37:$B$207,0),12)),"",INDEX($A$37:$T$207,MATCH($B254,$B$37:$B$207,0),12))</f>
        <v>1</v>
      </c>
      <c r="M254" s="10">
        <f>IF(ISNA(INDEX($A$37:$T$207,MATCH($B254,$B$37:$B$207,0),13)),"",INDEX($A$37:$T$207,MATCH($B254,$B$37:$B$207,0),13))</f>
        <v>2</v>
      </c>
      <c r="N254" s="10">
        <f>IF(ISNA(INDEX($A$37:$T$207,MATCH($B254,$B$37:$B$207,0),14)),"",INDEX($A$37:$T$207,MATCH($B254,$B$37:$B$207,0),14))</f>
        <v>5</v>
      </c>
      <c r="O254" s="10">
        <f>IF(ISNA(INDEX($A$37:$T$207,MATCH($B254,$B$37:$B$207,0),15)),"",INDEX($A$37:$T$207,MATCH($B254,$B$37:$B$207,0),15))</f>
        <v>6</v>
      </c>
      <c r="P254" s="10">
        <f>IF(ISNA(INDEX($A$37:$T$207,MATCH($B254,$B$37:$B$207,0),16)),"",INDEX($A$37:$T$207,MATCH($B254,$B$37:$B$207,0),16))</f>
        <v>11</v>
      </c>
      <c r="Q254" s="17" t="str">
        <f>IF(ISNA(INDEX($A$37:$T$207,MATCH($B254,$B$37:$B$207,0),17)),"",INDEX($A$37:$T$207,MATCH($B254,$B$37:$B$207,0),17))</f>
        <v>E</v>
      </c>
      <c r="R254" s="17">
        <f>IF(ISNA(INDEX($A$37:$T$207,MATCH($B254,$B$37:$B$207,0),18)),"",INDEX($A$37:$T$207,MATCH($B254,$B$37:$B$207,0),18))</f>
        <v>0</v>
      </c>
      <c r="S254" s="17">
        <f>IF(ISNA(INDEX($A$37:$T$207,MATCH($B254,$B$37:$B$207,0),19)),"",INDEX($A$37:$T$207,MATCH($B254,$B$37:$B$207,0),19))</f>
        <v>0</v>
      </c>
      <c r="T254" s="17" t="str">
        <f>IF(ISNA(INDEX($A$37:$T$207,MATCH($B254,$B$37:$B$207,0),20)),"",INDEX($A$37:$T$207,MATCH($B254,$B$37:$B$207,0),20))</f>
        <v>DS</v>
      </c>
      <c r="U254" s="72"/>
      <c r="V254" s="53"/>
      <c r="W254" s="53"/>
      <c r="X254" s="53"/>
      <c r="Y254" s="53"/>
      <c r="Z254" s="53"/>
    </row>
    <row r="255" spans="1:26" ht="29.25" customHeight="1" x14ac:dyDescent="0.25">
      <c r="A255" s="20" t="str">
        <f>IF(ISNA(INDEX($A$37:$T$207,MATCH($B255,$B$37:$B$207,0),1)),"",INDEX($A$37:$T$207,MATCH($B255,$B$37:$B$207,0),1))</f>
        <v>LLP4161</v>
      </c>
      <c r="B255" s="171" t="s">
        <v>239</v>
      </c>
      <c r="C255" s="171"/>
      <c r="D255" s="171"/>
      <c r="E255" s="171"/>
      <c r="F255" s="171"/>
      <c r="G255" s="171"/>
      <c r="H255" s="171"/>
      <c r="I255" s="171"/>
      <c r="J255" s="10">
        <f>IF(ISNA(INDEX($A$37:$T$207,MATCH($B255,$B$37:$B$207,0),10)),"",INDEX($A$37:$T$207,MATCH($B255,$B$37:$B$207,0),10))</f>
        <v>5</v>
      </c>
      <c r="K255" s="10">
        <f>IF(ISNA(INDEX($A$37:$T$207,MATCH($B255,$B$37:$B$207,0),11)),"",INDEX($A$37:$T$207,MATCH($B255,$B$37:$B$207,0),11))</f>
        <v>2</v>
      </c>
      <c r="L255" s="10">
        <f>IF(ISNA(INDEX($A$37:$T$207,MATCH($B255,$B$37:$B$207,0),12)),"",INDEX($A$37:$T$207,MATCH($B255,$B$37:$B$207,0),12))</f>
        <v>1</v>
      </c>
      <c r="M255" s="10">
        <f>IF(ISNA(INDEX($A$37:$T$207,MATCH($B255,$B$37:$B$207,0),13)),"",INDEX($A$37:$T$207,MATCH($B255,$B$37:$B$207,0),13))</f>
        <v>0</v>
      </c>
      <c r="N255" s="10">
        <f>IF(ISNA(INDEX($A$37:$T$207,MATCH($B255,$B$37:$B$207,0),14)),"",INDEX($A$37:$T$207,MATCH($B255,$B$37:$B$207,0),14))</f>
        <v>3</v>
      </c>
      <c r="O255" s="10">
        <f>IF(ISNA(INDEX($A$37:$T$207,MATCH($B255,$B$37:$B$207,0),15)),"",INDEX($A$37:$T$207,MATCH($B255,$B$37:$B$207,0),15))</f>
        <v>6</v>
      </c>
      <c r="P255" s="10">
        <f>IF(ISNA(INDEX($A$37:$T$207,MATCH($B255,$B$37:$B$207,0),16)),"",INDEX($A$37:$T$207,MATCH($B255,$B$37:$B$207,0),16))</f>
        <v>9</v>
      </c>
      <c r="Q255" s="17" t="str">
        <f>IF(ISNA(INDEX($A$37:$T$207,MATCH($B255,$B$37:$B$207,0),17)),"",INDEX($A$37:$T$207,MATCH($B255,$B$37:$B$207,0),17))</f>
        <v>E</v>
      </c>
      <c r="R255" s="17">
        <f>IF(ISNA(INDEX($A$37:$T$207,MATCH($B255,$B$37:$B$207,0),18)),"",INDEX($A$37:$T$207,MATCH($B255,$B$37:$B$207,0),18))</f>
        <v>0</v>
      </c>
      <c r="S255" s="17">
        <f>IF(ISNA(INDEX($A$37:$T$207,MATCH($B255,$B$37:$B$207,0),19)),"",INDEX($A$37:$T$207,MATCH($B255,$B$37:$B$207,0),19))</f>
        <v>0</v>
      </c>
      <c r="T255" s="17" t="str">
        <f>IF(ISNA(INDEX($A$37:$T$207,MATCH($B255,$B$37:$B$207,0),20)),"",INDEX($A$37:$T$207,MATCH($B255,$B$37:$B$207,0),20))</f>
        <v>DS</v>
      </c>
      <c r="U255" s="72"/>
      <c r="V255" s="53"/>
      <c r="W255" s="53"/>
      <c r="X255" s="53"/>
      <c r="Y255" s="53"/>
      <c r="Z255" s="53"/>
    </row>
    <row r="256" spans="1:26" ht="27.75" customHeight="1" x14ac:dyDescent="0.25">
      <c r="A256" s="20" t="str">
        <f>IF(ISNA(INDEX($A$37:$T$207,MATCH($B256,$B$37:$B$207,0),1)),"",INDEX($A$37:$T$207,MATCH($B256,$B$37:$B$207,0),1))</f>
        <v>LLL5121</v>
      </c>
      <c r="B256" s="171" t="s">
        <v>243</v>
      </c>
      <c r="C256" s="171"/>
      <c r="D256" s="171"/>
      <c r="E256" s="171"/>
      <c r="F256" s="171"/>
      <c r="G256" s="171"/>
      <c r="H256" s="171"/>
      <c r="I256" s="171"/>
      <c r="J256" s="10">
        <f>IF(ISNA(INDEX($A$37:$T$207,MATCH($B256,$B$37:$B$207,0),10)),"",INDEX($A$37:$T$207,MATCH($B256,$B$37:$B$207,0),10))</f>
        <v>4</v>
      </c>
      <c r="K256" s="10">
        <f>IF(ISNA(INDEX($A$37:$T$207,MATCH($B256,$B$37:$B$207,0),11)),"",INDEX($A$37:$T$207,MATCH($B256,$B$37:$B$207,0),11))</f>
        <v>2</v>
      </c>
      <c r="L256" s="10">
        <f>IF(ISNA(INDEX($A$37:$T$207,MATCH($B256,$B$37:$B$207,0),12)),"",INDEX($A$37:$T$207,MATCH($B256,$B$37:$B$207,0),12))</f>
        <v>1</v>
      </c>
      <c r="M256" s="10">
        <f>IF(ISNA(INDEX($A$37:$T$207,MATCH($B256,$B$37:$B$207,0),13)),"",INDEX($A$37:$T$207,MATCH($B256,$B$37:$B$207,0),13))</f>
        <v>0</v>
      </c>
      <c r="N256" s="10">
        <f>IF(ISNA(INDEX($A$37:$T$207,MATCH($B256,$B$37:$B$207,0),14)),"",INDEX($A$37:$T$207,MATCH($B256,$B$37:$B$207,0),14))</f>
        <v>3</v>
      </c>
      <c r="O256" s="10">
        <f>IF(ISNA(INDEX($A$37:$T$207,MATCH($B256,$B$37:$B$207,0),15)),"",INDEX($A$37:$T$207,MATCH($B256,$B$37:$B$207,0),15))</f>
        <v>4</v>
      </c>
      <c r="P256" s="10">
        <f>IF(ISNA(INDEX($A$37:$T$207,MATCH($B256,$B$37:$B$207,0),16)),"",INDEX($A$37:$T$207,MATCH($B256,$B$37:$B$207,0),16))</f>
        <v>7</v>
      </c>
      <c r="Q256" s="17" t="str">
        <f>IF(ISNA(INDEX($A$37:$T$207,MATCH($B256,$B$37:$B$207,0),17)),"",INDEX($A$37:$T$207,MATCH($B256,$B$37:$B$207,0),17))</f>
        <v>E</v>
      </c>
      <c r="R256" s="17">
        <f>IF(ISNA(INDEX($A$37:$T$207,MATCH($B256,$B$37:$B$207,0),18)),"",INDEX($A$37:$T$207,MATCH($B256,$B$37:$B$207,0),18))</f>
        <v>0</v>
      </c>
      <c r="S256" s="17">
        <f>IF(ISNA(INDEX($A$37:$T$207,MATCH($B256,$B$37:$B$207,0),19)),"",INDEX($A$37:$T$207,MATCH($B256,$B$37:$B$207,0),19))</f>
        <v>0</v>
      </c>
      <c r="T256" s="17" t="str">
        <f>IF(ISNA(INDEX($A$37:$T$207,MATCH($B256,$B$37:$B$207,0),20)),"",INDEX($A$37:$T$207,MATCH($B256,$B$37:$B$207,0),20))</f>
        <v>DS</v>
      </c>
      <c r="U256" s="72"/>
      <c r="V256" s="53"/>
      <c r="W256" s="53"/>
      <c r="X256" s="53"/>
      <c r="Y256" s="53"/>
      <c r="Z256" s="53"/>
    </row>
    <row r="257" spans="1:26" ht="27.75" customHeight="1" x14ac:dyDescent="0.25">
      <c r="A257" s="20" t="str">
        <f>IF(ISNA(INDEX($A$37:$T$207,MATCH($B257,$B$37:$B$207,0),1)),"",INDEX($A$37:$T$207,MATCH($B257,$B$37:$B$207,0),1))</f>
        <v>LLL5161</v>
      </c>
      <c r="B257" s="171" t="s">
        <v>244</v>
      </c>
      <c r="C257" s="171"/>
      <c r="D257" s="171"/>
      <c r="E257" s="171"/>
      <c r="F257" s="171"/>
      <c r="G257" s="171"/>
      <c r="H257" s="171"/>
      <c r="I257" s="171"/>
      <c r="J257" s="10">
        <f>IF(ISNA(INDEX($A$37:$T$207,MATCH($B257,$B$37:$B$207,0),10)),"",INDEX($A$37:$T$207,MATCH($B257,$B$37:$B$207,0),10))</f>
        <v>5</v>
      </c>
      <c r="K257" s="10">
        <f>IF(ISNA(INDEX($A$37:$T$207,MATCH($B257,$B$37:$B$207,0),11)),"",INDEX($A$37:$T$207,MATCH($B257,$B$37:$B$207,0),11))</f>
        <v>1</v>
      </c>
      <c r="L257" s="10">
        <f>IF(ISNA(INDEX($A$37:$T$207,MATCH($B257,$B$37:$B$207,0),12)),"",INDEX($A$37:$T$207,MATCH($B257,$B$37:$B$207,0),12))</f>
        <v>1</v>
      </c>
      <c r="M257" s="10">
        <f>IF(ISNA(INDEX($A$37:$T$207,MATCH($B257,$B$37:$B$207,0),13)),"",INDEX($A$37:$T$207,MATCH($B257,$B$37:$B$207,0),13))</f>
        <v>0</v>
      </c>
      <c r="N257" s="10">
        <f>IF(ISNA(INDEX($A$37:$T$207,MATCH($B257,$B$37:$B$207,0),14)),"",INDEX($A$37:$T$207,MATCH($B257,$B$37:$B$207,0),14))</f>
        <v>2</v>
      </c>
      <c r="O257" s="10">
        <f>IF(ISNA(INDEX($A$37:$T$207,MATCH($B257,$B$37:$B$207,0),15)),"",INDEX($A$37:$T$207,MATCH($B257,$B$37:$B$207,0),15))</f>
        <v>7</v>
      </c>
      <c r="P257" s="10">
        <f>IF(ISNA(INDEX($A$37:$T$207,MATCH($B257,$B$37:$B$207,0),16)),"",INDEX($A$37:$T$207,MATCH($B257,$B$37:$B$207,0),16))</f>
        <v>9</v>
      </c>
      <c r="Q257" s="17" t="str">
        <f>IF(ISNA(INDEX($A$37:$T$207,MATCH($B257,$B$37:$B$207,0),17)),"",INDEX($A$37:$T$207,MATCH($B257,$B$37:$B$207,0),17))</f>
        <v>E</v>
      </c>
      <c r="R257" s="17">
        <f>IF(ISNA(INDEX($A$37:$T$207,MATCH($B257,$B$37:$B$207,0),18)),"",INDEX($A$37:$T$207,MATCH($B257,$B$37:$B$207,0),18))</f>
        <v>0</v>
      </c>
      <c r="S257" s="17">
        <f>IF(ISNA(INDEX($A$37:$T$207,MATCH($B257,$B$37:$B$207,0),19)),"",INDEX($A$37:$T$207,MATCH($B257,$B$37:$B$207,0),19))</f>
        <v>0</v>
      </c>
      <c r="T257" s="17" t="str">
        <f>IF(ISNA(INDEX($A$37:$T$207,MATCH($B257,$B$37:$B$207,0),20)),"",INDEX($A$37:$T$207,MATCH($B257,$B$37:$B$207,0),20))</f>
        <v>DS</v>
      </c>
      <c r="U257" s="72"/>
      <c r="V257" s="53"/>
      <c r="W257" s="53"/>
      <c r="X257" s="53"/>
      <c r="Y257" s="53"/>
      <c r="Z257" s="53"/>
    </row>
    <row r="258" spans="1:26" ht="27.75" customHeight="1" x14ac:dyDescent="0.2">
      <c r="A258" s="20" t="str">
        <f>IF(ISNA(INDEX($A$37:$T$207,MATCH($B258,$B$37:$B$207,0),1)),"",INDEX($A$37:$T$207,MATCH($B258,$B$37:$B$207,0),1))</f>
        <v>LLX5117</v>
      </c>
      <c r="B258" s="171" t="s">
        <v>306</v>
      </c>
      <c r="C258" s="171"/>
      <c r="D258" s="171"/>
      <c r="E258" s="171"/>
      <c r="F258" s="171"/>
      <c r="G258" s="171"/>
      <c r="H258" s="171"/>
      <c r="I258" s="171"/>
      <c r="J258" s="10">
        <f>IF(ISNA(INDEX($A$37:$T$207,MATCH($B258,$B$37:$B$207,0),10)),"",INDEX($A$37:$T$207,MATCH($B258,$B$37:$B$207,0),10))</f>
        <v>6</v>
      </c>
      <c r="K258" s="10">
        <f>IF(ISNA(INDEX($A$37:$T$207,MATCH($B258,$B$37:$B$207,0),11)),"",INDEX($A$37:$T$207,MATCH($B258,$B$37:$B$207,0),11))</f>
        <v>2</v>
      </c>
      <c r="L258" s="10">
        <f>IF(ISNA(INDEX($A$37:$T$207,MATCH($B258,$B$37:$B$207,0),12)),"",INDEX($A$37:$T$207,MATCH($B258,$B$37:$B$207,0),12))</f>
        <v>2</v>
      </c>
      <c r="M258" s="10">
        <f>IF(ISNA(INDEX($A$37:$T$207,MATCH($B258,$B$37:$B$207,0),13)),"",INDEX($A$37:$T$207,MATCH($B258,$B$37:$B$207,0),13))</f>
        <v>1</v>
      </c>
      <c r="N258" s="10">
        <f>IF(ISNA(INDEX($A$37:$T$207,MATCH($B258,$B$37:$B$207,0),14)),"",INDEX($A$37:$T$207,MATCH($B258,$B$37:$B$207,0),14))</f>
        <v>5</v>
      </c>
      <c r="O258" s="10">
        <f>IF(ISNA(INDEX($A$37:$T$207,MATCH($B258,$B$37:$B$207,0),15)),"",INDEX($A$37:$T$207,MATCH($B258,$B$37:$B$207,0),15))</f>
        <v>6</v>
      </c>
      <c r="P258" s="10">
        <f>IF(ISNA(INDEX($A$37:$T$207,MATCH($B258,$B$37:$B$207,0),16)),"",INDEX($A$37:$T$207,MATCH($B258,$B$37:$B$207,0),16))</f>
        <v>11</v>
      </c>
      <c r="Q258" s="17">
        <f>IF(ISNA(INDEX($A$37:$T$207,MATCH($B258,$B$37:$B$207,0),17)),"",INDEX($A$37:$T$207,MATCH($B258,$B$37:$B$207,0),17))</f>
        <v>0</v>
      </c>
      <c r="R258" s="17" t="str">
        <f>IF(ISNA(INDEX($A$37:$T$207,MATCH($B258,$B$37:$B$207,0),18)),"",INDEX($A$37:$T$207,MATCH($B258,$B$37:$B$207,0),18))</f>
        <v>C</v>
      </c>
      <c r="S258" s="17">
        <f>IF(ISNA(INDEX($A$37:$T$207,MATCH($B258,$B$37:$B$207,0),19)),"",INDEX($A$37:$T$207,MATCH($B258,$B$37:$B$207,0),19))</f>
        <v>0</v>
      </c>
      <c r="T258" s="17" t="str">
        <f>IF(ISNA(INDEX($A$37:$T$207,MATCH($B258,$B$37:$B$207,0),20)),"",INDEX($A$37:$T$207,MATCH($B258,$B$37:$B$207,0),20))</f>
        <v>DS</v>
      </c>
      <c r="U258" s="44"/>
    </row>
    <row r="259" spans="1:26" s="51" customFormat="1" ht="27.75" customHeight="1" x14ac:dyDescent="0.2">
      <c r="A259" s="20" t="str">
        <f>IF(ISNA(INDEX($A$37:$T$207,MATCH($B259,$B$37:$B$207,0),1)),"",INDEX($A$37:$T$207,MATCH($B259,$B$37:$B$207,0),1))</f>
        <v>LLP5121</v>
      </c>
      <c r="B259" s="171" t="s">
        <v>247</v>
      </c>
      <c r="C259" s="171"/>
      <c r="D259" s="171"/>
      <c r="E259" s="171"/>
      <c r="F259" s="171"/>
      <c r="G259" s="171"/>
      <c r="H259" s="171"/>
      <c r="I259" s="171"/>
      <c r="J259" s="10">
        <f>IF(ISNA(INDEX($A$37:$T$207,MATCH($B259,$B$37:$B$207,0),10)),"",INDEX($A$37:$T$207,MATCH($B259,$B$37:$B$207,0),10))</f>
        <v>4</v>
      </c>
      <c r="K259" s="10">
        <f>IF(ISNA(INDEX($A$37:$T$207,MATCH($B259,$B$37:$B$207,0),11)),"",INDEX($A$37:$T$207,MATCH($B259,$B$37:$B$207,0),11))</f>
        <v>2</v>
      </c>
      <c r="L259" s="10">
        <f>IF(ISNA(INDEX($A$37:$T$207,MATCH($B259,$B$37:$B$207,0),12)),"",INDEX($A$37:$T$207,MATCH($B259,$B$37:$B$207,0),12))</f>
        <v>1</v>
      </c>
      <c r="M259" s="10">
        <f>IF(ISNA(INDEX($A$37:$T$207,MATCH($B259,$B$37:$B$207,0),13)),"",INDEX($A$37:$T$207,MATCH($B259,$B$37:$B$207,0),13))</f>
        <v>0</v>
      </c>
      <c r="N259" s="10">
        <f>IF(ISNA(INDEX($A$37:$T$207,MATCH($B259,$B$37:$B$207,0),14)),"",INDEX($A$37:$T$207,MATCH($B259,$B$37:$B$207,0),14))</f>
        <v>3</v>
      </c>
      <c r="O259" s="10">
        <f>IF(ISNA(INDEX($A$37:$T$207,MATCH($B259,$B$37:$B$207,0),15)),"",INDEX($A$37:$T$207,MATCH($B259,$B$37:$B$207,0),15))</f>
        <v>4</v>
      </c>
      <c r="P259" s="10">
        <f>IF(ISNA(INDEX($A$37:$T$207,MATCH($B259,$B$37:$B$207,0),16)),"",INDEX($A$37:$T$207,MATCH($B259,$B$37:$B$207,0),16))</f>
        <v>7</v>
      </c>
      <c r="Q259" s="17" t="str">
        <f>IF(ISNA(INDEX($A$37:$T$207,MATCH($B259,$B$37:$B$207,0),17)),"",INDEX($A$37:$T$207,MATCH($B259,$B$37:$B$207,0),17))</f>
        <v>E</v>
      </c>
      <c r="R259" s="17">
        <f>IF(ISNA(INDEX($A$37:$T$207,MATCH($B259,$B$37:$B$207,0),18)),"",INDEX($A$37:$T$207,MATCH($B259,$B$37:$B$207,0),18))</f>
        <v>0</v>
      </c>
      <c r="S259" s="17">
        <f>IF(ISNA(INDEX($A$37:$T$207,MATCH($B259,$B$37:$B$207,0),19)),"",INDEX($A$37:$T$207,MATCH($B259,$B$37:$B$207,0),19))</f>
        <v>0</v>
      </c>
      <c r="T259" s="17" t="str">
        <f>IF(ISNA(INDEX($A$37:$T$207,MATCH($B259,$B$37:$B$207,0),20)),"",INDEX($A$37:$T$207,MATCH($B259,$B$37:$B$207,0),20))</f>
        <v>DS</v>
      </c>
      <c r="U259" s="44"/>
    </row>
    <row r="260" spans="1:26" s="63" customFormat="1" ht="27.75" customHeight="1" x14ac:dyDescent="0.2">
      <c r="A260" s="20" t="str">
        <f>IF(ISNA(INDEX($A$37:$T$207,MATCH($B260,$B$37:$B$207,0),1)),"",INDEX($A$37:$T$207,MATCH($B260,$B$37:$B$207,0),1))</f>
        <v>LLP5161</v>
      </c>
      <c r="B260" s="171" t="s">
        <v>248</v>
      </c>
      <c r="C260" s="171"/>
      <c r="D260" s="171"/>
      <c r="E260" s="171"/>
      <c r="F260" s="171"/>
      <c r="G260" s="171"/>
      <c r="H260" s="171"/>
      <c r="I260" s="171"/>
      <c r="J260" s="10">
        <f>IF(ISNA(INDEX($A$37:$T$207,MATCH($B260,$B$37:$B$207,0),10)),"",INDEX($A$37:$T$207,MATCH($B260,$B$37:$B$207,0),10))</f>
        <v>4</v>
      </c>
      <c r="K260" s="10">
        <f>IF(ISNA(INDEX($A$37:$T$207,MATCH($B260,$B$37:$B$207,0),11)),"",INDEX($A$37:$T$207,MATCH($B260,$B$37:$B$207,0),11))</f>
        <v>1</v>
      </c>
      <c r="L260" s="10">
        <f>IF(ISNA(INDEX($A$37:$T$207,MATCH($B260,$B$37:$B$207,0),12)),"",INDEX($A$37:$T$207,MATCH($B260,$B$37:$B$207,0),12))</f>
        <v>1</v>
      </c>
      <c r="M260" s="10">
        <f>IF(ISNA(INDEX($A$37:$T$207,MATCH($B260,$B$37:$B$207,0),13)),"",INDEX($A$37:$T$207,MATCH($B260,$B$37:$B$207,0),13))</f>
        <v>0</v>
      </c>
      <c r="N260" s="10">
        <f>IF(ISNA(INDEX($A$37:$T$207,MATCH($B260,$B$37:$B$207,0),14)),"",INDEX($A$37:$T$207,MATCH($B260,$B$37:$B$207,0),14))</f>
        <v>2</v>
      </c>
      <c r="O260" s="10">
        <f>IF(ISNA(INDEX($A$37:$T$207,MATCH($B260,$B$37:$B$207,0),15)),"",INDEX($A$37:$T$207,MATCH($B260,$B$37:$B$207,0),15))</f>
        <v>5</v>
      </c>
      <c r="P260" s="10">
        <f>IF(ISNA(INDEX($A$37:$T$207,MATCH($B260,$B$37:$B$207,0),16)),"",INDEX($A$37:$T$207,MATCH($B260,$B$37:$B$207,0),16))</f>
        <v>7</v>
      </c>
      <c r="Q260" s="17" t="str">
        <f>IF(ISNA(INDEX($A$37:$T$207,MATCH($B260,$B$37:$B$207,0),17)),"",INDEX($A$37:$T$207,MATCH($B260,$B$37:$B$207,0),17))</f>
        <v>E</v>
      </c>
      <c r="R260" s="17">
        <f>IF(ISNA(INDEX($A$37:$T$207,MATCH($B260,$B$37:$B$207,0),18)),"",INDEX($A$37:$T$207,MATCH($B260,$B$37:$B$207,0),18))</f>
        <v>0</v>
      </c>
      <c r="S260" s="17">
        <f>IF(ISNA(INDEX($A$37:$T$207,MATCH($B260,$B$37:$B$207,0),19)),"",INDEX($A$37:$T$207,MATCH($B260,$B$37:$B$207,0),19))</f>
        <v>0</v>
      </c>
      <c r="T260" s="17" t="str">
        <f>IF(ISNA(INDEX($A$37:$T$207,MATCH($B260,$B$37:$B$207,0),20)),"",INDEX($A$37:$T$207,MATCH($B260,$B$37:$B$207,0),20))</f>
        <v>DS</v>
      </c>
      <c r="U260" s="44"/>
    </row>
    <row r="261" spans="1:26" ht="26.25" customHeight="1" x14ac:dyDescent="0.2">
      <c r="A261" s="20" t="str">
        <f>IF(ISNA(INDEX($A$37:$T$207,MATCH($B261,$B$37:$B$207,0),1)),"",INDEX($A$37:$T$207,MATCH($B261,$B$37:$B$207,0),1))</f>
        <v>LLX5217</v>
      </c>
      <c r="B261" s="171" t="s">
        <v>307</v>
      </c>
      <c r="C261" s="171"/>
      <c r="D261" s="171"/>
      <c r="E261" s="171"/>
      <c r="F261" s="171"/>
      <c r="G261" s="171"/>
      <c r="H261" s="171"/>
      <c r="I261" s="171"/>
      <c r="J261" s="10">
        <f>IF(ISNA(INDEX($A$37:$T$207,MATCH($B261,$B$37:$B$207,0),10)),"",INDEX($A$37:$T$207,MATCH($B261,$B$37:$B$207,0),10))</f>
        <v>3</v>
      </c>
      <c r="K261" s="10">
        <f>IF(ISNA(INDEX($A$37:$T$207,MATCH($B261,$B$37:$B$207,0),11)),"",INDEX($A$37:$T$207,MATCH($B261,$B$37:$B$207,0),11))</f>
        <v>2</v>
      </c>
      <c r="L261" s="10">
        <f>IF(ISNA(INDEX($A$37:$T$207,MATCH($B261,$B$37:$B$207,0),12)),"",INDEX($A$37:$T$207,MATCH($B261,$B$37:$B$207,0),12))</f>
        <v>0</v>
      </c>
      <c r="M261" s="10">
        <f>IF(ISNA(INDEX($A$37:$T$207,MATCH($B261,$B$37:$B$207,0),13)),"",INDEX($A$37:$T$207,MATCH($B261,$B$37:$B$207,0),13))</f>
        <v>1</v>
      </c>
      <c r="N261" s="10">
        <f>IF(ISNA(INDEX($A$37:$T$207,MATCH($B261,$B$37:$B$207,0),14)),"",INDEX($A$37:$T$207,MATCH($B261,$B$37:$B$207,0),14))</f>
        <v>3</v>
      </c>
      <c r="O261" s="10">
        <f>IF(ISNA(INDEX($A$37:$T$207,MATCH($B261,$B$37:$B$207,0),15)),"",INDEX($A$37:$T$207,MATCH($B261,$B$37:$B$207,0),15))</f>
        <v>2</v>
      </c>
      <c r="P261" s="10">
        <f>IF(ISNA(INDEX($A$37:$T$207,MATCH($B261,$B$37:$B$207,0),16)),"",INDEX($A$37:$T$207,MATCH($B261,$B$37:$B$207,0),16))</f>
        <v>5</v>
      </c>
      <c r="Q261" s="17">
        <f>IF(ISNA(INDEX($A$37:$T$207,MATCH($B261,$B$37:$B$207,0),17)),"",INDEX($A$37:$T$207,MATCH($B261,$B$37:$B$207,0),17))</f>
        <v>0</v>
      </c>
      <c r="R261" s="17" t="str">
        <f>IF(ISNA(INDEX($A$37:$T$207,MATCH($B261,$B$37:$B$207,0),18)),"",INDEX($A$37:$T$207,MATCH($B261,$B$37:$B$207,0),18))</f>
        <v>C</v>
      </c>
      <c r="S261" s="17">
        <f>IF(ISNA(INDEX($A$37:$T$207,MATCH($B261,$B$37:$B$207,0),19)),"",INDEX($A$37:$T$207,MATCH($B261,$B$37:$B$207,0),19))</f>
        <v>0</v>
      </c>
      <c r="T261" s="17" t="str">
        <f>IF(ISNA(INDEX($A$37:$T$207,MATCH($B261,$B$37:$B$207,0),20)),"",INDEX($A$37:$T$207,MATCH($B261,$B$37:$B$207,0),20))</f>
        <v>DS</v>
      </c>
      <c r="U261" s="44"/>
    </row>
    <row r="262" spans="1:26" x14ac:dyDescent="0.2">
      <c r="A262" s="66" t="s">
        <v>28</v>
      </c>
      <c r="B262" s="233"/>
      <c r="C262" s="233"/>
      <c r="D262" s="233"/>
      <c r="E262" s="233"/>
      <c r="F262" s="233"/>
      <c r="G262" s="233"/>
      <c r="H262" s="233"/>
      <c r="I262" s="233"/>
      <c r="J262" s="12">
        <f t="shared" ref="J262:P262" si="69">SUM(J237:J261)</f>
        <v>130</v>
      </c>
      <c r="K262" s="12">
        <f t="shared" si="69"/>
        <v>45</v>
      </c>
      <c r="L262" s="12">
        <f t="shared" si="69"/>
        <v>22</v>
      </c>
      <c r="M262" s="12">
        <f t="shared" si="69"/>
        <v>26</v>
      </c>
      <c r="N262" s="12">
        <f t="shared" si="69"/>
        <v>93</v>
      </c>
      <c r="O262" s="12">
        <f t="shared" si="69"/>
        <v>141</v>
      </c>
      <c r="P262" s="12">
        <f t="shared" si="69"/>
        <v>234</v>
      </c>
      <c r="Q262" s="66">
        <f>COUNTIF(Q237:Q261,"E")</f>
        <v>20</v>
      </c>
      <c r="R262" s="66">
        <f>COUNTIF(R237:R261,"C")</f>
        <v>5</v>
      </c>
      <c r="S262" s="66">
        <f>COUNTIF(S237:S261,"VP")</f>
        <v>0</v>
      </c>
      <c r="T262" s="67">
        <f>COUNTA(T237:T261)</f>
        <v>25</v>
      </c>
      <c r="U262" s="44"/>
    </row>
    <row r="263" spans="1:26" x14ac:dyDescent="0.2">
      <c r="A263" s="141" t="s">
        <v>74</v>
      </c>
      <c r="B263" s="141"/>
      <c r="C263" s="141"/>
      <c r="D263" s="141"/>
      <c r="E263" s="141"/>
      <c r="F263" s="141"/>
      <c r="G263" s="141"/>
      <c r="H263" s="141"/>
      <c r="I263" s="141"/>
      <c r="J263" s="141"/>
      <c r="K263" s="141"/>
      <c r="L263" s="141"/>
      <c r="M263" s="141"/>
      <c r="N263" s="141"/>
      <c r="O263" s="141"/>
      <c r="P263" s="141"/>
      <c r="Q263" s="141"/>
      <c r="R263" s="141"/>
      <c r="S263" s="141"/>
      <c r="T263" s="141"/>
    </row>
    <row r="264" spans="1:26" ht="23.25" customHeight="1" x14ac:dyDescent="0.2">
      <c r="A264" s="20" t="str">
        <f>IF(ISNA(INDEX($A$37:$T$207,MATCH($B264,$B$37:$B$207,0),1)),"",INDEX($A$37:$T$207,MATCH($B264,$B$37:$B$207,0),1))</f>
        <v>LLL6121</v>
      </c>
      <c r="B264" s="171" t="s">
        <v>249</v>
      </c>
      <c r="C264" s="171"/>
      <c r="D264" s="171"/>
      <c r="E264" s="171"/>
      <c r="F264" s="171"/>
      <c r="G264" s="171"/>
      <c r="H264" s="171"/>
      <c r="I264" s="171"/>
      <c r="J264" s="10">
        <f>IF(ISNA(INDEX($A$37:$T$207,MATCH($B264,$B$37:$B$207,0),10)),"",INDEX($A$37:$T$207,MATCH($B264,$B$37:$B$207,0),10))</f>
        <v>5</v>
      </c>
      <c r="K264" s="10">
        <f>IF(ISNA(INDEX($A$37:$T$207,MATCH($B264,$B$37:$B$207,0),11)),"",INDEX($A$37:$T$207,MATCH($B264,$B$37:$B$207,0),11))</f>
        <v>2</v>
      </c>
      <c r="L264" s="10">
        <f>IF(ISNA(INDEX($A$37:$T$207,MATCH($B264,$B$37:$B$207,0),12)),"",INDEX($A$37:$T$207,MATCH($B264,$B$37:$B$207,0),12))</f>
        <v>1</v>
      </c>
      <c r="M264" s="10">
        <f>IF(ISNA(INDEX($A$37:$T$207,MATCH($B264,$B$37:$B$207,0),13)),"",INDEX($A$37:$T$207,MATCH($B264,$B$37:$B$207,0),13))</f>
        <v>0</v>
      </c>
      <c r="N264" s="10">
        <f>IF(ISNA(INDEX($A$37:$T$207,MATCH($B264,$B$37:$B$207,0),14)),"",INDEX($A$37:$T$207,MATCH($B264,$B$37:$B$207,0),14))</f>
        <v>3</v>
      </c>
      <c r="O264" s="10">
        <f>IF(ISNA(INDEX($A$37:$T$207,MATCH($B264,$B$37:$B$207,0),15)),"",INDEX($A$37:$T$207,MATCH($B264,$B$37:$B$207,0),15))</f>
        <v>7</v>
      </c>
      <c r="P264" s="10">
        <f>IF(ISNA(INDEX($A$37:$T$207,MATCH($B264,$B$37:$B$207,0),16)),"",INDEX($A$37:$T$207,MATCH($B264,$B$37:$B$207,0),16))</f>
        <v>10</v>
      </c>
      <c r="Q264" s="17" t="str">
        <f>IF(ISNA(INDEX($A$37:$T$207,MATCH($B264,$B$37:$B$207,0),17)),"",INDEX($A$37:$T$207,MATCH($B264,$B$37:$B$207,0),17))</f>
        <v>E</v>
      </c>
      <c r="R264" s="17">
        <f>IF(ISNA(INDEX($A$37:$T$207,MATCH($B264,$B$37:$B$207,0),18)),"",INDEX($A$37:$T$207,MATCH($B264,$B$37:$B$207,0),18))</f>
        <v>0</v>
      </c>
      <c r="S264" s="17">
        <f>IF(ISNA(INDEX($A$37:$T$207,MATCH($B264,$B$37:$B$207,0),19)),"",INDEX($A$37:$T$207,MATCH($B264,$B$37:$B$207,0),19))</f>
        <v>0</v>
      </c>
      <c r="T264" s="17" t="str">
        <f>IF(ISNA(INDEX($A$37:$T$207,MATCH($B264,$B$37:$B$207,0),20)),"",INDEX($A$37:$T$207,MATCH($B264,$B$37:$B$207,0),20))</f>
        <v>DS</v>
      </c>
    </row>
    <row r="265" spans="1:26" ht="30" customHeight="1" x14ac:dyDescent="0.2">
      <c r="A265" s="20" t="str">
        <f>IF(ISNA(INDEX($A$37:$T$207,MATCH($B265,$B$37:$B$207,0),1)),"",INDEX($A$37:$T$207,MATCH($B265,$B$37:$B$207,0),1))</f>
        <v>LLL6161</v>
      </c>
      <c r="B265" s="171" t="s">
        <v>250</v>
      </c>
      <c r="C265" s="171"/>
      <c r="D265" s="171"/>
      <c r="E265" s="171"/>
      <c r="F265" s="171"/>
      <c r="G265" s="171"/>
      <c r="H265" s="171"/>
      <c r="I265" s="171"/>
      <c r="J265" s="10">
        <f>IF(ISNA(INDEX($A$37:$T$207,MATCH($B265,$B$37:$B$207,0),10)),"",INDEX($A$37:$T$207,MATCH($B265,$B$37:$B$207,0),10))</f>
        <v>4</v>
      </c>
      <c r="K265" s="10">
        <f>IF(ISNA(INDEX($A$37:$T$207,MATCH($B265,$B$37:$B$207,0),11)),"",INDEX($A$37:$T$207,MATCH($B265,$B$37:$B$207,0),11))</f>
        <v>1</v>
      </c>
      <c r="L265" s="10">
        <f>IF(ISNA(INDEX($A$37:$T$207,MATCH($B265,$B$37:$B$207,0),12)),"",INDEX($A$37:$T$207,MATCH($B265,$B$37:$B$207,0),12))</f>
        <v>1</v>
      </c>
      <c r="M265" s="10">
        <f>IF(ISNA(INDEX($A$37:$T$207,MATCH($B265,$B$37:$B$207,0),13)),"",INDEX($A$37:$T$207,MATCH($B265,$B$37:$B$207,0),13))</f>
        <v>0</v>
      </c>
      <c r="N265" s="10">
        <f>IF(ISNA(INDEX($A$37:$T$207,MATCH($B265,$B$37:$B$207,0),14)),"",INDEX($A$37:$T$207,MATCH($B265,$B$37:$B$207,0),14))</f>
        <v>2</v>
      </c>
      <c r="O265" s="10">
        <f>IF(ISNA(INDEX($A$37:$T$207,MATCH($B265,$B$37:$B$207,0),15)),"",INDEX($A$37:$T$207,MATCH($B265,$B$37:$B$207,0),15))</f>
        <v>6</v>
      </c>
      <c r="P265" s="10">
        <f>IF(ISNA(INDEX($A$37:$T$207,MATCH($B265,$B$37:$B$207,0),16)),"",INDEX($A$37:$T$207,MATCH($B265,$B$37:$B$207,0),16))</f>
        <v>8</v>
      </c>
      <c r="Q265" s="17" t="str">
        <f>IF(ISNA(INDEX($A$37:$T$207,MATCH($B265,$B$37:$B$207,0),17)),"",INDEX($A$37:$T$207,MATCH($B265,$B$37:$B$207,0),17))</f>
        <v>E</v>
      </c>
      <c r="R265" s="17">
        <f>IF(ISNA(INDEX($A$37:$T$207,MATCH($B265,$B$37:$B$207,0),18)),"",INDEX($A$37:$T$207,MATCH($B265,$B$37:$B$207,0),18))</f>
        <v>0</v>
      </c>
      <c r="S265" s="17">
        <f>IF(ISNA(INDEX($A$37:$T$207,MATCH($B265,$B$37:$B$207,0),19)),"",INDEX($A$37:$T$207,MATCH($B265,$B$37:$B$207,0),19))</f>
        <v>0</v>
      </c>
      <c r="T265" s="17" t="str">
        <f>IF(ISNA(INDEX($A$37:$T$207,MATCH($B265,$B$37:$B$207,0),20)),"",INDEX($A$37:$T$207,MATCH($B265,$B$37:$B$207,0),20))</f>
        <v>DS</v>
      </c>
    </row>
    <row r="266" spans="1:26" ht="26.25" customHeight="1" x14ac:dyDescent="0.2">
      <c r="A266" s="20" t="str">
        <f>IF(ISNA(INDEX($A$37:$T$207,MATCH($B266,$B$37:$B$207,0),1)),"",INDEX($A$37:$T$207,MATCH($B266,$B$37:$B$207,0),1))</f>
        <v>LLX6117</v>
      </c>
      <c r="B266" s="171" t="s">
        <v>309</v>
      </c>
      <c r="C266" s="171"/>
      <c r="D266" s="171"/>
      <c r="E266" s="171"/>
      <c r="F266" s="171"/>
      <c r="G266" s="171"/>
      <c r="H266" s="171"/>
      <c r="I266" s="171"/>
      <c r="J266" s="10">
        <f>IF(ISNA(INDEX($A$37:$T$207,MATCH($B266,$B$37:$B$207,0),10)),"",INDEX($A$37:$T$207,MATCH($B266,$B$37:$B$207,0),10))</f>
        <v>6</v>
      </c>
      <c r="K266" s="10">
        <f>IF(ISNA(INDEX($A$37:$T$207,MATCH($B266,$B$37:$B$207,0),11)),"",INDEX($A$37:$T$207,MATCH($B266,$B$37:$B$207,0),11))</f>
        <v>2</v>
      </c>
      <c r="L266" s="10">
        <f>IF(ISNA(INDEX($A$37:$T$207,MATCH($B266,$B$37:$B$207,0),12)),"",INDEX($A$37:$T$207,MATCH($B266,$B$37:$B$207,0),12))</f>
        <v>2</v>
      </c>
      <c r="M266" s="10">
        <f>IF(ISNA(INDEX($A$37:$T$207,MATCH($B266,$B$37:$B$207,0),13)),"",INDEX($A$37:$T$207,MATCH($B266,$B$37:$B$207,0),13))</f>
        <v>1</v>
      </c>
      <c r="N266" s="10">
        <f>IF(ISNA(INDEX($A$37:$T$207,MATCH($B266,$B$37:$B$207,0),14)),"",INDEX($A$37:$T$207,MATCH($B266,$B$37:$B$207,0),14))</f>
        <v>5</v>
      </c>
      <c r="O266" s="10">
        <f>IF(ISNA(INDEX($A$37:$T$207,MATCH($B266,$B$37:$B$207,0),15)),"",INDEX($A$37:$T$207,MATCH($B266,$B$37:$B$207,0),15))</f>
        <v>8</v>
      </c>
      <c r="P266" s="10">
        <f>IF(ISNA(INDEX($A$37:$T$207,MATCH($B266,$B$37:$B$207,0),16)),"",INDEX($A$37:$T$207,MATCH($B266,$B$37:$B$207,0),16))</f>
        <v>13</v>
      </c>
      <c r="Q266" s="17">
        <f>IF(ISNA(INDEX($A$37:$T$207,MATCH($B266,$B$37:$B$207,0),17)),"",INDEX($A$37:$T$207,MATCH($B266,$B$37:$B$207,0),17))</f>
        <v>0</v>
      </c>
      <c r="R266" s="17" t="str">
        <f>IF(ISNA(INDEX($A$37:$T$207,MATCH($B266,$B$37:$B$207,0),18)),"",INDEX($A$37:$T$207,MATCH($B266,$B$37:$B$207,0),18))</f>
        <v>C</v>
      </c>
      <c r="S266" s="17">
        <f>IF(ISNA(INDEX($A$37:$T$207,MATCH($B266,$B$37:$B$207,0),19)),"",INDEX($A$37:$T$207,MATCH($B266,$B$37:$B$207,0),19))</f>
        <v>0</v>
      </c>
      <c r="T266" s="17" t="str">
        <f>IF(ISNA(INDEX($A$37:$T$207,MATCH($B266,$B$37:$B$207,0),20)),"",INDEX($A$37:$T$207,MATCH($B266,$B$37:$B$207,0),20))</f>
        <v>DS</v>
      </c>
    </row>
    <row r="267" spans="1:26" s="114" customFormat="1" ht="30" customHeight="1" x14ac:dyDescent="0.2">
      <c r="A267" s="309" t="str">
        <f>IF(ISNA(INDEX($A$37:$T$207,MATCH($B267,$B$37:$B$207,0),1)),"",INDEX($A$37:$T$207,MATCH($B267,$B$37:$B$207,0),1))</f>
        <v>LLP6121</v>
      </c>
      <c r="B267" s="310" t="s">
        <v>285</v>
      </c>
      <c r="C267" s="310"/>
      <c r="D267" s="310"/>
      <c r="E267" s="310"/>
      <c r="F267" s="310"/>
      <c r="G267" s="310"/>
      <c r="H267" s="310"/>
      <c r="I267" s="310"/>
      <c r="J267" s="311">
        <f>IF(ISNA(INDEX($A$37:$T$207,MATCH($B267,$B$37:$B$207,0),10)),"",INDEX($A$37:$T$207,MATCH($B267,$B$37:$B$207,0),10))</f>
        <v>4</v>
      </c>
      <c r="K267" s="311">
        <f>IF(ISNA(INDEX($A$37:$T$207,MATCH($B267,$B$37:$B$207,0),11)),"",INDEX($A$37:$T$207,MATCH($B267,$B$37:$B$207,0),11))</f>
        <v>2</v>
      </c>
      <c r="L267" s="311">
        <f>IF(ISNA(INDEX($A$37:$T$207,MATCH($B267,$B$37:$B$207,0),12)),"",INDEX($A$37:$T$207,MATCH($B267,$B$37:$B$207,0),12))</f>
        <v>1</v>
      </c>
      <c r="M267" s="311">
        <f>IF(ISNA(INDEX($A$37:$T$207,MATCH($B267,$B$37:$B$207,0),13)),"",INDEX($A$37:$T$207,MATCH($B267,$B$37:$B$207,0),13))</f>
        <v>0</v>
      </c>
      <c r="N267" s="311">
        <f>IF(ISNA(INDEX($A$37:$T$207,MATCH($B267,$B$37:$B$207,0),14)),"",INDEX($A$37:$T$207,MATCH($B267,$B$37:$B$207,0),14))</f>
        <v>3</v>
      </c>
      <c r="O267" s="311">
        <f>IF(ISNA(INDEX($A$37:$T$207,MATCH($B267,$B$37:$B$207,0),15)),"",INDEX($A$37:$T$207,MATCH($B267,$B$37:$B$207,0),15))</f>
        <v>5</v>
      </c>
      <c r="P267" s="311">
        <f>IF(ISNA(INDEX($A$37:$T$207,MATCH($B267,$B$37:$B$207,0),16)),"",INDEX($A$37:$T$207,MATCH($B267,$B$37:$B$207,0),16))</f>
        <v>8</v>
      </c>
      <c r="Q267" s="312" t="str">
        <f>IF(ISNA(INDEX($A$37:$T$207,MATCH($B267,$B$37:$B$207,0),17)),"",INDEX($A$37:$T$207,MATCH($B267,$B$37:$B$207,0),17))</f>
        <v>E</v>
      </c>
      <c r="R267" s="312">
        <f>IF(ISNA(INDEX($A$37:$T$207,MATCH($B267,$B$37:$B$207,0),18)),"",INDEX($A$37:$T$207,MATCH($B267,$B$37:$B$207,0),18))</f>
        <v>0</v>
      </c>
      <c r="S267" s="312">
        <f>IF(ISNA(INDEX($A$37:$T$207,MATCH($B267,$B$37:$B$207,0),19)),"",INDEX($A$37:$T$207,MATCH($B267,$B$37:$B$207,0),19))</f>
        <v>0</v>
      </c>
      <c r="T267" s="312" t="str">
        <f>IF(ISNA(INDEX($A$37:$T$207,MATCH($B267,$B$37:$B$207,0),20)),"",INDEX($A$37:$T$207,MATCH($B267,$B$37:$B$207,0),20))</f>
        <v>DS</v>
      </c>
      <c r="U267" s="120"/>
      <c r="V267" s="120"/>
      <c r="W267" s="120"/>
    </row>
    <row r="268" spans="1:26" s="63" customFormat="1" ht="28.5" customHeight="1" x14ac:dyDescent="0.2">
      <c r="A268" s="20" t="str">
        <f>IF(ISNA(INDEX($A$37:$T$207,MATCH($B268,$B$37:$B$207,0),1)),"",INDEX($A$37:$T$207,MATCH($B268,$B$37:$B$207,0),1))</f>
        <v>LLP6161</v>
      </c>
      <c r="B268" s="171" t="s">
        <v>253</v>
      </c>
      <c r="C268" s="171"/>
      <c r="D268" s="171"/>
      <c r="E268" s="171"/>
      <c r="F268" s="171"/>
      <c r="G268" s="171"/>
      <c r="H268" s="171"/>
      <c r="I268" s="171"/>
      <c r="J268" s="10">
        <f>IF(ISNA(INDEX($A$37:$T$207,MATCH($B268,$B$37:$B$207,0),10)),"",INDEX($A$37:$T$207,MATCH($B268,$B$37:$B$207,0),10))</f>
        <v>4</v>
      </c>
      <c r="K268" s="10">
        <f>IF(ISNA(INDEX($A$37:$T$207,MATCH($B268,$B$37:$B$207,0),11)),"",INDEX($A$37:$T$207,MATCH($B268,$B$37:$B$207,0),11))</f>
        <v>1</v>
      </c>
      <c r="L268" s="10">
        <f>IF(ISNA(INDEX($A$37:$T$207,MATCH($B268,$B$37:$B$207,0),12)),"",INDEX($A$37:$T$207,MATCH($B268,$B$37:$B$207,0),12))</f>
        <v>1</v>
      </c>
      <c r="M268" s="10">
        <f>IF(ISNA(INDEX($A$37:$T$207,MATCH($B268,$B$37:$B$207,0),13)),"",INDEX($A$37:$T$207,MATCH($B268,$B$37:$B$207,0),13))</f>
        <v>0</v>
      </c>
      <c r="N268" s="10">
        <f>IF(ISNA(INDEX($A$37:$T$207,MATCH($B268,$B$37:$B$207,0),14)),"",INDEX($A$37:$T$207,MATCH($B268,$B$37:$B$207,0),14))</f>
        <v>2</v>
      </c>
      <c r="O268" s="10">
        <f>IF(ISNA(INDEX($A$37:$T$207,MATCH($B268,$B$37:$B$207,0),15)),"",INDEX($A$37:$T$207,MATCH($B268,$B$37:$B$207,0),15))</f>
        <v>6</v>
      </c>
      <c r="P268" s="10">
        <f>IF(ISNA(INDEX($A$37:$T$207,MATCH($B268,$B$37:$B$207,0),16)),"",INDEX($A$37:$T$207,MATCH($B268,$B$37:$B$207,0),16))</f>
        <v>8</v>
      </c>
      <c r="Q268" s="17" t="str">
        <f>IF(ISNA(INDEX($A$37:$T$207,MATCH($B268,$B$37:$B$207,0),17)),"",INDEX($A$37:$T$207,MATCH($B268,$B$37:$B$207,0),17))</f>
        <v>E</v>
      </c>
      <c r="R268" s="17">
        <f>IF(ISNA(INDEX($A$37:$T$207,MATCH($B268,$B$37:$B$207,0),18)),"",INDEX($A$37:$T$207,MATCH($B268,$B$37:$B$207,0),18))</f>
        <v>0</v>
      </c>
      <c r="S268" s="17">
        <f>IF(ISNA(INDEX($A$37:$T$207,MATCH($B268,$B$37:$B$207,0),19)),"",INDEX($A$37:$T$207,MATCH($B268,$B$37:$B$207,0),19))</f>
        <v>0</v>
      </c>
      <c r="T268" s="17" t="str">
        <f>IF(ISNA(INDEX($A$37:$T$207,MATCH($B268,$B$37:$B$207,0),20)),"",INDEX($A$37:$T$207,MATCH($B268,$B$37:$B$207,0),20))</f>
        <v>DS</v>
      </c>
    </row>
    <row r="269" spans="1:26" ht="27" customHeight="1" x14ac:dyDescent="0.2">
      <c r="A269" s="20" t="str">
        <f>IF(ISNA(INDEX($A$37:$T$207,MATCH($B269,$B$37:$B$207,0),1)),"",INDEX($A$37:$T$207,MATCH($B269,$B$37:$B$207,0),1))</f>
        <v>LLX6217</v>
      </c>
      <c r="B269" s="171" t="s">
        <v>308</v>
      </c>
      <c r="C269" s="171"/>
      <c r="D269" s="171"/>
      <c r="E269" s="171"/>
      <c r="F269" s="171"/>
      <c r="G269" s="171"/>
      <c r="H269" s="171"/>
      <c r="I269" s="171"/>
      <c r="J269" s="10">
        <f>IF(ISNA(INDEX($A$37:$T$207,MATCH($B269,$B$37:$B$207,0),10)),"",INDEX($A$37:$T$207,MATCH($B269,$B$37:$B$207,0),10))</f>
        <v>3</v>
      </c>
      <c r="K269" s="10">
        <f>IF(ISNA(INDEX($A$37:$T$207,MATCH($B269,$B$37:$B$207,0),11)),"",INDEX($A$37:$T$207,MATCH($B269,$B$37:$B$207,0),11))</f>
        <v>1</v>
      </c>
      <c r="L269" s="10">
        <f>IF(ISNA(INDEX($A$37:$T$207,MATCH($B269,$B$37:$B$207,0),12)),"",INDEX($A$37:$T$207,MATCH($B269,$B$37:$B$207,0),12))</f>
        <v>1</v>
      </c>
      <c r="M269" s="10">
        <f>IF(ISNA(INDEX($A$37:$T$207,MATCH($B269,$B$37:$B$207,0),13)),"",INDEX($A$37:$T$207,MATCH($B269,$B$37:$B$207,0),13))</f>
        <v>1</v>
      </c>
      <c r="N269" s="10">
        <f>IF(ISNA(INDEX($A$37:$T$207,MATCH($B269,$B$37:$B$207,0),14)),"",INDEX($A$37:$T$207,MATCH($B269,$B$37:$B$207,0),14))</f>
        <v>3</v>
      </c>
      <c r="O269" s="10">
        <f>IF(ISNA(INDEX($A$37:$T$207,MATCH($B269,$B$37:$B$207,0),15)),"",INDEX($A$37:$T$207,MATCH($B269,$B$37:$B$207,0),15))</f>
        <v>3</v>
      </c>
      <c r="P269" s="10">
        <f>IF(ISNA(INDEX($A$37:$T$207,MATCH($B269,$B$37:$B$207,0),16)),"",INDEX($A$37:$T$207,MATCH($B269,$B$37:$B$207,0),16))</f>
        <v>6</v>
      </c>
      <c r="Q269" s="17">
        <f>IF(ISNA(INDEX($A$37:$T$207,MATCH($B269,$B$37:$B$207,0),17)),"",INDEX($A$37:$T$207,MATCH($B269,$B$37:$B$207,0),17))</f>
        <v>0</v>
      </c>
      <c r="R269" s="17" t="str">
        <f>IF(ISNA(INDEX($A$37:$T$207,MATCH($B269,$B$37:$B$207,0),18)),"",INDEX($A$37:$T$207,MATCH($B269,$B$37:$B$207,0),18))</f>
        <v>C</v>
      </c>
      <c r="S269" s="17">
        <f>IF(ISNA(INDEX($A$37:$T$207,MATCH($B269,$B$37:$B$207,0),19)),"",INDEX($A$37:$T$207,MATCH($B269,$B$37:$B$207,0),19))</f>
        <v>0</v>
      </c>
      <c r="T269" s="17" t="str">
        <f>IF(ISNA(INDEX($A$37:$T$207,MATCH($B269,$B$37:$B$207,0),20)),"",INDEX($A$37:$T$207,MATCH($B269,$B$37:$B$207,0),20))</f>
        <v>DS</v>
      </c>
    </row>
    <row r="270" spans="1:26" x14ac:dyDescent="0.2">
      <c r="A270" s="66" t="s">
        <v>28</v>
      </c>
      <c r="B270" s="141"/>
      <c r="C270" s="141"/>
      <c r="D270" s="141"/>
      <c r="E270" s="141"/>
      <c r="F270" s="141"/>
      <c r="G270" s="141"/>
      <c r="H270" s="141"/>
      <c r="I270" s="141"/>
      <c r="J270" s="12">
        <f t="shared" ref="J270:P270" si="70">SUM(J264:J269)</f>
        <v>26</v>
      </c>
      <c r="K270" s="12">
        <f t="shared" si="70"/>
        <v>9</v>
      </c>
      <c r="L270" s="12">
        <f t="shared" si="70"/>
        <v>7</v>
      </c>
      <c r="M270" s="12">
        <f t="shared" si="70"/>
        <v>2</v>
      </c>
      <c r="N270" s="12">
        <f t="shared" si="70"/>
        <v>18</v>
      </c>
      <c r="O270" s="12">
        <f t="shared" si="70"/>
        <v>35</v>
      </c>
      <c r="P270" s="12">
        <f t="shared" si="70"/>
        <v>53</v>
      </c>
      <c r="Q270" s="66">
        <f>COUNTIF(Q264:Q269,"E")</f>
        <v>4</v>
      </c>
      <c r="R270" s="66">
        <f>COUNTIF(R264:R269,"C")</f>
        <v>2</v>
      </c>
      <c r="S270" s="66">
        <f>COUNTIF(S264:S269,"VP")</f>
        <v>0</v>
      </c>
      <c r="T270" s="67">
        <f>COUNTA(T264:T269)</f>
        <v>6</v>
      </c>
    </row>
    <row r="271" spans="1:26" ht="28.5" customHeight="1" x14ac:dyDescent="0.2">
      <c r="A271" s="203" t="s">
        <v>97</v>
      </c>
      <c r="B271" s="203"/>
      <c r="C271" s="203"/>
      <c r="D271" s="203"/>
      <c r="E271" s="203"/>
      <c r="F271" s="203"/>
      <c r="G271" s="203"/>
      <c r="H271" s="203"/>
      <c r="I271" s="203"/>
      <c r="J271" s="12">
        <f t="shared" ref="J271:T271" si="71">SUM(J262,J270)</f>
        <v>156</v>
      </c>
      <c r="K271" s="12">
        <f t="shared" si="71"/>
        <v>54</v>
      </c>
      <c r="L271" s="12">
        <f t="shared" si="71"/>
        <v>29</v>
      </c>
      <c r="M271" s="12">
        <f t="shared" si="71"/>
        <v>28</v>
      </c>
      <c r="N271" s="12">
        <f t="shared" si="71"/>
        <v>111</v>
      </c>
      <c r="O271" s="12">
        <f t="shared" si="71"/>
        <v>176</v>
      </c>
      <c r="P271" s="12">
        <f t="shared" si="71"/>
        <v>287</v>
      </c>
      <c r="Q271" s="12">
        <f t="shared" si="71"/>
        <v>24</v>
      </c>
      <c r="R271" s="12">
        <f t="shared" si="71"/>
        <v>7</v>
      </c>
      <c r="S271" s="12">
        <f t="shared" si="71"/>
        <v>0</v>
      </c>
      <c r="T271" s="73">
        <f t="shared" si="71"/>
        <v>31</v>
      </c>
    </row>
    <row r="272" spans="1:26" ht="15" x14ac:dyDescent="0.25">
      <c r="A272" s="196" t="s">
        <v>53</v>
      </c>
      <c r="B272" s="197"/>
      <c r="C272" s="197"/>
      <c r="D272" s="197"/>
      <c r="E272" s="197"/>
      <c r="F272" s="197"/>
      <c r="G272" s="197"/>
      <c r="H272" s="197"/>
      <c r="I272" s="197"/>
      <c r="J272" s="198"/>
      <c r="K272" s="12">
        <f t="shared" ref="K272:P272" si="72">K262*14+K270*12</f>
        <v>738</v>
      </c>
      <c r="L272" s="12">
        <f t="shared" si="72"/>
        <v>392</v>
      </c>
      <c r="M272" s="12">
        <f t="shared" si="72"/>
        <v>388</v>
      </c>
      <c r="N272" s="12">
        <f t="shared" si="72"/>
        <v>1518</v>
      </c>
      <c r="O272" s="12">
        <f t="shared" si="72"/>
        <v>2394</v>
      </c>
      <c r="P272" s="12">
        <f t="shared" si="72"/>
        <v>3912</v>
      </c>
      <c r="Q272" s="243"/>
      <c r="R272" s="244"/>
      <c r="S272" s="244"/>
      <c r="T272" s="245"/>
      <c r="U272" s="52"/>
      <c r="V272" s="53"/>
    </row>
    <row r="273" spans="1:26" ht="15" x14ac:dyDescent="0.25">
      <c r="A273" s="199"/>
      <c r="B273" s="200"/>
      <c r="C273" s="200"/>
      <c r="D273" s="200"/>
      <c r="E273" s="200"/>
      <c r="F273" s="200"/>
      <c r="G273" s="200"/>
      <c r="H273" s="200"/>
      <c r="I273" s="200"/>
      <c r="J273" s="201"/>
      <c r="K273" s="249">
        <f>SUM(K272:M272)</f>
        <v>1518</v>
      </c>
      <c r="L273" s="250"/>
      <c r="M273" s="251"/>
      <c r="N273" s="249">
        <f>SUM(N272:O272)</f>
        <v>3912</v>
      </c>
      <c r="O273" s="250"/>
      <c r="P273" s="251"/>
      <c r="Q273" s="246"/>
      <c r="R273" s="247"/>
      <c r="S273" s="247"/>
      <c r="T273" s="248"/>
      <c r="U273" s="72"/>
      <c r="V273" s="53"/>
      <c r="W273" s="53"/>
      <c r="X273" s="53"/>
      <c r="Y273" s="53"/>
      <c r="Z273" s="53"/>
    </row>
    <row r="274" spans="1:26" ht="15" x14ac:dyDescent="0.25">
      <c r="A274" s="168" t="s">
        <v>95</v>
      </c>
      <c r="B274" s="169"/>
      <c r="C274" s="169"/>
      <c r="D274" s="169"/>
      <c r="E274" s="169"/>
      <c r="F274" s="169"/>
      <c r="G274" s="169"/>
      <c r="H274" s="169"/>
      <c r="I274" s="169"/>
      <c r="J274" s="170"/>
      <c r="K274" s="125">
        <f>T271/SUM(T50,T66,T81,T98,T116,T131)</f>
        <v>0.65957446808510634</v>
      </c>
      <c r="L274" s="126"/>
      <c r="M274" s="126"/>
      <c r="N274" s="126"/>
      <c r="O274" s="126"/>
      <c r="P274" s="126"/>
      <c r="Q274" s="126"/>
      <c r="R274" s="126"/>
      <c r="S274" s="126"/>
      <c r="T274" s="127"/>
      <c r="U274" s="72"/>
      <c r="V274" s="53"/>
      <c r="W274" s="53"/>
      <c r="X274" s="53"/>
      <c r="Y274" s="53"/>
      <c r="Z274" s="53"/>
    </row>
    <row r="275" spans="1:26" ht="15" x14ac:dyDescent="0.25">
      <c r="A275" s="122" t="s">
        <v>98</v>
      </c>
      <c r="B275" s="123"/>
      <c r="C275" s="123"/>
      <c r="D275" s="123"/>
      <c r="E275" s="123"/>
      <c r="F275" s="123"/>
      <c r="G275" s="123"/>
      <c r="H275" s="123"/>
      <c r="I275" s="123"/>
      <c r="J275" s="124"/>
      <c r="K275" s="125">
        <f>K273/(SUM(N50,N66,N81,N98,N116)*14+N131*12)</f>
        <v>0.72980769230769227</v>
      </c>
      <c r="L275" s="126"/>
      <c r="M275" s="126"/>
      <c r="N275" s="126"/>
      <c r="O275" s="126"/>
      <c r="P275" s="126"/>
      <c r="Q275" s="126"/>
      <c r="R275" s="126"/>
      <c r="S275" s="126"/>
      <c r="T275" s="127"/>
      <c r="U275" s="72"/>
      <c r="V275" s="53"/>
      <c r="W275" s="53"/>
      <c r="X275" s="53"/>
      <c r="Y275" s="53"/>
      <c r="Z275" s="53"/>
    </row>
    <row r="276" spans="1:26" ht="15" x14ac:dyDescent="0.25">
      <c r="U276" s="72"/>
      <c r="V276" s="53"/>
      <c r="W276" s="53"/>
      <c r="X276" s="53"/>
      <c r="Y276" s="53"/>
      <c r="Z276" s="53"/>
    </row>
    <row r="277" spans="1:26" s="63" customFormat="1" ht="30" customHeight="1" x14ac:dyDescent="0.25">
      <c r="A277" s="141" t="s">
        <v>196</v>
      </c>
      <c r="B277" s="207"/>
      <c r="C277" s="207"/>
      <c r="D277" s="207"/>
      <c r="E277" s="207"/>
      <c r="F277" s="207"/>
      <c r="G277" s="207"/>
      <c r="H277" s="207"/>
      <c r="I277" s="207"/>
      <c r="J277" s="207"/>
      <c r="K277" s="207"/>
      <c r="L277" s="207"/>
      <c r="M277" s="207"/>
      <c r="N277" s="207"/>
      <c r="O277" s="207"/>
      <c r="P277" s="207"/>
      <c r="Q277" s="207"/>
      <c r="R277" s="207"/>
      <c r="S277" s="207"/>
      <c r="T277" s="207"/>
      <c r="U277" s="72"/>
      <c r="V277" s="53"/>
      <c r="W277" s="53"/>
      <c r="X277" s="53"/>
      <c r="Y277" s="53"/>
      <c r="Z277" s="53"/>
    </row>
    <row r="278" spans="1:26" ht="25.5" customHeight="1" x14ac:dyDescent="0.25">
      <c r="A278" s="141" t="s">
        <v>30</v>
      </c>
      <c r="B278" s="141" t="s">
        <v>29</v>
      </c>
      <c r="C278" s="141"/>
      <c r="D278" s="141"/>
      <c r="E278" s="141"/>
      <c r="F278" s="141"/>
      <c r="G278" s="141"/>
      <c r="H278" s="141"/>
      <c r="I278" s="141"/>
      <c r="J278" s="138" t="s">
        <v>43</v>
      </c>
      <c r="K278" s="138" t="s">
        <v>27</v>
      </c>
      <c r="L278" s="138"/>
      <c r="M278" s="138"/>
      <c r="N278" s="138" t="s">
        <v>44</v>
      </c>
      <c r="O278" s="138"/>
      <c r="P278" s="138"/>
      <c r="Q278" s="138" t="s">
        <v>26</v>
      </c>
      <c r="R278" s="138"/>
      <c r="S278" s="138"/>
      <c r="T278" s="138" t="s">
        <v>25</v>
      </c>
      <c r="U278" s="72"/>
      <c r="V278" s="53"/>
      <c r="W278" s="53"/>
      <c r="X278" s="53"/>
      <c r="Y278" s="53"/>
      <c r="Z278" s="53"/>
    </row>
    <row r="279" spans="1:26" s="63" customFormat="1" ht="15" x14ac:dyDescent="0.25">
      <c r="A279" s="141"/>
      <c r="B279" s="141"/>
      <c r="C279" s="141"/>
      <c r="D279" s="141"/>
      <c r="E279" s="141"/>
      <c r="F279" s="141"/>
      <c r="G279" s="141"/>
      <c r="H279" s="141"/>
      <c r="I279" s="141"/>
      <c r="J279" s="138"/>
      <c r="K279" s="68" t="s">
        <v>31</v>
      </c>
      <c r="L279" s="68" t="s">
        <v>32</v>
      </c>
      <c r="M279" s="68" t="s">
        <v>33</v>
      </c>
      <c r="N279" s="68" t="s">
        <v>37</v>
      </c>
      <c r="O279" s="68" t="s">
        <v>8</v>
      </c>
      <c r="P279" s="68" t="s">
        <v>34</v>
      </c>
      <c r="Q279" s="68" t="s">
        <v>35</v>
      </c>
      <c r="R279" s="68" t="s">
        <v>31</v>
      </c>
      <c r="S279" s="68" t="s">
        <v>36</v>
      </c>
      <c r="T279" s="138"/>
      <c r="U279" s="72"/>
      <c r="V279" s="53"/>
      <c r="W279" s="53"/>
      <c r="X279" s="53"/>
      <c r="Y279" s="53"/>
      <c r="Z279" s="53"/>
    </row>
    <row r="280" spans="1:26" s="63" customFormat="1" ht="15" x14ac:dyDescent="0.25">
      <c r="A280" s="141" t="s">
        <v>62</v>
      </c>
      <c r="B280" s="141"/>
      <c r="C280" s="141"/>
      <c r="D280" s="141"/>
      <c r="E280" s="141"/>
      <c r="F280" s="141"/>
      <c r="G280" s="141"/>
      <c r="H280" s="141"/>
      <c r="I280" s="141"/>
      <c r="J280" s="141"/>
      <c r="K280" s="141"/>
      <c r="L280" s="141"/>
      <c r="M280" s="141"/>
      <c r="N280" s="141"/>
      <c r="O280" s="141"/>
      <c r="P280" s="141"/>
      <c r="Q280" s="141"/>
      <c r="R280" s="141"/>
      <c r="S280" s="141"/>
      <c r="T280" s="141"/>
      <c r="U280" s="72"/>
      <c r="V280" s="53"/>
      <c r="W280" s="53"/>
      <c r="X280" s="53"/>
      <c r="Y280" s="53"/>
      <c r="Z280" s="53"/>
    </row>
    <row r="281" spans="1:26" s="63" customFormat="1" ht="15" x14ac:dyDescent="0.25">
      <c r="A281" s="20" t="str">
        <f>IF(ISNA(INDEX($A$37:$T$207,MATCH($B281,$B$37:$B$207,0),1)),"",INDEX($A$37:$T$207,MATCH($B281,$B$37:$B$207,0),1))</f>
        <v>LLX1023</v>
      </c>
      <c r="B281" s="193" t="s">
        <v>223</v>
      </c>
      <c r="C281" s="193"/>
      <c r="D281" s="193"/>
      <c r="E281" s="193"/>
      <c r="F281" s="193"/>
      <c r="G281" s="193"/>
      <c r="H281" s="193"/>
      <c r="I281" s="193"/>
      <c r="J281" s="10">
        <f>IF(ISNA(INDEX($A$37:$T$207,MATCH($B281,$B$37:$B$207,0),10)),"",INDEX($A$37:$T$207,MATCH($B281,$B$37:$B$207,0),10))</f>
        <v>3</v>
      </c>
      <c r="K281" s="10">
        <f>IF(ISNA(INDEX($A$37:$T$207,MATCH($B281,$B$37:$B$207,0),11)),"",INDEX($A$37:$T$207,MATCH($B281,$B$37:$B$207,0),11))</f>
        <v>0</v>
      </c>
      <c r="L281" s="10">
        <f>IF(ISNA(INDEX($A$37:$T$207,MATCH($B281,$B$37:$B$207,0),12)),"",INDEX($A$37:$T$207,MATCH($B281,$B$37:$B$207,0),12))</f>
        <v>0</v>
      </c>
      <c r="M281" s="10">
        <f>IF(ISNA(INDEX($A$37:$T$207,MATCH($B281,$B$37:$B$207,0),13)),"",INDEX($A$37:$T$207,MATCH($B281,$B$37:$B$207,0),13))</f>
        <v>2</v>
      </c>
      <c r="N281" s="10">
        <f>IF(ISNA(INDEX($A$37:$T$207,MATCH($B281,$B$37:$B$207,0),14)),"",INDEX($A$37:$T$207,MATCH($B281,$B$37:$B$207,0),14))</f>
        <v>2</v>
      </c>
      <c r="O281" s="10">
        <f>IF(ISNA(INDEX($A$37:$T$207,MATCH($B281,$B$37:$B$207,0),15)),"",INDEX($A$37:$T$207,MATCH($B281,$B$37:$B$207,0),15))</f>
        <v>3</v>
      </c>
      <c r="P281" s="10">
        <f>IF(ISNA(INDEX($A$37:$T$207,MATCH($B281,$B$37:$B$207,0),16)),"",INDEX($A$37:$T$207,MATCH($B281,$B$37:$B$207,0),16))</f>
        <v>5</v>
      </c>
      <c r="Q281" s="17">
        <f>IF(ISNA(INDEX($A$37:$T$207,MATCH($B281,$B$37:$B$207,0),17)),"",INDEX($A$37:$T$207,MATCH($B281,$B$37:$B$207,0),17))</f>
        <v>0</v>
      </c>
      <c r="R281" s="17">
        <f>IF(ISNA(INDEX($A$37:$T$207,MATCH($B281,$B$37:$B$207,0),18)),"",INDEX($A$37:$T$207,MATCH($B281,$B$37:$B$207,0),18))</f>
        <v>0</v>
      </c>
      <c r="S281" s="17" t="str">
        <f>IF(ISNA(INDEX($A$37:$T$207,MATCH($B281,$B$37:$B$207,0),19)),"",INDEX($A$37:$T$207,MATCH($B281,$B$37:$B$207,0),19))</f>
        <v>VP</v>
      </c>
      <c r="T281" s="17" t="str">
        <f>IF(ISNA(INDEX($A$37:$T$207,MATCH($B281,$B$37:$B$207,0),20)),"",INDEX($A$37:$T$207,MATCH($B281,$B$37:$B$207,0),20))</f>
        <v>DC</v>
      </c>
      <c r="U281" s="72"/>
      <c r="V281" s="53"/>
      <c r="W281" s="53"/>
      <c r="X281" s="53"/>
      <c r="Y281" s="53"/>
      <c r="Z281" s="53"/>
    </row>
    <row r="282" spans="1:26" ht="15" x14ac:dyDescent="0.25">
      <c r="A282" s="20" t="str">
        <f>IF(ISNA(INDEX($A$37:$T$207,MATCH($B282,$B$37:$B$207,0),1)),"",INDEX($A$37:$T$207,MATCH($B282,$B$37:$B$207,0),1))</f>
        <v>YLU0011</v>
      </c>
      <c r="B282" s="193" t="s">
        <v>224</v>
      </c>
      <c r="C282" s="193"/>
      <c r="D282" s="193"/>
      <c r="E282" s="193"/>
      <c r="F282" s="193"/>
      <c r="G282" s="193"/>
      <c r="H282" s="193"/>
      <c r="I282" s="193"/>
      <c r="J282" s="10">
        <f>IF(ISNA(INDEX($A$37:$T$207,MATCH($B282,$B$37:$B$207,0),10)),"",INDEX($A$37:$T$207,MATCH($B282,$B$37:$B$207,0),10))</f>
        <v>2</v>
      </c>
      <c r="K282" s="10">
        <f>IF(ISNA(INDEX($A$37:$T$207,MATCH($B282,$B$37:$B$207,0),11)),"",INDEX($A$37:$T$207,MATCH($B282,$B$37:$B$207,0),11))</f>
        <v>0</v>
      </c>
      <c r="L282" s="10">
        <f>IF(ISNA(INDEX($A$37:$T$207,MATCH($B282,$B$37:$B$207,0),12)),"",INDEX($A$37:$T$207,MATCH($B282,$B$37:$B$207,0),12))</f>
        <v>2</v>
      </c>
      <c r="M282" s="10">
        <f>IF(ISNA(INDEX($A$37:$T$207,MATCH($B282,$B$37:$B$207,0),13)),"",INDEX($A$37:$T$207,MATCH($B282,$B$37:$B$207,0),13))</f>
        <v>0</v>
      </c>
      <c r="N282" s="10">
        <f>IF(ISNA(INDEX($A$37:$T$207,MATCH($B282,$B$37:$B$207,0),14)),"",INDEX($A$37:$T$207,MATCH($B282,$B$37:$B$207,0),14))</f>
        <v>2</v>
      </c>
      <c r="O282" s="10">
        <f>IF(ISNA(INDEX($A$37:$T$207,MATCH($B282,$B$37:$B$207,0),15)),"",INDEX($A$37:$T$207,MATCH($B282,$B$37:$B$207,0),15))</f>
        <v>2</v>
      </c>
      <c r="P282" s="10">
        <f>IF(ISNA(INDEX($A$37:$T$207,MATCH($B282,$B$37:$B$207,0),16)),"",INDEX($A$37:$T$207,MATCH($B282,$B$37:$B$207,0),16))</f>
        <v>4</v>
      </c>
      <c r="Q282" s="17">
        <f>IF(ISNA(INDEX($A$37:$T$207,MATCH($B282,$B$37:$B$207,0),17)),"",INDEX($A$37:$T$207,MATCH($B282,$B$37:$B$207,0),17))</f>
        <v>0</v>
      </c>
      <c r="R282" s="17">
        <f>IF(ISNA(INDEX($A$37:$T$207,MATCH($B282,$B$37:$B$207,0),18)),"",INDEX($A$37:$T$207,MATCH($B282,$B$37:$B$207,0),18))</f>
        <v>0</v>
      </c>
      <c r="S282" s="17" t="str">
        <f>IF(ISNA(INDEX($A$37:$T$207,MATCH($B282,$B$37:$B$207,0),19)),"",INDEX($A$37:$T$207,MATCH($B282,$B$37:$B$207,0),19))</f>
        <v>VP</v>
      </c>
      <c r="T282" s="17" t="str">
        <f>IF(ISNA(INDEX($A$37:$T$207,MATCH($B282,$B$37:$B$207,0),20)),"",INDEX($A$37:$T$207,MATCH($B282,$B$37:$B$207,0),20))</f>
        <v>DC</v>
      </c>
      <c r="U282" s="72"/>
      <c r="V282" s="53"/>
      <c r="W282" s="53"/>
      <c r="X282" s="53"/>
      <c r="Y282" s="53"/>
      <c r="Z282" s="53"/>
    </row>
    <row r="283" spans="1:26" ht="15" x14ac:dyDescent="0.25">
      <c r="A283" s="20" t="str">
        <f>IF(ISNA(INDEX($A$37:$T$207,MATCH($B283,$B$37:$B$207,0),1)),"",INDEX($A$37:$T$207,MATCH($B283,$B$37:$B$207,0),1))</f>
        <v>YLU0012</v>
      </c>
      <c r="B283" s="193" t="s">
        <v>231</v>
      </c>
      <c r="C283" s="193"/>
      <c r="D283" s="193"/>
      <c r="E283" s="193"/>
      <c r="F283" s="193"/>
      <c r="G283" s="193"/>
      <c r="H283" s="193"/>
      <c r="I283" s="193"/>
      <c r="J283" s="10">
        <f>IF(ISNA(INDEX($A$37:$T$207,MATCH($B283,$B$37:$B$207,0),10)),"",INDEX($A$37:$T$207,MATCH($B283,$B$37:$B$207,0),10))</f>
        <v>2</v>
      </c>
      <c r="K283" s="10">
        <f>IF(ISNA(INDEX($A$37:$T$207,MATCH($B283,$B$37:$B$207,0),11)),"",INDEX($A$37:$T$207,MATCH($B283,$B$37:$B$207,0),11))</f>
        <v>0</v>
      </c>
      <c r="L283" s="10">
        <f>IF(ISNA(INDEX($A$37:$T$207,MATCH($B283,$B$37:$B$207,0),12)),"",INDEX($A$37:$T$207,MATCH($B283,$B$37:$B$207,0),12))</f>
        <v>2</v>
      </c>
      <c r="M283" s="10">
        <f>IF(ISNA(INDEX($A$37:$T$207,MATCH($B283,$B$37:$B$207,0),13)),"",INDEX($A$37:$T$207,MATCH($B283,$B$37:$B$207,0),13))</f>
        <v>0</v>
      </c>
      <c r="N283" s="10">
        <f>IF(ISNA(INDEX($A$37:$T$207,MATCH($B283,$B$37:$B$207,0),14)),"",INDEX($A$37:$T$207,MATCH($B283,$B$37:$B$207,0),14))</f>
        <v>2</v>
      </c>
      <c r="O283" s="10">
        <f>IF(ISNA(INDEX($A$37:$T$207,MATCH($B283,$B$37:$B$207,0),15)),"",INDEX($A$37:$T$207,MATCH($B283,$B$37:$B$207,0),15))</f>
        <v>2</v>
      </c>
      <c r="P283" s="10">
        <f>IF(ISNA(INDEX($A$37:$T$207,MATCH($B283,$B$37:$B$207,0),16)),"",INDEX($A$37:$T$207,MATCH($B283,$B$37:$B$207,0),16))</f>
        <v>4</v>
      </c>
      <c r="Q283" s="17">
        <f>IF(ISNA(INDEX($A$37:$T$207,MATCH($B283,$B$37:$B$207,0),17)),"",INDEX($A$37:$T$207,MATCH($B283,$B$37:$B$207,0),17))</f>
        <v>0</v>
      </c>
      <c r="R283" s="17">
        <f>IF(ISNA(INDEX($A$37:$T$207,MATCH($B283,$B$37:$B$207,0),18)),"",INDEX($A$37:$T$207,MATCH($B283,$B$37:$B$207,0),18))</f>
        <v>0</v>
      </c>
      <c r="S283" s="17" t="str">
        <f>IF(ISNA(INDEX($A$37:$T$207,MATCH($B283,$B$37:$B$207,0),19)),"",INDEX($A$37:$T$207,MATCH($B283,$B$37:$B$207,0),19))</f>
        <v>VP</v>
      </c>
      <c r="T283" s="17" t="str">
        <f>IF(ISNA(INDEX($A$37:$T$207,MATCH($B283,$B$37:$B$207,0),20)),"",INDEX($A$37:$T$207,MATCH($B283,$B$37:$B$207,0),20))</f>
        <v>DC</v>
      </c>
      <c r="U283" s="72"/>
      <c r="V283" s="53"/>
      <c r="W283" s="53"/>
      <c r="X283" s="53"/>
      <c r="Y283" s="53"/>
      <c r="Z283" s="53"/>
    </row>
    <row r="284" spans="1:26" ht="29.25" customHeight="1" x14ac:dyDescent="0.25">
      <c r="A284" s="20" t="str">
        <f>IF(ISNA(INDEX($A$37:$T$207,MATCH($B284,$B$37:$B$207,0),1)),"",INDEX($A$37:$T$207,MATCH($B284,$B$37:$B$207,0),1))</f>
        <v>LLY2022</v>
      </c>
      <c r="B284" s="171" t="s">
        <v>230</v>
      </c>
      <c r="C284" s="171"/>
      <c r="D284" s="171"/>
      <c r="E284" s="171"/>
      <c r="F284" s="171"/>
      <c r="G284" s="171"/>
      <c r="H284" s="171"/>
      <c r="I284" s="171"/>
      <c r="J284" s="10">
        <f>IF(ISNA(INDEX($A$37:$T$207,MATCH($B284,$B$37:$B$207,0),10)),"",INDEX($A$37:$T$207,MATCH($B284,$B$37:$B$207,0),10))</f>
        <v>3</v>
      </c>
      <c r="K284" s="10">
        <f>IF(ISNA(INDEX($A$37:$T$207,MATCH($B284,$B$37:$B$207,0),11)),"",INDEX($A$37:$T$207,MATCH($B284,$B$37:$B$207,0),11))</f>
        <v>1</v>
      </c>
      <c r="L284" s="10">
        <f>IF(ISNA(INDEX($A$37:$T$207,MATCH($B284,$B$37:$B$207,0),12)),"",INDEX($A$37:$T$207,MATCH($B284,$B$37:$B$207,0),12))</f>
        <v>0</v>
      </c>
      <c r="M284" s="10">
        <f>IF(ISNA(INDEX($A$37:$T$207,MATCH($B284,$B$37:$B$207,0),13)),"",INDEX($A$37:$T$207,MATCH($B284,$B$37:$B$207,0),13))</f>
        <v>0</v>
      </c>
      <c r="N284" s="10">
        <f>IF(ISNA(INDEX($A$37:$T$207,MATCH($B284,$B$37:$B$207,0),14)),"",INDEX($A$37:$T$207,MATCH($B284,$B$37:$B$207,0),14))</f>
        <v>1</v>
      </c>
      <c r="O284" s="10">
        <f>IF(ISNA(INDEX($A$37:$T$207,MATCH($B284,$B$37:$B$207,0),15)),"",INDEX($A$37:$T$207,MATCH($B284,$B$37:$B$207,0),15))</f>
        <v>4</v>
      </c>
      <c r="P284" s="10">
        <f>IF(ISNA(INDEX($A$37:$T$207,MATCH($B284,$B$37:$B$207,0),16)),"",INDEX($A$37:$T$207,MATCH($B284,$B$37:$B$207,0),16))</f>
        <v>5</v>
      </c>
      <c r="Q284" s="17">
        <f>IF(ISNA(INDEX($A$37:$T$207,MATCH($B284,$B$37:$B$207,0),17)),"",INDEX($A$37:$T$207,MATCH($B284,$B$37:$B$207,0),17))</f>
        <v>0</v>
      </c>
      <c r="R284" s="17" t="str">
        <f>IF(ISNA(INDEX($A$37:$T$207,MATCH($B284,$B$37:$B$207,0),18)),"",INDEX($A$37:$T$207,MATCH($B284,$B$37:$B$207,0),18))</f>
        <v>C</v>
      </c>
      <c r="S284" s="17">
        <f>IF(ISNA(INDEX($A$37:$T$207,MATCH($B284,$B$37:$B$207,0),19)),"",INDEX($A$37:$T$207,MATCH($B284,$B$37:$B$207,0),19))</f>
        <v>0</v>
      </c>
      <c r="T284" s="17" t="str">
        <f>IF(ISNA(INDEX($A$37:$T$207,MATCH($B284,$B$37:$B$207,0),20)),"",INDEX($A$37:$T$207,MATCH($B284,$B$37:$B$207,0),20))</f>
        <v>DC</v>
      </c>
      <c r="U284" s="72"/>
      <c r="V284" s="53"/>
      <c r="W284" s="53"/>
      <c r="X284" s="53"/>
      <c r="Y284" s="53"/>
      <c r="Z284" s="53"/>
    </row>
    <row r="285" spans="1:26" s="63" customFormat="1" ht="15" x14ac:dyDescent="0.25">
      <c r="A285" s="20" t="str">
        <f>IF(ISNA(INDEX($A$37:$T$207,MATCH($B285,$B$37:$B$207,0),1)),"",INDEX($A$37:$T$207,MATCH($B285,$B$37:$B$207,0),1))</f>
        <v>*</v>
      </c>
      <c r="B285" s="193" t="s">
        <v>297</v>
      </c>
      <c r="C285" s="193"/>
      <c r="D285" s="193"/>
      <c r="E285" s="193"/>
      <c r="F285" s="193"/>
      <c r="G285" s="193"/>
      <c r="H285" s="193"/>
      <c r="I285" s="193"/>
      <c r="J285" s="10">
        <f>IF(ISNA(INDEX($A$37:$T$207,MATCH($B285,$B$37:$B$207,0),10)),"",INDEX($A$37:$T$207,MATCH($B285,$B$37:$B$207,0),10))</f>
        <v>3</v>
      </c>
      <c r="K285" s="10">
        <f>IF(ISNA(INDEX($A$37:$T$207,MATCH($B285,$B$37:$B$207,0),11)),"",INDEX($A$37:$T$207,MATCH($B285,$B$37:$B$207,0),11))</f>
        <v>0</v>
      </c>
      <c r="L285" s="10">
        <f>IF(ISNA(INDEX($A$37:$T$207,MATCH($B285,$B$37:$B$207,0),12)),"",INDEX($A$37:$T$207,MATCH($B285,$B$37:$B$207,0),12))</f>
        <v>0</v>
      </c>
      <c r="M285" s="10">
        <f>IF(ISNA(INDEX($A$37:$T$207,MATCH($B285,$B$37:$B$207,0),13)),"",INDEX($A$37:$T$207,MATCH($B285,$B$37:$B$207,0),13))</f>
        <v>2</v>
      </c>
      <c r="N285" s="10">
        <f>IF(ISNA(INDEX($A$37:$T$207,MATCH($B285,$B$37:$B$207,0),14)),"",INDEX($A$37:$T$207,MATCH($B285,$B$37:$B$207,0),14))</f>
        <v>2</v>
      </c>
      <c r="O285" s="10">
        <f>IF(ISNA(INDEX($A$37:$T$207,MATCH($B285,$B$37:$B$207,0),15)),"",INDEX($A$37:$T$207,MATCH($B285,$B$37:$B$207,0),15))</f>
        <v>3</v>
      </c>
      <c r="P285" s="10">
        <f>IF(ISNA(INDEX($A$37:$T$207,MATCH($B285,$B$37:$B$207,0),16)),"",INDEX($A$37:$T$207,MATCH($B285,$B$37:$B$207,0),16))</f>
        <v>5</v>
      </c>
      <c r="Q285" s="17" t="str">
        <f>IF(ISNA(INDEX($A$37:$T$207,MATCH($B285,$B$37:$B$207,0),17)),"",INDEX($A$37:$T$207,MATCH($B285,$B$37:$B$207,0),17))</f>
        <v>E</v>
      </c>
      <c r="R285" s="17">
        <f>IF(ISNA(INDEX($A$37:$T$207,MATCH($B285,$B$37:$B$207,0),18)),"",INDEX($A$37:$T$207,MATCH($B285,$B$37:$B$207,0),18))</f>
        <v>0</v>
      </c>
      <c r="S285" s="17">
        <f>IF(ISNA(INDEX($A$37:$T$207,MATCH($B285,$B$37:$B$207,0),19)),"",INDEX($A$37:$T$207,MATCH($B285,$B$37:$B$207,0),19))</f>
        <v>0</v>
      </c>
      <c r="T285" s="17" t="str">
        <f>IF(ISNA(INDEX($A$37:$T$207,MATCH($B285,$B$37:$B$207,0),20)),"",INDEX($A$37:$T$207,MATCH($B285,$B$37:$B$207,0),20))</f>
        <v>DC</v>
      </c>
      <c r="U285" s="72"/>
      <c r="V285" s="53"/>
      <c r="W285" s="53"/>
      <c r="X285" s="53"/>
      <c r="Y285" s="53"/>
      <c r="Z285" s="53"/>
    </row>
    <row r="286" spans="1:26" s="63" customFormat="1" ht="15" x14ac:dyDescent="0.25">
      <c r="A286" s="20" t="str">
        <f>IF(ISNA(INDEX($A$37:$T$207,MATCH($B286,$B$37:$B$207,0),1)),"",INDEX($A$37:$T$207,MATCH($B286,$B$37:$B$207,0),1))</f>
        <v>**</v>
      </c>
      <c r="B286" s="193" t="s">
        <v>299</v>
      </c>
      <c r="C286" s="193"/>
      <c r="D286" s="193"/>
      <c r="E286" s="193"/>
      <c r="F286" s="193"/>
      <c r="G286" s="193"/>
      <c r="H286" s="193"/>
      <c r="I286" s="193"/>
      <c r="J286" s="10">
        <f>IF(ISNA(INDEX($A$37:$T$207,MATCH($B286,$B$37:$B$207,0),10)),"",INDEX($A$37:$T$207,MATCH($B286,$B$37:$B$207,0),10))</f>
        <v>3</v>
      </c>
      <c r="K286" s="10">
        <f>IF(ISNA(INDEX($A$37:$T$207,MATCH($B286,$B$37:$B$207,0),11)),"",INDEX($A$37:$T$207,MATCH($B286,$B$37:$B$207,0),11))</f>
        <v>0</v>
      </c>
      <c r="L286" s="10">
        <f>IF(ISNA(INDEX($A$37:$T$207,MATCH($B286,$B$37:$B$207,0),12)),"",INDEX($A$37:$T$207,MATCH($B286,$B$37:$B$207,0),12))</f>
        <v>0</v>
      </c>
      <c r="M286" s="10">
        <f>IF(ISNA(INDEX($A$37:$T$207,MATCH($B286,$B$37:$B$207,0),13)),"",INDEX($A$37:$T$207,MATCH($B286,$B$37:$B$207,0),13))</f>
        <v>2</v>
      </c>
      <c r="N286" s="10">
        <f>IF(ISNA(INDEX($A$37:$T$207,MATCH($B286,$B$37:$B$207,0),14)),"",INDEX($A$37:$T$207,MATCH($B286,$B$37:$B$207,0),14))</f>
        <v>2</v>
      </c>
      <c r="O286" s="10">
        <f>IF(ISNA(INDEX($A$37:$T$207,MATCH($B286,$B$37:$B$207,0),15)),"",INDEX($A$37:$T$207,MATCH($B286,$B$37:$B$207,0),15))</f>
        <v>3</v>
      </c>
      <c r="P286" s="10">
        <f>IF(ISNA(INDEX($A$37:$T$207,MATCH($B286,$B$37:$B$207,0),16)),"",INDEX($A$37:$T$207,MATCH($B286,$B$37:$B$207,0),16))</f>
        <v>5</v>
      </c>
      <c r="Q286" s="17" t="str">
        <f>IF(ISNA(INDEX($A$37:$T$207,MATCH($B286,$B$37:$B$207,0),17)),"",INDEX($A$37:$T$207,MATCH($B286,$B$37:$B$207,0),17))</f>
        <v>E</v>
      </c>
      <c r="R286" s="17">
        <f>IF(ISNA(INDEX($A$37:$T$207,MATCH($B286,$B$37:$B$207,0),18)),"",INDEX($A$37:$T$207,MATCH($B286,$B$37:$B$207,0),18))</f>
        <v>0</v>
      </c>
      <c r="S286" s="17">
        <f>IF(ISNA(INDEX($A$37:$T$207,MATCH($B286,$B$37:$B$207,0),19)),"",INDEX($A$37:$T$207,MATCH($B286,$B$37:$B$207,0),19))</f>
        <v>0</v>
      </c>
      <c r="T286" s="17" t="str">
        <f>IF(ISNA(INDEX($A$37:$T$207,MATCH($B286,$B$37:$B$207,0),20)),"",INDEX($A$37:$T$207,MATCH($B286,$B$37:$B$207,0),20))</f>
        <v>DC</v>
      </c>
      <c r="U286" s="72"/>
      <c r="V286" s="53"/>
      <c r="W286" s="53"/>
      <c r="X286" s="53"/>
      <c r="Y286" s="53"/>
      <c r="Z286" s="53"/>
    </row>
    <row r="287" spans="1:26" s="63" customFormat="1" ht="15" x14ac:dyDescent="0.25">
      <c r="A287" s="20" t="str">
        <f>IF(ISNA(INDEX($A$37:$T$207,MATCH($B287,$B$37:$B$207,0),1)),"",INDEX($A$37:$T$207,MATCH($B287,$B$37:$B$207,0),1))</f>
        <v>***</v>
      </c>
      <c r="B287" s="193" t="s">
        <v>301</v>
      </c>
      <c r="C287" s="193"/>
      <c r="D287" s="193"/>
      <c r="E287" s="193"/>
      <c r="F287" s="193"/>
      <c r="G287" s="193"/>
      <c r="H287" s="193"/>
      <c r="I287" s="193"/>
      <c r="J287" s="10">
        <f>IF(ISNA(INDEX($A$37:$T$207,MATCH($B287,$B$37:$B$207,0),10)),"",INDEX($A$37:$T$207,MATCH($B287,$B$37:$B$207,0),10))</f>
        <v>3</v>
      </c>
      <c r="K287" s="10">
        <f>IF(ISNA(INDEX($A$37:$T$207,MATCH($B287,$B$37:$B$207,0),11)),"",INDEX($A$37:$T$207,MATCH($B287,$B$37:$B$207,0),11))</f>
        <v>0</v>
      </c>
      <c r="L287" s="10">
        <f>IF(ISNA(INDEX($A$37:$T$207,MATCH($B287,$B$37:$B$207,0),12)),"",INDEX($A$37:$T$207,MATCH($B287,$B$37:$B$207,0),12))</f>
        <v>0</v>
      </c>
      <c r="M287" s="10">
        <f>IF(ISNA(INDEX($A$37:$T$207,MATCH($B287,$B$37:$B$207,0),13)),"",INDEX($A$37:$T$207,MATCH($B287,$B$37:$B$207,0),13))</f>
        <v>2</v>
      </c>
      <c r="N287" s="10">
        <f>IF(ISNA(INDEX($A$37:$T$207,MATCH($B287,$B$37:$B$207,0),14)),"",INDEX($A$37:$T$207,MATCH($B287,$B$37:$B$207,0),14))</f>
        <v>2</v>
      </c>
      <c r="O287" s="10">
        <f>IF(ISNA(INDEX($A$37:$T$207,MATCH($B287,$B$37:$B$207,0),15)),"",INDEX($A$37:$T$207,MATCH($B287,$B$37:$B$207,0),15))</f>
        <v>3</v>
      </c>
      <c r="P287" s="10">
        <f>IF(ISNA(INDEX($A$37:$T$207,MATCH($B287,$B$37:$B$207,0),16)),"",INDEX($A$37:$T$207,MATCH($B287,$B$37:$B$207,0),16))</f>
        <v>5</v>
      </c>
      <c r="Q287" s="17" t="str">
        <f>IF(ISNA(INDEX($A$37:$T$207,MATCH($B287,$B$37:$B$207,0),17)),"",INDEX($A$37:$T$207,MATCH($B287,$B$37:$B$207,0),17))</f>
        <v>E</v>
      </c>
      <c r="R287" s="17">
        <f>IF(ISNA(INDEX($A$37:$T$207,MATCH($B287,$B$37:$B$207,0),18)),"",INDEX($A$37:$T$207,MATCH($B287,$B$37:$B$207,0),18))</f>
        <v>0</v>
      </c>
      <c r="S287" s="17">
        <f>IF(ISNA(INDEX($A$37:$T$207,MATCH($B287,$B$37:$B$207,0),19)),"",INDEX($A$37:$T$207,MATCH($B287,$B$37:$B$207,0),19))</f>
        <v>0</v>
      </c>
      <c r="T287" s="17" t="str">
        <f>IF(ISNA(INDEX($A$37:$T$207,MATCH($B287,$B$37:$B$207,0),20)),"",INDEX($A$37:$T$207,MATCH($B287,$B$37:$B$207,0),20))</f>
        <v>DC</v>
      </c>
      <c r="U287" s="72"/>
      <c r="V287" s="53"/>
      <c r="W287" s="53"/>
      <c r="X287" s="53"/>
      <c r="Y287" s="53"/>
      <c r="Z287" s="53"/>
    </row>
    <row r="288" spans="1:26" s="114" customFormat="1" ht="15" x14ac:dyDescent="0.25">
      <c r="A288" s="20" t="str">
        <f>IF(ISNA(INDEX($A$37:$T$207,MATCH($B288,$B$37:$B$207,0),1)),"",INDEX($A$37:$T$207,MATCH($B288,$B$37:$B$207,0),1))</f>
        <v>****</v>
      </c>
      <c r="B288" s="193" t="s">
        <v>303</v>
      </c>
      <c r="C288" s="193"/>
      <c r="D288" s="193"/>
      <c r="E288" s="193"/>
      <c r="F288" s="193"/>
      <c r="G288" s="193"/>
      <c r="H288" s="193"/>
      <c r="I288" s="193"/>
      <c r="J288" s="10">
        <f>IF(ISNA(INDEX($A$37:$T$207,MATCH($B288,$B$37:$B$207,0),10)),"",INDEX($A$37:$T$207,MATCH($B288,$B$37:$B$207,0),10))</f>
        <v>3</v>
      </c>
      <c r="K288" s="10">
        <f>IF(ISNA(INDEX($A$37:$T$207,MATCH($B288,$B$37:$B$207,0),11)),"",INDEX($A$37:$T$207,MATCH($B288,$B$37:$B$207,0),11))</f>
        <v>0</v>
      </c>
      <c r="L288" s="10">
        <f>IF(ISNA(INDEX($A$37:$T$207,MATCH($B288,$B$37:$B$207,0),12)),"",INDEX($A$37:$T$207,MATCH($B288,$B$37:$B$207,0),12))</f>
        <v>0</v>
      </c>
      <c r="M288" s="10">
        <f>IF(ISNA(INDEX($A$37:$T$207,MATCH($B288,$B$37:$B$207,0),13)),"",INDEX($A$37:$T$207,MATCH($B288,$B$37:$B$207,0),13))</f>
        <v>2</v>
      </c>
      <c r="N288" s="10">
        <f>IF(ISNA(INDEX($A$37:$T$207,MATCH($B288,$B$37:$B$207,0),14)),"",INDEX($A$37:$T$207,MATCH($B288,$B$37:$B$207,0),14))</f>
        <v>2</v>
      </c>
      <c r="O288" s="10">
        <f>IF(ISNA(INDEX($A$37:$T$207,MATCH($B288,$B$37:$B$207,0),15)),"",INDEX($A$37:$T$207,MATCH($B288,$B$37:$B$207,0),15))</f>
        <v>3</v>
      </c>
      <c r="P288" s="10">
        <f>IF(ISNA(INDEX($A$37:$T$207,MATCH($B288,$B$37:$B$207,0),16)),"",INDEX($A$37:$T$207,MATCH($B288,$B$37:$B$207,0),16))</f>
        <v>5</v>
      </c>
      <c r="Q288" s="17" t="str">
        <f>IF(ISNA(INDEX($A$37:$T$207,MATCH($B288,$B$37:$B$207,0),17)),"",INDEX($A$37:$T$207,MATCH($B288,$B$37:$B$207,0),17))</f>
        <v>E</v>
      </c>
      <c r="R288" s="17">
        <f>IF(ISNA(INDEX($A$37:$T$207,MATCH($B288,$B$37:$B$207,0),18)),"",INDEX($A$37:$T$207,MATCH($B288,$B$37:$B$207,0),18))</f>
        <v>0</v>
      </c>
      <c r="S288" s="17">
        <f>IF(ISNA(INDEX($A$37:$T$207,MATCH($B288,$B$37:$B$207,0),19)),"",INDEX($A$37:$T$207,MATCH($B288,$B$37:$B$207,0),19))</f>
        <v>0</v>
      </c>
      <c r="T288" s="17" t="str">
        <f>IF(ISNA(INDEX($A$37:$T$207,MATCH($B288,$B$37:$B$207,0),20)),"",INDEX($A$37:$T$207,MATCH($B288,$B$37:$B$207,0),20))</f>
        <v>DC</v>
      </c>
      <c r="U288" s="72"/>
      <c r="V288" s="53"/>
      <c r="W288" s="53"/>
      <c r="X288" s="53"/>
      <c r="Y288" s="53"/>
      <c r="Z288" s="53"/>
    </row>
    <row r="289" spans="1:24" ht="26.25" customHeight="1" x14ac:dyDescent="0.2">
      <c r="A289" s="322" t="s">
        <v>97</v>
      </c>
      <c r="B289" s="322"/>
      <c r="C289" s="322"/>
      <c r="D289" s="322"/>
      <c r="E289" s="322"/>
      <c r="F289" s="322"/>
      <c r="G289" s="322"/>
      <c r="H289" s="322"/>
      <c r="I289" s="322"/>
      <c r="J289" s="323">
        <f t="shared" ref="J289:P289" si="73">SUM(J281:J288)</f>
        <v>22</v>
      </c>
      <c r="K289" s="323">
        <f t="shared" si="73"/>
        <v>1</v>
      </c>
      <c r="L289" s="323">
        <f t="shared" si="73"/>
        <v>4</v>
      </c>
      <c r="M289" s="323">
        <f t="shared" si="73"/>
        <v>10</v>
      </c>
      <c r="N289" s="323">
        <f t="shared" si="73"/>
        <v>15</v>
      </c>
      <c r="O289" s="323">
        <f t="shared" si="73"/>
        <v>23</v>
      </c>
      <c r="P289" s="323">
        <f t="shared" si="73"/>
        <v>38</v>
      </c>
      <c r="Q289" s="324">
        <f>COUNTIF(Q281:Q288,"E")</f>
        <v>4</v>
      </c>
      <c r="R289" s="324">
        <f>COUNTIF(R281:R288,"C")</f>
        <v>1</v>
      </c>
      <c r="S289" s="324">
        <f>COUNTIF(S281:S288,"VP")</f>
        <v>3</v>
      </c>
      <c r="T289" s="325">
        <f>COUNTA(T281:T288)</f>
        <v>8</v>
      </c>
      <c r="U289" s="99">
        <f>K292+K274+K230</f>
        <v>1</v>
      </c>
    </row>
    <row r="290" spans="1:24" x14ac:dyDescent="0.2">
      <c r="A290" s="326" t="s">
        <v>53</v>
      </c>
      <c r="B290" s="327"/>
      <c r="C290" s="327"/>
      <c r="D290" s="327"/>
      <c r="E290" s="327"/>
      <c r="F290" s="327"/>
      <c r="G290" s="327"/>
      <c r="H290" s="327"/>
      <c r="I290" s="327"/>
      <c r="J290" s="328"/>
      <c r="K290" s="323">
        <f>K289*14</f>
        <v>14</v>
      </c>
      <c r="L290" s="323">
        <f t="shared" ref="L290:P290" si="74">L289*14</f>
        <v>56</v>
      </c>
      <c r="M290" s="323">
        <f t="shared" si="74"/>
        <v>140</v>
      </c>
      <c r="N290" s="323">
        <f t="shared" si="74"/>
        <v>210</v>
      </c>
      <c r="O290" s="323">
        <f t="shared" si="74"/>
        <v>322</v>
      </c>
      <c r="P290" s="323">
        <f t="shared" si="74"/>
        <v>532</v>
      </c>
      <c r="Q290" s="329"/>
      <c r="R290" s="330"/>
      <c r="S290" s="330"/>
      <c r="T290" s="331"/>
      <c r="U290" s="99">
        <f>K293+K275+K231</f>
        <v>1</v>
      </c>
      <c r="V290" s="33"/>
    </row>
    <row r="291" spans="1:24" x14ac:dyDescent="0.2">
      <c r="A291" s="332"/>
      <c r="B291" s="333"/>
      <c r="C291" s="333"/>
      <c r="D291" s="333"/>
      <c r="E291" s="333"/>
      <c r="F291" s="333"/>
      <c r="G291" s="333"/>
      <c r="H291" s="333"/>
      <c r="I291" s="333"/>
      <c r="J291" s="334"/>
      <c r="K291" s="335">
        <f>SUM(K290:M290)</f>
        <v>210</v>
      </c>
      <c r="L291" s="336"/>
      <c r="M291" s="337"/>
      <c r="N291" s="335">
        <f>SUM(N290:O290)</f>
        <v>532</v>
      </c>
      <c r="O291" s="336"/>
      <c r="P291" s="337"/>
      <c r="Q291" s="338"/>
      <c r="R291" s="339"/>
      <c r="S291" s="339"/>
      <c r="T291" s="340"/>
    </row>
    <row r="292" spans="1:24" ht="16.5" customHeight="1" x14ac:dyDescent="0.2">
      <c r="A292" s="168" t="s">
        <v>95</v>
      </c>
      <c r="B292" s="169"/>
      <c r="C292" s="169"/>
      <c r="D292" s="169"/>
      <c r="E292" s="169"/>
      <c r="F292" s="169"/>
      <c r="G292" s="169"/>
      <c r="H292" s="169"/>
      <c r="I292" s="169"/>
      <c r="J292" s="170"/>
      <c r="K292" s="125">
        <f>T289/SUM(T50,T66,T81,T98,T116,T131)</f>
        <v>0.1702127659574468</v>
      </c>
      <c r="L292" s="126"/>
      <c r="M292" s="126"/>
      <c r="N292" s="126"/>
      <c r="O292" s="126"/>
      <c r="P292" s="126"/>
      <c r="Q292" s="126"/>
      <c r="R292" s="126"/>
      <c r="S292" s="126"/>
      <c r="T292" s="127"/>
    </row>
    <row r="293" spans="1:24" ht="12.75" customHeight="1" x14ac:dyDescent="0.2">
      <c r="A293" s="122" t="s">
        <v>98</v>
      </c>
      <c r="B293" s="123"/>
      <c r="C293" s="123"/>
      <c r="D293" s="123"/>
      <c r="E293" s="123"/>
      <c r="F293" s="123"/>
      <c r="G293" s="123"/>
      <c r="H293" s="123"/>
      <c r="I293" s="123"/>
      <c r="J293" s="124"/>
      <c r="K293" s="125">
        <f>K291/(SUM(N50,N66,N81,N98,N116)*14+N131*12)</f>
        <v>0.10096153846153846</v>
      </c>
      <c r="L293" s="126"/>
      <c r="M293" s="126"/>
      <c r="N293" s="126"/>
      <c r="O293" s="126"/>
      <c r="P293" s="126"/>
      <c r="Q293" s="126"/>
      <c r="R293" s="126"/>
      <c r="S293" s="126"/>
      <c r="T293" s="127"/>
      <c r="U293" s="220" t="str">
        <f>IF(N299=P168,"Corect","Nu corespunde cu tabelul de opționale")</f>
        <v>Corect</v>
      </c>
      <c r="V293" s="221"/>
      <c r="W293" s="221"/>
      <c r="X293" s="221"/>
    </row>
    <row r="294" spans="1:24" s="63" customFormat="1" x14ac:dyDescent="0.2">
      <c r="A294" s="1"/>
      <c r="B294" s="1"/>
      <c r="C294" s="1"/>
      <c r="D294" s="1"/>
      <c r="E294" s="1"/>
      <c r="F294" s="1"/>
      <c r="G294" s="1"/>
      <c r="H294" s="1"/>
      <c r="I294" s="1"/>
      <c r="J294" s="1"/>
      <c r="K294" s="1"/>
      <c r="L294" s="1"/>
      <c r="M294" s="1"/>
      <c r="N294" s="1"/>
      <c r="O294" s="1"/>
      <c r="P294" s="1"/>
      <c r="Q294" s="1"/>
      <c r="R294" s="1"/>
      <c r="S294" s="1"/>
      <c r="T294" s="1"/>
    </row>
    <row r="295" spans="1:24" s="63" customFormat="1" x14ac:dyDescent="0.2">
      <c r="A295" s="259" t="s">
        <v>75</v>
      </c>
      <c r="B295" s="259"/>
      <c r="C295" s="1"/>
      <c r="D295" s="1"/>
      <c r="E295" s="1"/>
      <c r="F295" s="1"/>
      <c r="G295" s="1"/>
      <c r="H295" s="1"/>
      <c r="I295" s="1"/>
      <c r="J295" s="1"/>
      <c r="K295" s="1"/>
      <c r="L295" s="1"/>
      <c r="M295" s="1"/>
      <c r="N295" s="1"/>
      <c r="O295" s="1"/>
      <c r="P295" s="1"/>
      <c r="Q295" s="1"/>
      <c r="R295" s="1"/>
      <c r="S295" s="1"/>
      <c r="T295" s="1"/>
    </row>
    <row r="296" spans="1:24" s="63" customFormat="1" x14ac:dyDescent="0.2">
      <c r="A296" s="138" t="s">
        <v>30</v>
      </c>
      <c r="B296" s="227" t="s">
        <v>64</v>
      </c>
      <c r="C296" s="228"/>
      <c r="D296" s="228"/>
      <c r="E296" s="228"/>
      <c r="F296" s="228"/>
      <c r="G296" s="229"/>
      <c r="H296" s="227" t="s">
        <v>67</v>
      </c>
      <c r="I296" s="229"/>
      <c r="J296" s="238" t="s">
        <v>68</v>
      </c>
      <c r="K296" s="240"/>
      <c r="L296" s="240"/>
      <c r="M296" s="240"/>
      <c r="N296" s="240"/>
      <c r="O296" s="239"/>
      <c r="P296" s="227" t="s">
        <v>52</v>
      </c>
      <c r="Q296" s="229"/>
      <c r="R296" s="238" t="s">
        <v>69</v>
      </c>
      <c r="S296" s="240"/>
      <c r="T296" s="239"/>
    </row>
    <row r="297" spans="1:24" s="63" customFormat="1" x14ac:dyDescent="0.2">
      <c r="A297" s="138"/>
      <c r="B297" s="230"/>
      <c r="C297" s="231"/>
      <c r="D297" s="231"/>
      <c r="E297" s="231"/>
      <c r="F297" s="231"/>
      <c r="G297" s="232"/>
      <c r="H297" s="230"/>
      <c r="I297" s="232"/>
      <c r="J297" s="238" t="s">
        <v>37</v>
      </c>
      <c r="K297" s="239"/>
      <c r="L297" s="238" t="s">
        <v>8</v>
      </c>
      <c r="M297" s="239"/>
      <c r="N297" s="238" t="s">
        <v>34</v>
      </c>
      <c r="O297" s="239"/>
      <c r="P297" s="230"/>
      <c r="Q297" s="232"/>
      <c r="R297" s="18" t="s">
        <v>70</v>
      </c>
      <c r="S297" s="18" t="s">
        <v>71</v>
      </c>
      <c r="T297" s="18" t="s">
        <v>72</v>
      </c>
    </row>
    <row r="298" spans="1:24" s="63" customFormat="1" x14ac:dyDescent="0.2">
      <c r="A298" s="18">
        <v>1</v>
      </c>
      <c r="B298" s="238" t="s">
        <v>65</v>
      </c>
      <c r="C298" s="240"/>
      <c r="D298" s="240"/>
      <c r="E298" s="240"/>
      <c r="F298" s="240"/>
      <c r="G298" s="239"/>
      <c r="H298" s="274">
        <f>J298</f>
        <v>1648</v>
      </c>
      <c r="I298" s="274"/>
      <c r="J298" s="241">
        <f>(SUM(N50+N66+N81+N98+N116)*14+N131*12)-J299</f>
        <v>1648</v>
      </c>
      <c r="K298" s="242"/>
      <c r="L298" s="241">
        <f>(SUM(O50+O66+O81+O98+O116)*14+O131*12)-L299</f>
        <v>2610</v>
      </c>
      <c r="M298" s="242"/>
      <c r="N298" s="241">
        <f>(SUM(P50+P66+P81+P98+P116)*14+P131*12)-N299</f>
        <v>4258</v>
      </c>
      <c r="O298" s="242"/>
      <c r="P298" s="236">
        <f>H298/H300</f>
        <v>0.79230769230769227</v>
      </c>
      <c r="Q298" s="237"/>
      <c r="R298" s="9">
        <f>J50+J66-R299</f>
        <v>67</v>
      </c>
      <c r="S298" s="9">
        <f>J81+J98-S299</f>
        <v>60</v>
      </c>
      <c r="T298" s="9">
        <f>J116+J131-T299</f>
        <v>44</v>
      </c>
    </row>
    <row r="299" spans="1:24" s="63" customFormat="1" x14ac:dyDescent="0.2">
      <c r="A299" s="18">
        <v>2</v>
      </c>
      <c r="B299" s="238" t="s">
        <v>66</v>
      </c>
      <c r="C299" s="240"/>
      <c r="D299" s="240"/>
      <c r="E299" s="240"/>
      <c r="F299" s="240"/>
      <c r="G299" s="239"/>
      <c r="H299" s="274">
        <f>J299</f>
        <v>432</v>
      </c>
      <c r="I299" s="274"/>
      <c r="J299" s="275">
        <f>N168</f>
        <v>432</v>
      </c>
      <c r="K299" s="216"/>
      <c r="L299" s="275">
        <f>O168</f>
        <v>482</v>
      </c>
      <c r="M299" s="216"/>
      <c r="N299" s="234">
        <f>SUM(J299:M299)</f>
        <v>914</v>
      </c>
      <c r="O299" s="235"/>
      <c r="P299" s="236">
        <f>H299/H300</f>
        <v>0.2076923076923077</v>
      </c>
      <c r="Q299" s="237"/>
      <c r="R299" s="8">
        <v>3</v>
      </c>
      <c r="S299" s="8">
        <v>12</v>
      </c>
      <c r="T299" s="8">
        <v>22</v>
      </c>
    </row>
    <row r="300" spans="1:24" s="63" customFormat="1" x14ac:dyDescent="0.2">
      <c r="A300" s="238" t="s">
        <v>28</v>
      </c>
      <c r="B300" s="240"/>
      <c r="C300" s="240"/>
      <c r="D300" s="240"/>
      <c r="E300" s="240"/>
      <c r="F300" s="240"/>
      <c r="G300" s="239"/>
      <c r="H300" s="138">
        <f>SUM(H298:I299)</f>
        <v>2080</v>
      </c>
      <c r="I300" s="138"/>
      <c r="J300" s="138">
        <f>SUM(J298:K299)</f>
        <v>2080</v>
      </c>
      <c r="K300" s="138"/>
      <c r="L300" s="162">
        <f>SUM(L298:M299)</f>
        <v>3092</v>
      </c>
      <c r="M300" s="164"/>
      <c r="N300" s="162">
        <f>SUM(N298:O299)</f>
        <v>5172</v>
      </c>
      <c r="O300" s="164"/>
      <c r="P300" s="276">
        <f>SUM(P298:Q299)</f>
        <v>1</v>
      </c>
      <c r="Q300" s="277"/>
      <c r="R300" s="11">
        <f>SUM(R298:R299)</f>
        <v>70</v>
      </c>
      <c r="S300" s="11">
        <f>SUM(S298:S299)</f>
        <v>72</v>
      </c>
      <c r="T300" s="11">
        <f>SUM(T298:T299)</f>
        <v>66</v>
      </c>
    </row>
  </sheetData>
  <sheetProtection deleteColumns="0" deleteRows="0" selectLockedCells="1" selectUnlockedCells="1"/>
  <mergeCells count="407">
    <mergeCell ref="B288:I288"/>
    <mergeCell ref="B267:I267"/>
    <mergeCell ref="M16:T17"/>
    <mergeCell ref="M18:T19"/>
    <mergeCell ref="M20:T21"/>
    <mergeCell ref="M14:T14"/>
    <mergeCell ref="M15:T15"/>
    <mergeCell ref="M8:T11"/>
    <mergeCell ref="L298:M298"/>
    <mergeCell ref="B218:I218"/>
    <mergeCell ref="T86:T87"/>
    <mergeCell ref="B79:I79"/>
    <mergeCell ref="B80:I80"/>
    <mergeCell ref="B81:I81"/>
    <mergeCell ref="B86:I87"/>
    <mergeCell ref="A121:T121"/>
    <mergeCell ref="A112:T112"/>
    <mergeCell ref="A127:T127"/>
    <mergeCell ref="B186:I186"/>
    <mergeCell ref="B191:I191"/>
    <mergeCell ref="B278:I279"/>
    <mergeCell ref="J278:J279"/>
    <mergeCell ref="K278:M278"/>
    <mergeCell ref="A106:T106"/>
    <mergeCell ref="A300:G300"/>
    <mergeCell ref="A296:A297"/>
    <mergeCell ref="H298:I298"/>
    <mergeCell ref="L299:M299"/>
    <mergeCell ref="B299:G299"/>
    <mergeCell ref="P298:Q298"/>
    <mergeCell ref="B298:G298"/>
    <mergeCell ref="J299:K299"/>
    <mergeCell ref="R296:T296"/>
    <mergeCell ref="P300:Q300"/>
    <mergeCell ref="H299:I299"/>
    <mergeCell ref="H300:I300"/>
    <mergeCell ref="J300:K300"/>
    <mergeCell ref="L300:M300"/>
    <mergeCell ref="N300:O300"/>
    <mergeCell ref="U10:X15"/>
    <mergeCell ref="Q290:T291"/>
    <mergeCell ref="K291:M291"/>
    <mergeCell ref="A295:B295"/>
    <mergeCell ref="B285:I285"/>
    <mergeCell ref="B287:I287"/>
    <mergeCell ref="T278:T279"/>
    <mergeCell ref="N291:P291"/>
    <mergeCell ref="A289:I289"/>
    <mergeCell ref="A290:J291"/>
    <mergeCell ref="B239:I239"/>
    <mergeCell ref="A234:A235"/>
    <mergeCell ref="A233:T233"/>
    <mergeCell ref="J234:J235"/>
    <mergeCell ref="K234:M234"/>
    <mergeCell ref="N234:P234"/>
    <mergeCell ref="B234:I235"/>
    <mergeCell ref="Q234:S234"/>
    <mergeCell ref="T234:T235"/>
    <mergeCell ref="A236:T236"/>
    <mergeCell ref="B237:I237"/>
    <mergeCell ref="A209:J209"/>
    <mergeCell ref="K208:T208"/>
    <mergeCell ref="A278:A279"/>
    <mergeCell ref="U3:X3"/>
    <mergeCell ref="U4:X4"/>
    <mergeCell ref="U5:X5"/>
    <mergeCell ref="U6:X6"/>
    <mergeCell ref="U7:X7"/>
    <mergeCell ref="U8:X8"/>
    <mergeCell ref="A292:J292"/>
    <mergeCell ref="U31:V31"/>
    <mergeCell ref="U32:V32"/>
    <mergeCell ref="A184:T184"/>
    <mergeCell ref="K182:M182"/>
    <mergeCell ref="A182:A183"/>
    <mergeCell ref="B182:I183"/>
    <mergeCell ref="N182:P182"/>
    <mergeCell ref="Q182:S182"/>
    <mergeCell ref="T182:T183"/>
    <mergeCell ref="K171:T171"/>
    <mergeCell ref="A181:T181"/>
    <mergeCell ref="A171:J171"/>
    <mergeCell ref="Q168:T169"/>
    <mergeCell ref="A11:K11"/>
    <mergeCell ref="A78:T78"/>
    <mergeCell ref="A208:J208"/>
    <mergeCell ref="U33:V33"/>
    <mergeCell ref="A277:T277"/>
    <mergeCell ref="M29:T33"/>
    <mergeCell ref="B284:I284"/>
    <mergeCell ref="A293:J293"/>
    <mergeCell ref="K292:T292"/>
    <mergeCell ref="B286:I286"/>
    <mergeCell ref="B258:I258"/>
    <mergeCell ref="B255:I255"/>
    <mergeCell ref="B242:I242"/>
    <mergeCell ref="B243:I243"/>
    <mergeCell ref="B259:I259"/>
    <mergeCell ref="B260:I260"/>
    <mergeCell ref="B261:I261"/>
    <mergeCell ref="B262:I262"/>
    <mergeCell ref="B253:I253"/>
    <mergeCell ref="B254:I254"/>
    <mergeCell ref="B256:I256"/>
    <mergeCell ref="B257:I257"/>
    <mergeCell ref="A280:T280"/>
    <mergeCell ref="B281:I281"/>
    <mergeCell ref="B217:I217"/>
    <mergeCell ref="B166:I166"/>
    <mergeCell ref="A168:J169"/>
    <mergeCell ref="A170:J170"/>
    <mergeCell ref="N278:P278"/>
    <mergeCell ref="K293:T293"/>
    <mergeCell ref="B266:I266"/>
    <mergeCell ref="A1:K1"/>
    <mergeCell ref="A3:K3"/>
    <mergeCell ref="K54:M54"/>
    <mergeCell ref="B48:I48"/>
    <mergeCell ref="B49:I49"/>
    <mergeCell ref="M1:T1"/>
    <mergeCell ref="A4:K5"/>
    <mergeCell ref="A35:T35"/>
    <mergeCell ref="A19:K19"/>
    <mergeCell ref="A17:K17"/>
    <mergeCell ref="M3:N3"/>
    <mergeCell ref="M5:N5"/>
    <mergeCell ref="D29:F29"/>
    <mergeCell ref="A18:K18"/>
    <mergeCell ref="N54:P54"/>
    <mergeCell ref="Q54:S54"/>
    <mergeCell ref="T38:T39"/>
    <mergeCell ref="B44:I44"/>
    <mergeCell ref="A263:T263"/>
    <mergeCell ref="B268:I268"/>
    <mergeCell ref="B270:I270"/>
    <mergeCell ref="M13:T13"/>
    <mergeCell ref="A12:K12"/>
    <mergeCell ref="A15:K15"/>
    <mergeCell ref="A13:K13"/>
    <mergeCell ref="A14:K14"/>
    <mergeCell ref="A16:K16"/>
    <mergeCell ref="B89:I89"/>
    <mergeCell ref="B90:I90"/>
    <mergeCell ref="Q70:S70"/>
    <mergeCell ref="T70:T71"/>
    <mergeCell ref="K70:M70"/>
    <mergeCell ref="N70:P70"/>
    <mergeCell ref="A85:T85"/>
    <mergeCell ref="A20:K20"/>
    <mergeCell ref="A54:A55"/>
    <mergeCell ref="A28:G28"/>
    <mergeCell ref="G29:G30"/>
    <mergeCell ref="M22:T27"/>
    <mergeCell ref="A22:K27"/>
    <mergeCell ref="M12:T12"/>
    <mergeCell ref="A21:K21"/>
    <mergeCell ref="I29:K29"/>
    <mergeCell ref="H29:H30"/>
    <mergeCell ref="A88:T88"/>
    <mergeCell ref="A2:K2"/>
    <mergeCell ref="A6:K6"/>
    <mergeCell ref="O5:Q5"/>
    <mergeCell ref="O6:Q6"/>
    <mergeCell ref="O3:Q3"/>
    <mergeCell ref="O4:Q4"/>
    <mergeCell ref="M4:N4"/>
    <mergeCell ref="A10:K10"/>
    <mergeCell ref="M6:N6"/>
    <mergeCell ref="A7:K7"/>
    <mergeCell ref="A8:K8"/>
    <mergeCell ref="A9:K9"/>
    <mergeCell ref="R3:T3"/>
    <mergeCell ref="R4:T4"/>
    <mergeCell ref="R5:T5"/>
    <mergeCell ref="R6:T6"/>
    <mergeCell ref="B296:G297"/>
    <mergeCell ref="A223:T223"/>
    <mergeCell ref="B222:I222"/>
    <mergeCell ref="N299:O299"/>
    <mergeCell ref="P299:Q299"/>
    <mergeCell ref="P296:Q297"/>
    <mergeCell ref="J297:K297"/>
    <mergeCell ref="L297:M297"/>
    <mergeCell ref="N297:O297"/>
    <mergeCell ref="J296:O296"/>
    <mergeCell ref="J298:K298"/>
    <mergeCell ref="Q272:T273"/>
    <mergeCell ref="Q228:T229"/>
    <mergeCell ref="N229:P229"/>
    <mergeCell ref="N298:O298"/>
    <mergeCell ref="H296:I297"/>
    <mergeCell ref="B251:I251"/>
    <mergeCell ref="B252:I252"/>
    <mergeCell ref="K273:M273"/>
    <mergeCell ref="N273:P273"/>
    <mergeCell ref="B238:I238"/>
    <mergeCell ref="B282:I282"/>
    <mergeCell ref="B283:I283"/>
    <mergeCell ref="Q278:S278"/>
    <mergeCell ref="U50:W50"/>
    <mergeCell ref="U131:W131"/>
    <mergeCell ref="U293:X293"/>
    <mergeCell ref="A200:T200"/>
    <mergeCell ref="B201:I201"/>
    <mergeCell ref="B202:I202"/>
    <mergeCell ref="A197:T197"/>
    <mergeCell ref="Q206:T207"/>
    <mergeCell ref="N207:P207"/>
    <mergeCell ref="K213:M213"/>
    <mergeCell ref="N213:P213"/>
    <mergeCell ref="B221:I221"/>
    <mergeCell ref="B199:I199"/>
    <mergeCell ref="T134:T135"/>
    <mergeCell ref="A119:A120"/>
    <mergeCell ref="T119:T120"/>
    <mergeCell ref="B130:I130"/>
    <mergeCell ref="B114:I114"/>
    <mergeCell ref="U66:W66"/>
    <mergeCell ref="U81:W81"/>
    <mergeCell ref="U98:W98"/>
    <mergeCell ref="B66:I66"/>
    <mergeCell ref="A56:T56"/>
    <mergeCell ref="A63:T63"/>
    <mergeCell ref="U116:W116"/>
    <mergeCell ref="A69:T69"/>
    <mergeCell ref="J70:J71"/>
    <mergeCell ref="K104:M104"/>
    <mergeCell ref="N104:P104"/>
    <mergeCell ref="Q104:S104"/>
    <mergeCell ref="B107:I107"/>
    <mergeCell ref="B104:I105"/>
    <mergeCell ref="B74:I74"/>
    <mergeCell ref="B116:I116"/>
    <mergeCell ref="A70:A71"/>
    <mergeCell ref="B70:I71"/>
    <mergeCell ref="B97:I97"/>
    <mergeCell ref="B91:I91"/>
    <mergeCell ref="B92:I92"/>
    <mergeCell ref="B93:I93"/>
    <mergeCell ref="B73:I73"/>
    <mergeCell ref="B96:I96"/>
    <mergeCell ref="A72:T72"/>
    <mergeCell ref="B76:I76"/>
    <mergeCell ref="B64:I64"/>
    <mergeCell ref="A53:T53"/>
    <mergeCell ref="B62:I62"/>
    <mergeCell ref="J54:J55"/>
    <mergeCell ref="A38:A39"/>
    <mergeCell ref="B75:I75"/>
    <mergeCell ref="A40:T40"/>
    <mergeCell ref="J86:J87"/>
    <mergeCell ref="K86:M86"/>
    <mergeCell ref="Q86:S86"/>
    <mergeCell ref="A86:A87"/>
    <mergeCell ref="T54:T55"/>
    <mergeCell ref="B65:I65"/>
    <mergeCell ref="A47:T47"/>
    <mergeCell ref="B50:I50"/>
    <mergeCell ref="B57:I57"/>
    <mergeCell ref="Q38:S38"/>
    <mergeCell ref="N38:P38"/>
    <mergeCell ref="K38:M38"/>
    <mergeCell ref="J38:J39"/>
    <mergeCell ref="B38:I39"/>
    <mergeCell ref="A51:T51"/>
    <mergeCell ref="B45:I45"/>
    <mergeCell ref="B54:I55"/>
    <mergeCell ref="B29:C29"/>
    <mergeCell ref="B59:I59"/>
    <mergeCell ref="B43:I43"/>
    <mergeCell ref="B41:I41"/>
    <mergeCell ref="B42:I42"/>
    <mergeCell ref="B61:I61"/>
    <mergeCell ref="B46:I46"/>
    <mergeCell ref="B58:I58"/>
    <mergeCell ref="B60:I60"/>
    <mergeCell ref="A37:T37"/>
    <mergeCell ref="A272:J273"/>
    <mergeCell ref="B196:I196"/>
    <mergeCell ref="B269:I269"/>
    <mergeCell ref="K229:M229"/>
    <mergeCell ref="B224:I224"/>
    <mergeCell ref="A227:I227"/>
    <mergeCell ref="K231:T231"/>
    <mergeCell ref="B225:I225"/>
    <mergeCell ref="A228:J229"/>
    <mergeCell ref="B226:I226"/>
    <mergeCell ref="B265:I265"/>
    <mergeCell ref="B241:I241"/>
    <mergeCell ref="B240:I240"/>
    <mergeCell ref="A271:I271"/>
    <mergeCell ref="K209:T209"/>
    <mergeCell ref="A230:J230"/>
    <mergeCell ref="A231:J231"/>
    <mergeCell ref="B220:I220"/>
    <mergeCell ref="A212:T212"/>
    <mergeCell ref="Q213:S213"/>
    <mergeCell ref="B264:I264"/>
    <mergeCell ref="K207:M207"/>
    <mergeCell ref="A205:I205"/>
    <mergeCell ref="A206:J207"/>
    <mergeCell ref="A67:T67"/>
    <mergeCell ref="A82:T83"/>
    <mergeCell ref="B119:I120"/>
    <mergeCell ref="T104:T105"/>
    <mergeCell ref="A103:T103"/>
    <mergeCell ref="B98:I98"/>
    <mergeCell ref="N86:P86"/>
    <mergeCell ref="B77:I77"/>
    <mergeCell ref="B187:I187"/>
    <mergeCell ref="B153:I153"/>
    <mergeCell ref="K169:M169"/>
    <mergeCell ref="B161:T161"/>
    <mergeCell ref="B165:I165"/>
    <mergeCell ref="B162:I162"/>
    <mergeCell ref="N169:P169"/>
    <mergeCell ref="B163:I163"/>
    <mergeCell ref="B154:I154"/>
    <mergeCell ref="B157:I157"/>
    <mergeCell ref="K170:T170"/>
    <mergeCell ref="A167:I167"/>
    <mergeCell ref="J182:J183"/>
    <mergeCell ref="A95:T95"/>
    <mergeCell ref="B94:I94"/>
    <mergeCell ref="A99:T100"/>
    <mergeCell ref="B246:I246"/>
    <mergeCell ref="B247:I247"/>
    <mergeCell ref="B248:I248"/>
    <mergeCell ref="B249:I249"/>
    <mergeCell ref="B250:I250"/>
    <mergeCell ref="A104:A105"/>
    <mergeCell ref="B111:I111"/>
    <mergeCell ref="Q119:S119"/>
    <mergeCell ref="K119:M119"/>
    <mergeCell ref="B113:I113"/>
    <mergeCell ref="B108:I108"/>
    <mergeCell ref="B109:I109"/>
    <mergeCell ref="J104:J105"/>
    <mergeCell ref="A203:T203"/>
    <mergeCell ref="B204:I204"/>
    <mergeCell ref="K230:T230"/>
    <mergeCell ref="B219:I219"/>
    <mergeCell ref="B216:I216"/>
    <mergeCell ref="A215:T215"/>
    <mergeCell ref="B188:I188"/>
    <mergeCell ref="A189:T189"/>
    <mergeCell ref="B195:I195"/>
    <mergeCell ref="B198:I198"/>
    <mergeCell ref="B190:I190"/>
    <mergeCell ref="B131:I131"/>
    <mergeCell ref="B124:I124"/>
    <mergeCell ref="B152:T152"/>
    <mergeCell ref="N134:P134"/>
    <mergeCell ref="A134:A135"/>
    <mergeCell ref="K274:T274"/>
    <mergeCell ref="Q134:S134"/>
    <mergeCell ref="B129:I129"/>
    <mergeCell ref="J134:J135"/>
    <mergeCell ref="K134:M134"/>
    <mergeCell ref="B140:I140"/>
    <mergeCell ref="B138:I138"/>
    <mergeCell ref="B134:I135"/>
    <mergeCell ref="B159:I159"/>
    <mergeCell ref="B148:I148"/>
    <mergeCell ref="B145:I145"/>
    <mergeCell ref="B141:I141"/>
    <mergeCell ref="B158:T158"/>
    <mergeCell ref="B156:I156"/>
    <mergeCell ref="B155:T155"/>
    <mergeCell ref="A133:T133"/>
    <mergeCell ref="A274:J274"/>
    <mergeCell ref="B244:I244"/>
    <mergeCell ref="B245:I245"/>
    <mergeCell ref="B128:I128"/>
    <mergeCell ref="B122:I122"/>
    <mergeCell ref="B110:I110"/>
    <mergeCell ref="B126:I126"/>
    <mergeCell ref="J119:J120"/>
    <mergeCell ref="N119:P119"/>
    <mergeCell ref="A118:T118"/>
    <mergeCell ref="B115:I115"/>
    <mergeCell ref="B125:I125"/>
    <mergeCell ref="B123:I123"/>
    <mergeCell ref="A275:J275"/>
    <mergeCell ref="K275:T275"/>
    <mergeCell ref="B136:T136"/>
    <mergeCell ref="B139:T139"/>
    <mergeCell ref="B144:T144"/>
    <mergeCell ref="B147:T147"/>
    <mergeCell ref="B142:I142"/>
    <mergeCell ref="B146:I146"/>
    <mergeCell ref="B164:T164"/>
    <mergeCell ref="B160:I160"/>
    <mergeCell ref="T213:T214"/>
    <mergeCell ref="A211:T211"/>
    <mergeCell ref="A213:A214"/>
    <mergeCell ref="B213:I214"/>
    <mergeCell ref="J213:J214"/>
    <mergeCell ref="B149:I149"/>
    <mergeCell ref="B137:I137"/>
    <mergeCell ref="B192:I192"/>
    <mergeCell ref="B193:I193"/>
    <mergeCell ref="A194:T194"/>
    <mergeCell ref="B150:I150"/>
    <mergeCell ref="B151:I151"/>
    <mergeCell ref="B185:I185"/>
    <mergeCell ref="B143:I143"/>
  </mergeCells>
  <phoneticPr fontId="5" type="noConversion"/>
  <conditionalFormatting sqref="U293 L32:L33 U31:U33 U3:U8">
    <cfRule type="cellIs" dxfId="29" priority="165" operator="equal">
      <formula>"E bine"</formula>
    </cfRule>
  </conditionalFormatting>
  <conditionalFormatting sqref="U293 U31:U33 U3:U8">
    <cfRule type="cellIs" dxfId="28" priority="164" operator="equal">
      <formula>"NU e bine"</formula>
    </cfRule>
  </conditionalFormatting>
  <conditionalFormatting sqref="U31:V33 U3:U8">
    <cfRule type="cellIs" dxfId="27" priority="157" operator="equal">
      <formula>"Suma trebuie să fie 52"</formula>
    </cfRule>
    <cfRule type="cellIs" dxfId="26" priority="158" operator="equal">
      <formula>"Corect"</formula>
    </cfRule>
    <cfRule type="cellIs" dxfId="25" priority="159" operator="equal">
      <formula>SUM($B$31:$J$31)</formula>
    </cfRule>
    <cfRule type="cellIs" dxfId="24" priority="160" operator="lessThan">
      <formula>"(SUM(B28:K28)=52"</formula>
    </cfRule>
    <cfRule type="cellIs" dxfId="23" priority="161" operator="equal">
      <formula>52</formula>
    </cfRule>
    <cfRule type="cellIs" dxfId="22" priority="162" operator="equal">
      <formula>$K$31</formula>
    </cfRule>
    <cfRule type="cellIs" dxfId="21" priority="163" operator="equal">
      <formula>$B$31:$K$31=52</formula>
    </cfRule>
  </conditionalFormatting>
  <conditionalFormatting sqref="U293:V293 U31:V33 U3:U8">
    <cfRule type="cellIs" dxfId="20" priority="152" operator="equal">
      <formula>"Suma trebuie să fie 52"</formula>
    </cfRule>
    <cfRule type="cellIs" dxfId="19" priority="156" operator="equal">
      <formula>"Corect"</formula>
    </cfRule>
  </conditionalFormatting>
  <conditionalFormatting sqref="U293:X293 U31:V33">
    <cfRule type="cellIs" dxfId="18" priority="155" operator="equal">
      <formula>"Corect"</formula>
    </cfRule>
  </conditionalFormatting>
  <conditionalFormatting sqref="U81:W81 U98:W98 U131:W132 U116:W117 U66:W67 U50:W52 V82:W84">
    <cfRule type="cellIs" dxfId="17" priority="153" operator="equal">
      <formula>"E trebuie să fie cel puțin egal cu C+VP"</formula>
    </cfRule>
    <cfRule type="cellIs" dxfId="16" priority="154" operator="equal">
      <formula>"Corect"</formula>
    </cfRule>
  </conditionalFormatting>
  <conditionalFormatting sqref="U293:V293">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SUM($B$31:$J$31)</formula>
    </cfRule>
    <cfRule type="cellIs" dxfId="11" priority="134" operator="lessThan">
      <formula>"(SUM(B28:K28)=52"</formula>
    </cfRule>
    <cfRule type="cellIs" dxfId="10" priority="135" operator="equal">
      <formula>52</formula>
    </cfRule>
    <cfRule type="cellIs" dxfId="9" priority="136" operator="equal">
      <formula>$K$31</formula>
    </cfRule>
    <cfRule type="cellIs" dxfId="8" priority="137" operator="equal">
      <formula>$B$31:$K$31=52</formula>
    </cfRule>
  </conditionalFormatting>
  <conditionalFormatting sqref="U3:U8">
    <cfRule type="cellIs" dxfId="7" priority="116" operator="equal">
      <formula>"Trebuie alocate cel puțin 20 de ore pe săptămână"</formula>
    </cfRule>
  </conditionalFormatting>
  <conditionalFormatting sqref="U31:V31">
    <cfRule type="cellIs" dxfId="6" priority="18" operator="equal">
      <formula>"Correct"</formula>
    </cfRule>
  </conditionalFormatting>
  <dataValidations count="5">
    <dataValidation type="list" allowBlank="1" showInputMessage="1" showErrorMessage="1" sqref="R113:R115 R107:R111 R73:R77 R57:R62 R41:R46 R195:R196 R122:R126 R156:R157 R153:R154 R159:R160 R165:R166 R162:R163 R140:R143 R128:R130 R89:R94 R79:R80 R48:R49 R149:R151 R64:R65 R96:R97 R137:R138 R145:R146 R198:R199 R201:R202 R204 R185:R188 R190:R193">
      <formula1>$R$39</formula1>
    </dataValidation>
    <dataValidation type="list" allowBlank="1" showInputMessage="1" showErrorMessage="1" sqref="Q113:Q115 Q107:Q111 Q73:Q77 Q57:Q62 Q41:Q46 Q195:Q196 Q122:Q126 Q156:Q157 Q153:Q154 Q159:Q160 Q165:Q166 Q162:Q163 Q140:Q143 Q128:Q130 Q89:Q94 Q79:Q80 Q48:Q49 Q149:Q151 Q64:Q65 Q96:Q97 Q137:Q138 Q145:Q146 Q198:Q199 Q201:Q202 Q204 Q185:Q188 Q190:Q193">
      <formula1>$Q$39</formula1>
    </dataValidation>
    <dataValidation type="list" allowBlank="1" showInputMessage="1" showErrorMessage="1" sqref="S113:S115 S107:S111 S73:S77 S57:S62 S41:S46 S195:S196 S122:S126 S156:S157 S153:S154 S159:S160 S165:S166 S162:S163 S140:S143 S128:S130 S89:S94 S79:S80 S48:S49 S96:S97 S64:S65 S137:S138 S145:S146 S148:S151 S198:S199 S201:S202 S204 S185:S188 S190:S193">
      <formula1>$S$39</formula1>
    </dataValidation>
    <dataValidation type="list" allowBlank="1" showInputMessage="1" showErrorMessage="1" sqref="B224:I225 B216:I221 B237:I261 B281:I288 B264:I269">
      <formula1>$B$38:$B$207</formula1>
    </dataValidation>
    <dataValidation type="list" allowBlank="1" showInputMessage="1" showErrorMessage="1" sqref="T201:T202 T107:T111 T73:T77 T57:T62 T41:T46 T195:T196 T122:T126 T156:T157 T153:T154 T159:T160 T165:T166 T162:T163 T140:T143 T128:T130 T89:T94 T79:T80 T48:T49 T64:T65 T96:T97 T137:T138 T145:T146 T148:T151 T204 T113:T115 T198:T199 T185:T188 T190:T193">
      <formula1>$O$36:$S$36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Lect. dr. Bogdan Neagota</oddFooter>
  </headerFooter>
  <rowBreaks count="5" manualBreakCount="5">
    <brk id="34" max="19" man="1"/>
    <brk id="232" max="19" man="1"/>
    <brk id="250" max="19" man="1"/>
    <brk id="270" max="19" man="1"/>
    <brk id="293" max="19" man="1"/>
  </rowBreaks>
  <colBreaks count="1" manualBreakCount="1">
    <brk id="20" max="1048575" man="1"/>
  </colBreaks>
  <ignoredErrors>
    <ignoredError sqref="M299"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
  <sheetViews>
    <sheetView view="pageLayout" zoomScale="90" zoomScaleNormal="100" zoomScalePageLayoutView="90" workbookViewId="0">
      <selection activeCell="A23" sqref="A23:T24"/>
    </sheetView>
  </sheetViews>
  <sheetFormatPr defaultColWidth="8.85546875" defaultRowHeight="15" x14ac:dyDescent="0.25"/>
  <cols>
    <col min="2" max="4" width="6" customWidth="1"/>
    <col min="5" max="5" width="4.85546875" customWidth="1"/>
    <col min="6" max="8" width="6" customWidth="1"/>
    <col min="9" max="9" width="12.42578125" customWidth="1"/>
    <col min="10" max="10" width="7.85546875" customWidth="1"/>
    <col min="11" max="11" width="5.85546875" customWidth="1"/>
    <col min="12" max="12" width="5.42578125" customWidth="1"/>
    <col min="13" max="13" width="5.85546875" customWidth="1"/>
    <col min="14" max="15" width="5.42578125" customWidth="1"/>
    <col min="16" max="16" width="5.28515625" customWidth="1"/>
    <col min="17" max="17" width="5.85546875" customWidth="1"/>
    <col min="18" max="18" width="5.28515625" customWidth="1"/>
    <col min="19" max="19" width="5.42578125" customWidth="1"/>
    <col min="20" max="20" width="9.85546875" customWidth="1"/>
  </cols>
  <sheetData>
    <row r="1" spans="1:26" x14ac:dyDescent="0.25">
      <c r="A1" s="252" t="s">
        <v>101</v>
      </c>
      <c r="B1" s="252"/>
      <c r="C1" s="252"/>
      <c r="D1" s="252"/>
      <c r="E1" s="252"/>
      <c r="F1" s="252"/>
      <c r="G1" s="252"/>
      <c r="H1" s="252"/>
      <c r="I1" s="252"/>
      <c r="J1" s="252"/>
      <c r="K1" s="252"/>
      <c r="L1" s="252"/>
      <c r="M1" s="252"/>
      <c r="N1" s="252"/>
      <c r="O1" s="252"/>
      <c r="P1" s="252"/>
      <c r="Q1" s="252"/>
      <c r="R1" s="252"/>
      <c r="S1" s="252"/>
      <c r="T1" s="252"/>
      <c r="U1" s="85"/>
      <c r="V1" s="88"/>
      <c r="W1" s="88"/>
      <c r="X1" s="88"/>
    </row>
    <row r="2" spans="1:26" ht="17.25" customHeight="1" x14ac:dyDescent="0.25">
      <c r="A2" s="167" t="s">
        <v>78</v>
      </c>
      <c r="B2" s="167"/>
      <c r="C2" s="167"/>
      <c r="D2" s="167"/>
      <c r="E2" s="167"/>
      <c r="F2" s="167"/>
      <c r="G2" s="167"/>
      <c r="H2" s="167"/>
      <c r="I2" s="167"/>
      <c r="J2" s="167"/>
      <c r="K2" s="167"/>
      <c r="L2" s="167"/>
      <c r="M2" s="167"/>
      <c r="N2" s="167"/>
      <c r="O2" s="167"/>
      <c r="P2" s="167"/>
      <c r="Q2" s="167"/>
      <c r="R2" s="167"/>
      <c r="S2" s="167"/>
      <c r="T2" s="167"/>
      <c r="U2" s="85"/>
      <c r="V2" s="88"/>
      <c r="W2" s="88"/>
      <c r="X2" s="88"/>
    </row>
    <row r="3" spans="1:26" ht="24.75" customHeight="1" x14ac:dyDescent="0.25">
      <c r="A3" s="305" t="s">
        <v>30</v>
      </c>
      <c r="B3" s="305" t="s">
        <v>29</v>
      </c>
      <c r="C3" s="305"/>
      <c r="D3" s="305"/>
      <c r="E3" s="305"/>
      <c r="F3" s="305"/>
      <c r="G3" s="305"/>
      <c r="H3" s="305"/>
      <c r="I3" s="305"/>
      <c r="J3" s="297" t="s">
        <v>43</v>
      </c>
      <c r="K3" s="297" t="s">
        <v>27</v>
      </c>
      <c r="L3" s="297"/>
      <c r="M3" s="297"/>
      <c r="N3" s="297" t="s">
        <v>44</v>
      </c>
      <c r="O3" s="308"/>
      <c r="P3" s="308"/>
      <c r="Q3" s="297" t="s">
        <v>26</v>
      </c>
      <c r="R3" s="297"/>
      <c r="S3" s="297"/>
      <c r="T3" s="297" t="s">
        <v>25</v>
      </c>
      <c r="U3" s="293" t="s">
        <v>106</v>
      </c>
      <c r="V3" s="293"/>
      <c r="W3" s="293"/>
      <c r="X3" s="293"/>
    </row>
    <row r="4" spans="1:26" x14ac:dyDescent="0.25">
      <c r="A4" s="305"/>
      <c r="B4" s="305"/>
      <c r="C4" s="305"/>
      <c r="D4" s="305"/>
      <c r="E4" s="305"/>
      <c r="F4" s="305"/>
      <c r="G4" s="305"/>
      <c r="H4" s="305"/>
      <c r="I4" s="305"/>
      <c r="J4" s="297"/>
      <c r="K4" s="82" t="s">
        <v>31</v>
      </c>
      <c r="L4" s="82" t="s">
        <v>32</v>
      </c>
      <c r="M4" s="82" t="s">
        <v>33</v>
      </c>
      <c r="N4" s="82" t="s">
        <v>37</v>
      </c>
      <c r="O4" s="82" t="s">
        <v>8</v>
      </c>
      <c r="P4" s="82" t="s">
        <v>34</v>
      </c>
      <c r="Q4" s="82" t="s">
        <v>35</v>
      </c>
      <c r="R4" s="82" t="s">
        <v>31</v>
      </c>
      <c r="S4" s="82" t="s">
        <v>36</v>
      </c>
      <c r="T4" s="297"/>
      <c r="U4" s="293"/>
      <c r="V4" s="293"/>
      <c r="W4" s="293"/>
      <c r="X4" s="293"/>
    </row>
    <row r="5" spans="1:26" x14ac:dyDescent="0.25">
      <c r="A5" s="300" t="s">
        <v>55</v>
      </c>
      <c r="B5" s="300"/>
      <c r="C5" s="300"/>
      <c r="D5" s="300"/>
      <c r="E5" s="300"/>
      <c r="F5" s="300"/>
      <c r="G5" s="300"/>
      <c r="H5" s="300"/>
      <c r="I5" s="300"/>
      <c r="J5" s="300"/>
      <c r="K5" s="300"/>
      <c r="L5" s="300"/>
      <c r="M5" s="300"/>
      <c r="N5" s="300"/>
      <c r="O5" s="300"/>
      <c r="P5" s="300"/>
      <c r="Q5" s="300"/>
      <c r="R5" s="300"/>
      <c r="S5" s="300"/>
      <c r="T5" s="300"/>
      <c r="U5" s="294" t="s">
        <v>107</v>
      </c>
      <c r="V5" s="295"/>
      <c r="W5" s="295"/>
      <c r="X5" s="296"/>
    </row>
    <row r="6" spans="1:26" x14ac:dyDescent="0.25">
      <c r="A6" s="81" t="s">
        <v>79</v>
      </c>
      <c r="B6" s="301" t="s">
        <v>286</v>
      </c>
      <c r="C6" s="301"/>
      <c r="D6" s="301"/>
      <c r="E6" s="301"/>
      <c r="F6" s="301"/>
      <c r="G6" s="301"/>
      <c r="H6" s="301"/>
      <c r="I6" s="301"/>
      <c r="J6" s="26">
        <v>5</v>
      </c>
      <c r="K6" s="26">
        <v>2</v>
      </c>
      <c r="L6" s="26">
        <v>2</v>
      </c>
      <c r="M6" s="26">
        <v>0</v>
      </c>
      <c r="N6" s="27">
        <f>K6+L6+M6</f>
        <v>4</v>
      </c>
      <c r="O6" s="27">
        <f>P6-N6</f>
        <v>5</v>
      </c>
      <c r="P6" s="27">
        <f>ROUND(PRODUCT(J6,25)/14,0)</f>
        <v>9</v>
      </c>
      <c r="Q6" s="26" t="s">
        <v>35</v>
      </c>
      <c r="R6" s="26"/>
      <c r="S6" s="28"/>
      <c r="T6" s="28" t="s">
        <v>87</v>
      </c>
      <c r="U6" s="285">
        <f>Sheet1!K230+Sheet1!K274+Sheet1!K292</f>
        <v>1</v>
      </c>
      <c r="V6" s="285"/>
      <c r="W6" s="285"/>
      <c r="X6" s="285"/>
    </row>
    <row r="7" spans="1:26" x14ac:dyDescent="0.25">
      <c r="A7" s="288" t="s">
        <v>56</v>
      </c>
      <c r="B7" s="288"/>
      <c r="C7" s="288"/>
      <c r="D7" s="288"/>
      <c r="E7" s="288"/>
      <c r="F7" s="288"/>
      <c r="G7" s="288"/>
      <c r="H7" s="288"/>
      <c r="I7" s="288"/>
      <c r="J7" s="288"/>
      <c r="K7" s="288"/>
      <c r="L7" s="288"/>
      <c r="M7" s="288"/>
      <c r="N7" s="288"/>
      <c r="O7" s="288"/>
      <c r="P7" s="288"/>
      <c r="Q7" s="288"/>
      <c r="R7" s="288"/>
      <c r="S7" s="288"/>
      <c r="T7" s="288"/>
      <c r="U7" s="285">
        <f>Sheet1!K231+Sheet1!K275+Sheet1!K293</f>
        <v>0.99999999999999989</v>
      </c>
      <c r="V7" s="285"/>
      <c r="W7" s="285"/>
      <c r="X7" s="285"/>
      <c r="Y7" s="282" t="s">
        <v>108</v>
      </c>
      <c r="Z7" s="283"/>
    </row>
    <row r="8" spans="1:26" ht="35.25" customHeight="1" x14ac:dyDescent="0.25">
      <c r="A8" s="81" t="s">
        <v>80</v>
      </c>
      <c r="B8" s="302" t="s">
        <v>287</v>
      </c>
      <c r="C8" s="303"/>
      <c r="D8" s="303"/>
      <c r="E8" s="303"/>
      <c r="F8" s="303"/>
      <c r="G8" s="303"/>
      <c r="H8" s="303"/>
      <c r="I8" s="304"/>
      <c r="J8" s="26">
        <v>5</v>
      </c>
      <c r="K8" s="26">
        <v>2</v>
      </c>
      <c r="L8" s="26">
        <v>2</v>
      </c>
      <c r="M8" s="26">
        <v>0</v>
      </c>
      <c r="N8" s="27">
        <f>K8+L8+M8</f>
        <v>4</v>
      </c>
      <c r="O8" s="27">
        <f>P8-N8</f>
        <v>5</v>
      </c>
      <c r="P8" s="27">
        <f>ROUND(PRODUCT(J8,25)/14,0)</f>
        <v>9</v>
      </c>
      <c r="Q8" s="26" t="s">
        <v>35</v>
      </c>
      <c r="R8" s="26"/>
      <c r="S8" s="28"/>
      <c r="T8" s="28" t="s">
        <v>87</v>
      </c>
      <c r="U8" s="286" t="str">
        <f>IF(U6=100%,"Corect",IF(U6&gt;100%,"Ați dublat unele discipline","Ați pierdut unele discipline"))</f>
        <v>Corect</v>
      </c>
      <c r="V8" s="286"/>
      <c r="W8" s="286"/>
      <c r="X8" s="286"/>
      <c r="Y8" s="283" t="s">
        <v>109</v>
      </c>
      <c r="Z8" s="284"/>
    </row>
    <row r="9" spans="1:26" x14ac:dyDescent="0.25">
      <c r="A9" s="288" t="s">
        <v>57</v>
      </c>
      <c r="B9" s="288"/>
      <c r="C9" s="288"/>
      <c r="D9" s="288"/>
      <c r="E9" s="288"/>
      <c r="F9" s="288"/>
      <c r="G9" s="288"/>
      <c r="H9" s="288"/>
      <c r="I9" s="288"/>
      <c r="J9" s="288"/>
      <c r="K9" s="288"/>
      <c r="L9" s="288"/>
      <c r="M9" s="288"/>
      <c r="N9" s="288"/>
      <c r="O9" s="288"/>
      <c r="P9" s="288"/>
      <c r="Q9" s="288"/>
      <c r="R9" s="288"/>
      <c r="S9" s="288"/>
      <c r="T9" s="288"/>
      <c r="U9" s="286" t="str">
        <f>IF(U7=100%,"Corect",IF(U7&gt;100%,"Ați dublat unele discipline","Ați pierdut unele discipline"))</f>
        <v>Corect</v>
      </c>
      <c r="V9" s="286"/>
      <c r="W9" s="286"/>
      <c r="X9" s="286"/>
    </row>
    <row r="10" spans="1:26" ht="35.25" customHeight="1" x14ac:dyDescent="0.25">
      <c r="A10" s="81" t="s">
        <v>81</v>
      </c>
      <c r="B10" s="306" t="s">
        <v>288</v>
      </c>
      <c r="C10" s="307"/>
      <c r="D10" s="307"/>
      <c r="E10" s="307"/>
      <c r="F10" s="307"/>
      <c r="G10" s="307"/>
      <c r="H10" s="307"/>
      <c r="I10" s="307"/>
      <c r="J10" s="26">
        <v>5</v>
      </c>
      <c r="K10" s="26">
        <v>2</v>
      </c>
      <c r="L10" s="26">
        <v>2</v>
      </c>
      <c r="M10" s="26">
        <v>0</v>
      </c>
      <c r="N10" s="27">
        <f>K10+L10+M10</f>
        <v>4</v>
      </c>
      <c r="O10" s="27">
        <f>P10-N10</f>
        <v>5</v>
      </c>
      <c r="P10" s="27">
        <f>ROUND(PRODUCT(J10,25)/14,0)</f>
        <v>9</v>
      </c>
      <c r="Q10" s="26" t="s">
        <v>35</v>
      </c>
      <c r="R10" s="26"/>
      <c r="S10" s="28"/>
      <c r="T10" s="28" t="s">
        <v>87</v>
      </c>
      <c r="U10" s="85"/>
      <c r="V10" s="88"/>
      <c r="W10" s="88"/>
      <c r="X10" s="88"/>
    </row>
    <row r="11" spans="1:26" x14ac:dyDescent="0.25">
      <c r="A11" s="129" t="s">
        <v>58</v>
      </c>
      <c r="B11" s="129"/>
      <c r="C11" s="129"/>
      <c r="D11" s="129"/>
      <c r="E11" s="129"/>
      <c r="F11" s="129"/>
      <c r="G11" s="129"/>
      <c r="H11" s="129"/>
      <c r="I11" s="129"/>
      <c r="J11" s="129"/>
      <c r="K11" s="129"/>
      <c r="L11" s="129"/>
      <c r="M11" s="129"/>
      <c r="N11" s="129"/>
      <c r="O11" s="129"/>
      <c r="P11" s="129"/>
      <c r="Q11" s="129"/>
      <c r="R11" s="129"/>
      <c r="S11" s="129"/>
      <c r="T11" s="129"/>
      <c r="U11" s="85"/>
      <c r="V11" s="88"/>
      <c r="W11" s="88"/>
      <c r="X11" s="88"/>
    </row>
    <row r="12" spans="1:26" ht="36" customHeight="1" x14ac:dyDescent="0.25">
      <c r="A12" s="81" t="s">
        <v>82</v>
      </c>
      <c r="B12" s="298" t="s">
        <v>293</v>
      </c>
      <c r="C12" s="299"/>
      <c r="D12" s="299"/>
      <c r="E12" s="299"/>
      <c r="F12" s="299"/>
      <c r="G12" s="299"/>
      <c r="H12" s="299"/>
      <c r="I12" s="299"/>
      <c r="J12" s="26">
        <v>5</v>
      </c>
      <c r="K12" s="26">
        <v>2</v>
      </c>
      <c r="L12" s="26">
        <v>2</v>
      </c>
      <c r="M12" s="26">
        <v>0</v>
      </c>
      <c r="N12" s="27">
        <f>K12+L12+M12</f>
        <v>4</v>
      </c>
      <c r="O12" s="27">
        <f>P12-N12</f>
        <v>5</v>
      </c>
      <c r="P12" s="27">
        <f>ROUND(PRODUCT(J12,25)/14,0)</f>
        <v>9</v>
      </c>
      <c r="Q12" s="26" t="s">
        <v>35</v>
      </c>
      <c r="R12" s="26"/>
      <c r="S12" s="28"/>
      <c r="T12" s="30" t="s">
        <v>88</v>
      </c>
      <c r="U12" s="85"/>
      <c r="V12" s="88"/>
      <c r="W12" s="88"/>
      <c r="X12" s="88"/>
    </row>
    <row r="13" spans="1:26" x14ac:dyDescent="0.25">
      <c r="A13" s="129" t="s">
        <v>59</v>
      </c>
      <c r="B13" s="222"/>
      <c r="C13" s="222"/>
      <c r="D13" s="222"/>
      <c r="E13" s="222"/>
      <c r="F13" s="222"/>
      <c r="G13" s="222"/>
      <c r="H13" s="222"/>
      <c r="I13" s="222"/>
      <c r="J13" s="222"/>
      <c r="K13" s="222"/>
      <c r="L13" s="222"/>
      <c r="M13" s="222"/>
      <c r="N13" s="222"/>
      <c r="O13" s="222"/>
      <c r="P13" s="222"/>
      <c r="Q13" s="222"/>
      <c r="R13" s="222"/>
      <c r="S13" s="222"/>
      <c r="T13" s="222"/>
      <c r="U13" s="85"/>
      <c r="V13" s="88"/>
      <c r="W13" s="88"/>
      <c r="X13" s="88"/>
    </row>
    <row r="14" spans="1:26" ht="33" customHeight="1" x14ac:dyDescent="0.25">
      <c r="A14" s="81" t="s">
        <v>83</v>
      </c>
      <c r="B14" s="298" t="s">
        <v>294</v>
      </c>
      <c r="C14" s="299"/>
      <c r="D14" s="299"/>
      <c r="E14" s="299"/>
      <c r="F14" s="299"/>
      <c r="G14" s="299"/>
      <c r="H14" s="299"/>
      <c r="I14" s="299"/>
      <c r="J14" s="26">
        <v>5</v>
      </c>
      <c r="K14" s="26">
        <v>2</v>
      </c>
      <c r="L14" s="26">
        <v>2</v>
      </c>
      <c r="M14" s="26">
        <v>0</v>
      </c>
      <c r="N14" s="27">
        <f>K14+L14+M14</f>
        <v>4</v>
      </c>
      <c r="O14" s="27">
        <f>P14-N14</f>
        <v>5</v>
      </c>
      <c r="P14" s="27">
        <f>ROUND(PRODUCT(J14,25)/14,0)</f>
        <v>9</v>
      </c>
      <c r="Q14" s="26" t="s">
        <v>35</v>
      </c>
      <c r="R14" s="26"/>
      <c r="S14" s="28"/>
      <c r="T14" s="30" t="s">
        <v>88</v>
      </c>
      <c r="U14" s="85"/>
      <c r="V14" s="88"/>
      <c r="W14" s="88"/>
      <c r="X14" s="88"/>
    </row>
    <row r="15" spans="1:26" ht="36" customHeight="1" x14ac:dyDescent="0.25">
      <c r="A15" s="81" t="s">
        <v>84</v>
      </c>
      <c r="B15" s="289" t="s">
        <v>289</v>
      </c>
      <c r="C15" s="289"/>
      <c r="D15" s="289"/>
      <c r="E15" s="289"/>
      <c r="F15" s="289"/>
      <c r="G15" s="289"/>
      <c r="H15" s="289"/>
      <c r="I15" s="289"/>
      <c r="J15" s="26">
        <v>3</v>
      </c>
      <c r="K15" s="26">
        <v>0</v>
      </c>
      <c r="L15" s="26">
        <v>0</v>
      </c>
      <c r="M15" s="26">
        <v>3</v>
      </c>
      <c r="N15" s="27">
        <f>K15+L15+M15</f>
        <v>3</v>
      </c>
      <c r="O15" s="27">
        <f>P15-N15</f>
        <v>2</v>
      </c>
      <c r="P15" s="27">
        <f>ROUND(PRODUCT(J15,25)/14,0)</f>
        <v>5</v>
      </c>
      <c r="Q15" s="26"/>
      <c r="R15" s="26" t="s">
        <v>31</v>
      </c>
      <c r="S15" s="28"/>
      <c r="T15" s="30" t="s">
        <v>88</v>
      </c>
      <c r="U15" s="80"/>
      <c r="V15" s="78"/>
      <c r="W15" s="78"/>
      <c r="X15" s="78"/>
    </row>
    <row r="16" spans="1:26" x14ac:dyDescent="0.25">
      <c r="A16" s="81" t="s">
        <v>85</v>
      </c>
      <c r="B16" s="287" t="s">
        <v>290</v>
      </c>
      <c r="C16" s="287"/>
      <c r="D16" s="287"/>
      <c r="E16" s="287"/>
      <c r="F16" s="287"/>
      <c r="G16" s="287"/>
      <c r="H16" s="287"/>
      <c r="I16" s="287"/>
      <c r="J16" s="26">
        <v>3</v>
      </c>
      <c r="K16" s="26">
        <v>1</v>
      </c>
      <c r="L16" s="26">
        <v>1</v>
      </c>
      <c r="M16" s="26">
        <v>0</v>
      </c>
      <c r="N16" s="27">
        <f>K18+L18+M18</f>
        <v>2</v>
      </c>
      <c r="O16" s="27">
        <f>P18-N18</f>
        <v>2</v>
      </c>
      <c r="P16" s="27">
        <f>ROUND(PRODUCT(J18,25)/14,0)</f>
        <v>4</v>
      </c>
      <c r="Q16" s="26" t="s">
        <v>35</v>
      </c>
      <c r="R16" s="26"/>
      <c r="S16" s="28"/>
      <c r="T16" s="28" t="s">
        <v>87</v>
      </c>
      <c r="U16" s="80"/>
      <c r="V16" s="78"/>
      <c r="W16" s="78"/>
      <c r="X16" s="78"/>
    </row>
    <row r="17" spans="1:24" x14ac:dyDescent="0.25">
      <c r="A17" s="288" t="s">
        <v>60</v>
      </c>
      <c r="B17" s="288"/>
      <c r="C17" s="288"/>
      <c r="D17" s="288"/>
      <c r="E17" s="288"/>
      <c r="F17" s="288"/>
      <c r="G17" s="288"/>
      <c r="H17" s="288"/>
      <c r="I17" s="288"/>
      <c r="J17" s="288"/>
      <c r="K17" s="288"/>
      <c r="L17" s="288"/>
      <c r="M17" s="288"/>
      <c r="N17" s="288"/>
      <c r="O17" s="288"/>
      <c r="P17" s="288"/>
      <c r="Q17" s="288"/>
      <c r="R17" s="288"/>
      <c r="S17" s="288"/>
      <c r="T17" s="288"/>
      <c r="U17" s="80"/>
      <c r="V17" s="78"/>
      <c r="W17" s="78"/>
      <c r="X17" s="78"/>
    </row>
    <row r="18" spans="1:24" x14ac:dyDescent="0.25">
      <c r="A18" s="81" t="s">
        <v>86</v>
      </c>
      <c r="B18" s="287" t="s">
        <v>291</v>
      </c>
      <c r="C18" s="287"/>
      <c r="D18" s="287"/>
      <c r="E18" s="287"/>
      <c r="F18" s="287"/>
      <c r="G18" s="287"/>
      <c r="H18" s="287"/>
      <c r="I18" s="287"/>
      <c r="J18" s="26">
        <v>2</v>
      </c>
      <c r="K18" s="26">
        <v>1</v>
      </c>
      <c r="L18" s="26">
        <v>1</v>
      </c>
      <c r="M18" s="26">
        <v>0</v>
      </c>
      <c r="N18" s="27">
        <f>K18+L18+M18</f>
        <v>2</v>
      </c>
      <c r="O18" s="27">
        <f>P18-N18</f>
        <v>2</v>
      </c>
      <c r="P18" s="27">
        <f>ROUND(PRODUCT(J18,25)/12,0)</f>
        <v>4</v>
      </c>
      <c r="Q18" s="26"/>
      <c r="R18" s="26" t="s">
        <v>31</v>
      </c>
      <c r="S18" s="28"/>
      <c r="T18" s="30" t="s">
        <v>88</v>
      </c>
      <c r="U18" s="87"/>
      <c r="V18" s="1"/>
      <c r="W18" s="1"/>
      <c r="X18" s="1"/>
    </row>
    <row r="19" spans="1:24" ht="33" customHeight="1" x14ac:dyDescent="0.25">
      <c r="A19" s="81" t="s">
        <v>102</v>
      </c>
      <c r="B19" s="289" t="s">
        <v>292</v>
      </c>
      <c r="C19" s="289"/>
      <c r="D19" s="289"/>
      <c r="E19" s="289"/>
      <c r="F19" s="289"/>
      <c r="G19" s="289"/>
      <c r="H19" s="289"/>
      <c r="I19" s="289"/>
      <c r="J19" s="26">
        <v>2</v>
      </c>
      <c r="K19" s="26">
        <v>0</v>
      </c>
      <c r="L19" s="26">
        <v>0</v>
      </c>
      <c r="M19" s="26">
        <v>3</v>
      </c>
      <c r="N19" s="27">
        <f>K19+L19+M19</f>
        <v>3</v>
      </c>
      <c r="O19" s="27">
        <f>P19-N19</f>
        <v>1</v>
      </c>
      <c r="P19" s="27">
        <f>ROUND(PRODUCT(J19,25)/14,0)</f>
        <v>4</v>
      </c>
      <c r="Q19" s="26"/>
      <c r="R19" s="26" t="s">
        <v>31</v>
      </c>
      <c r="S19" s="28"/>
      <c r="T19" s="30" t="s">
        <v>88</v>
      </c>
      <c r="U19" s="1"/>
      <c r="V19" s="1"/>
      <c r="W19" s="1"/>
      <c r="X19" s="1"/>
    </row>
    <row r="20" spans="1:24" x14ac:dyDescent="0.25">
      <c r="A20" s="290" t="s">
        <v>77</v>
      </c>
      <c r="B20" s="290"/>
      <c r="C20" s="290"/>
      <c r="D20" s="290"/>
      <c r="E20" s="290"/>
      <c r="F20" s="290"/>
      <c r="G20" s="290"/>
      <c r="H20" s="290"/>
      <c r="I20" s="290"/>
      <c r="J20" s="29">
        <f t="shared" ref="J20:P20" si="0">SUM(J6,J8,J10,J12,J14:J16,J18:J19)</f>
        <v>35</v>
      </c>
      <c r="K20" s="29">
        <f t="shared" si="0"/>
        <v>12</v>
      </c>
      <c r="L20" s="29">
        <f t="shared" si="0"/>
        <v>12</v>
      </c>
      <c r="M20" s="29">
        <f t="shared" si="0"/>
        <v>6</v>
      </c>
      <c r="N20" s="29">
        <f t="shared" si="0"/>
        <v>30</v>
      </c>
      <c r="O20" s="29">
        <f t="shared" si="0"/>
        <v>32</v>
      </c>
      <c r="P20" s="29">
        <f t="shared" si="0"/>
        <v>62</v>
      </c>
      <c r="Q20" s="27">
        <f>COUNTIF(Q6,"E")+COUNTIF(Q8,"E")+COUNTIF(Q10,"E")+COUNTIF(Q12,"E")+COUNTIF(Q14:Q16,"E")+COUNTIF(Q18:Q19,"E")</f>
        <v>6</v>
      </c>
      <c r="R20" s="27">
        <f>COUNTIF(R6,"C")+COUNTIF(R8,"C")+COUNTIF(R10,"C")+COUNTIF(R12,"C")+COUNTIF(R14:R16,"C")+COUNTIF(R18:R19,"C")</f>
        <v>3</v>
      </c>
      <c r="S20" s="27">
        <f>COUNTIF(S6,"VP")+COUNTIF(S8,"VP")+COUNTIF(S10,"VP")+COUNTIF(S12,"VP")+COUNTIF(S14:S16,"VP")+COUNTIF(S18:S19,"VP")</f>
        <v>0</v>
      </c>
      <c r="T20" s="89"/>
      <c r="U20" s="1"/>
      <c r="V20" s="1"/>
      <c r="W20" s="1"/>
      <c r="X20" s="1"/>
    </row>
    <row r="21" spans="1:24" x14ac:dyDescent="0.25">
      <c r="A21" s="203" t="s">
        <v>53</v>
      </c>
      <c r="B21" s="203"/>
      <c r="C21" s="203"/>
      <c r="D21" s="203"/>
      <c r="E21" s="203"/>
      <c r="F21" s="203"/>
      <c r="G21" s="203"/>
      <c r="H21" s="203"/>
      <c r="I21" s="203"/>
      <c r="J21" s="203"/>
      <c r="K21" s="84">
        <f t="shared" ref="K21:P21" si="1">SUM(K6,K8,K10,K12,K14,K15,K16)*14+SUM(K18,K19)*12</f>
        <v>166</v>
      </c>
      <c r="L21" s="84">
        <f t="shared" si="1"/>
        <v>166</v>
      </c>
      <c r="M21" s="84">
        <f t="shared" si="1"/>
        <v>78</v>
      </c>
      <c r="N21" s="84">
        <f t="shared" si="1"/>
        <v>410</v>
      </c>
      <c r="O21" s="84">
        <f t="shared" si="1"/>
        <v>442</v>
      </c>
      <c r="P21" s="84">
        <f t="shared" si="1"/>
        <v>852</v>
      </c>
      <c r="Q21" s="291" t="s">
        <v>103</v>
      </c>
      <c r="R21" s="292"/>
      <c r="S21" s="292"/>
      <c r="T21" s="292"/>
      <c r="U21" s="1"/>
      <c r="V21" s="1"/>
      <c r="W21" s="1"/>
      <c r="X21" s="1"/>
    </row>
    <row r="22" spans="1:24" x14ac:dyDescent="0.25">
      <c r="A22" s="203"/>
      <c r="B22" s="203"/>
      <c r="C22" s="203"/>
      <c r="D22" s="203"/>
      <c r="E22" s="203"/>
      <c r="F22" s="203"/>
      <c r="G22" s="203"/>
      <c r="H22" s="203"/>
      <c r="I22" s="203"/>
      <c r="J22" s="203"/>
      <c r="K22" s="202">
        <f>SUM(K21:M21)</f>
        <v>410</v>
      </c>
      <c r="L22" s="202"/>
      <c r="M22" s="202"/>
      <c r="N22" s="202">
        <f>SUM(N21:O21)</f>
        <v>852</v>
      </c>
      <c r="O22" s="202"/>
      <c r="P22" s="202"/>
      <c r="Q22" s="292"/>
      <c r="R22" s="292"/>
      <c r="S22" s="292"/>
      <c r="T22" s="292"/>
      <c r="U22" s="1"/>
      <c r="V22" s="1"/>
      <c r="W22" s="1"/>
      <c r="X22" s="1"/>
    </row>
    <row r="23" spans="1:24" x14ac:dyDescent="0.25">
      <c r="A23" s="313" t="s">
        <v>296</v>
      </c>
      <c r="B23" s="314"/>
      <c r="C23" s="314"/>
      <c r="D23" s="314"/>
      <c r="E23" s="314"/>
      <c r="F23" s="314"/>
      <c r="G23" s="314"/>
      <c r="H23" s="314"/>
      <c r="I23" s="315"/>
      <c r="J23" s="316">
        <v>5</v>
      </c>
      <c r="K23" s="317"/>
      <c r="L23" s="318"/>
      <c r="M23" s="318"/>
      <c r="N23" s="318"/>
      <c r="O23" s="318"/>
      <c r="P23" s="318"/>
      <c r="Q23" s="318"/>
      <c r="R23" s="318"/>
      <c r="S23" s="318"/>
      <c r="T23" s="319"/>
      <c r="U23" s="120"/>
      <c r="V23" s="120"/>
      <c r="W23" s="120"/>
      <c r="X23" s="120"/>
    </row>
    <row r="24" spans="1:24" x14ac:dyDescent="0.25">
      <c r="A24" s="320" t="s">
        <v>104</v>
      </c>
      <c r="B24" s="321"/>
      <c r="C24" s="321"/>
      <c r="D24" s="321"/>
      <c r="E24" s="321"/>
      <c r="F24" s="321"/>
      <c r="G24" s="321"/>
      <c r="H24" s="321"/>
      <c r="I24" s="321"/>
      <c r="J24" s="321"/>
      <c r="K24" s="321"/>
      <c r="L24" s="321"/>
      <c r="M24" s="321"/>
      <c r="N24" s="321"/>
      <c r="O24" s="321"/>
      <c r="P24" s="321"/>
      <c r="Q24" s="321"/>
      <c r="R24" s="321"/>
      <c r="S24" s="321"/>
      <c r="T24" s="321"/>
      <c r="U24" s="1"/>
      <c r="V24" s="1"/>
      <c r="W24" s="1"/>
      <c r="X24" s="1"/>
    </row>
    <row r="25" spans="1:24" x14ac:dyDescent="0.25">
      <c r="A25" s="79"/>
      <c r="B25" s="79"/>
      <c r="C25" s="79"/>
      <c r="D25" s="79"/>
      <c r="E25" s="79"/>
      <c r="F25" s="79"/>
      <c r="G25" s="79"/>
      <c r="H25" s="79"/>
      <c r="I25" s="79"/>
      <c r="J25" s="79"/>
      <c r="K25" s="79"/>
      <c r="L25" s="79"/>
      <c r="M25" s="79"/>
      <c r="N25" s="79"/>
      <c r="O25" s="79"/>
      <c r="P25" s="79"/>
      <c r="Q25" s="79"/>
      <c r="R25" s="79"/>
      <c r="S25" s="79"/>
      <c r="T25" s="79"/>
      <c r="U25" s="1"/>
      <c r="V25" s="1"/>
      <c r="W25" s="1"/>
      <c r="X25" s="1"/>
    </row>
  </sheetData>
  <mergeCells count="40">
    <mergeCell ref="A1:T1"/>
    <mergeCell ref="A2:T2"/>
    <mergeCell ref="B10:I10"/>
    <mergeCell ref="A11:T11"/>
    <mergeCell ref="B12:I12"/>
    <mergeCell ref="K3:M3"/>
    <mergeCell ref="N3:P3"/>
    <mergeCell ref="B15:I15"/>
    <mergeCell ref="A13:T13"/>
    <mergeCell ref="U3:X4"/>
    <mergeCell ref="U5:X5"/>
    <mergeCell ref="U6:X6"/>
    <mergeCell ref="Q3:S3"/>
    <mergeCell ref="T3:T4"/>
    <mergeCell ref="B14:I14"/>
    <mergeCell ref="A5:T5"/>
    <mergeCell ref="B6:I6"/>
    <mergeCell ref="A7:T7"/>
    <mergeCell ref="B8:I8"/>
    <mergeCell ref="A9:T9"/>
    <mergeCell ref="A3:A4"/>
    <mergeCell ref="B3:I4"/>
    <mergeCell ref="J3:J4"/>
    <mergeCell ref="A24:T24"/>
    <mergeCell ref="B16:I16"/>
    <mergeCell ref="A17:T17"/>
    <mergeCell ref="B19:I19"/>
    <mergeCell ref="A20:I20"/>
    <mergeCell ref="A21:J22"/>
    <mergeCell ref="Q21:T22"/>
    <mergeCell ref="K22:M22"/>
    <mergeCell ref="N22:P22"/>
    <mergeCell ref="B18:I18"/>
    <mergeCell ref="A23:I23"/>
    <mergeCell ref="K23:T23"/>
    <mergeCell ref="Y7:Z7"/>
    <mergeCell ref="Y8:Z8"/>
    <mergeCell ref="U7:X7"/>
    <mergeCell ref="U8:X8"/>
    <mergeCell ref="U9:X9"/>
  </mergeCells>
  <phoneticPr fontId="5" type="noConversion"/>
  <conditionalFormatting sqref="U9">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4:S16 S18:S19 S12 S8 S6 S10">
      <formula1>$S$31</formula1>
    </dataValidation>
    <dataValidation type="list" allowBlank="1" showInputMessage="1" showErrorMessage="1" sqref="Q18:Q19 Q14:Q16 Q12 Q8 Q6 Q10">
      <formula1>$Q$31</formula1>
    </dataValidation>
    <dataValidation type="list" allowBlank="1" showInputMessage="1" showErrorMessage="1" sqref="R18:R19 R14:R16 R12 R8 R6 R10">
      <formula1>$R$31</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0B6B0F-7E87-4E7C-8EC1-A549F60483B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C1D5C9B-95DC-452C-9447-F3214A29A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006427-A700-4EF7-B079-44DFE5ADC5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2020-02-18T07:30:51Z</cp:lastPrinted>
  <dcterms:created xsi:type="dcterms:W3CDTF">2013-06-27T08:19:59Z</dcterms:created>
  <dcterms:modified xsi:type="dcterms:W3CDTF">2020-02-18T07:32:03Z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